
<file path=[Content_Types].xml><?xml version="1.0" encoding="utf-8"?>
<Types xmlns="http://schemas.openxmlformats.org/package/2006/content-type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worksheets/sheet174.xml" ContentType="application/vnd.openxmlformats-officedocument.spreadsheetml.worksheet+xml"/>
  <Override PartName="/xl/worksheets/sheet175.xml" ContentType="application/vnd.openxmlformats-officedocument.spreadsheetml.worksheet+xml"/>
  <Override PartName="/xl/worksheets/sheet176.xml" ContentType="application/vnd.openxmlformats-officedocument.spreadsheetml.worksheet+xml"/>
  <Override PartName="/xl/worksheets/sheet177.xml" ContentType="application/vnd.openxmlformats-officedocument.spreadsheetml.worksheet+xml"/>
  <Override PartName="/xl/worksheets/sheet178.xml" ContentType="application/vnd.openxmlformats-officedocument.spreadsheetml.worksheet+xml"/>
  <Override PartName="/xl/worksheets/sheet179.xml" ContentType="application/vnd.openxmlformats-officedocument.spreadsheetml.worksheet+xml"/>
  <Override PartName="/xl/worksheets/sheet180.xml" ContentType="application/vnd.openxmlformats-officedocument.spreadsheetml.worksheet+xml"/>
  <Override PartName="/xl/worksheets/sheet181.xml" ContentType="application/vnd.openxmlformats-officedocument.spreadsheetml.worksheet+xml"/>
  <Override PartName="/xl/worksheets/sheet182.xml" ContentType="application/vnd.openxmlformats-officedocument.spreadsheetml.worksheet+xml"/>
  <Override PartName="/xl/worksheets/sheet183.xml" ContentType="application/vnd.openxmlformats-officedocument.spreadsheetml.worksheet+xml"/>
  <Override PartName="/xl/worksheets/sheet184.xml" ContentType="application/vnd.openxmlformats-officedocument.spreadsheetml.worksheet+xml"/>
  <Override PartName="/xl/worksheets/sheet185.xml" ContentType="application/vnd.openxmlformats-officedocument.spreadsheetml.worksheet+xml"/>
  <Override PartName="/xl/worksheets/sheet186.xml" ContentType="application/vnd.openxmlformats-officedocument.spreadsheetml.worksheet+xml"/>
  <Override PartName="/xl/worksheets/sheet187.xml" ContentType="application/vnd.openxmlformats-officedocument.spreadsheetml.worksheet+xml"/>
  <Override PartName="/xl/worksheets/sheet18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xl/drawings/drawing74.xml" ContentType="application/vnd.openxmlformats-officedocument.drawing+xml"/>
  <Override PartName="/xl/drawings/drawing75.xml" ContentType="application/vnd.openxmlformats-officedocument.drawing+xml"/>
  <Override PartName="/xl/drawings/drawing76.xml" ContentType="application/vnd.openxmlformats-officedocument.drawing+xml"/>
  <Override PartName="/xl/drawings/drawing77.xml" ContentType="application/vnd.openxmlformats-officedocument.drawing+xml"/>
  <Override PartName="/xl/drawings/drawing78.xml" ContentType="application/vnd.openxmlformats-officedocument.drawing+xml"/>
  <Override PartName="/xl/drawings/drawing79.xml" ContentType="application/vnd.openxmlformats-officedocument.drawing+xml"/>
  <Override PartName="/xl/drawings/drawing80.xml" ContentType="application/vnd.openxmlformats-officedocument.drawing+xml"/>
  <Override PartName="/xl/drawings/drawing81.xml" ContentType="application/vnd.openxmlformats-officedocument.drawing+xml"/>
  <Override PartName="/xl/drawings/drawing82.xml" ContentType="application/vnd.openxmlformats-officedocument.drawing+xml"/>
  <Override PartName="/xl/drawings/drawing83.xml" ContentType="application/vnd.openxmlformats-officedocument.drawing+xml"/>
  <Override PartName="/xl/drawings/drawing84.xml" ContentType="application/vnd.openxmlformats-officedocument.drawing+xml"/>
  <Override PartName="/xl/drawings/drawing85.xml" ContentType="application/vnd.openxmlformats-officedocument.drawing+xml"/>
  <Override PartName="/xl/drawings/drawing86.xml" ContentType="application/vnd.openxmlformats-officedocument.drawing+xml"/>
  <Override PartName="/xl/drawings/drawing87.xml" ContentType="application/vnd.openxmlformats-officedocument.drawing+xml"/>
  <Override PartName="/xl/drawings/drawing88.xml" ContentType="application/vnd.openxmlformats-officedocument.drawing+xml"/>
  <Override PartName="/xl/drawings/drawing89.xml" ContentType="application/vnd.openxmlformats-officedocument.drawing+xml"/>
  <Override PartName="/xl/drawings/drawing90.xml" ContentType="application/vnd.openxmlformats-officedocument.drawing+xml"/>
  <Override PartName="/xl/drawings/drawing91.xml" ContentType="application/vnd.openxmlformats-officedocument.drawing+xml"/>
  <Override PartName="/xl/drawings/drawing92.xml" ContentType="application/vnd.openxmlformats-officedocument.drawing+xml"/>
  <Override PartName="/xl/drawings/drawing93.xml" ContentType="application/vnd.openxmlformats-officedocument.drawing+xml"/>
  <Override PartName="/xl/drawings/drawing94.xml" ContentType="application/vnd.openxmlformats-officedocument.drawing+xml"/>
  <Override PartName="/xl/drawings/drawing95.xml" ContentType="application/vnd.openxmlformats-officedocument.drawing+xml"/>
  <Override PartName="/xl/drawings/drawing96.xml" ContentType="application/vnd.openxmlformats-officedocument.drawing+xml"/>
  <Override PartName="/xl/drawings/drawing97.xml" ContentType="application/vnd.openxmlformats-officedocument.drawing+xml"/>
  <Override PartName="/xl/drawings/drawing98.xml" ContentType="application/vnd.openxmlformats-officedocument.drawing+xml"/>
  <Override PartName="/xl/drawings/drawing99.xml" ContentType="application/vnd.openxmlformats-officedocument.drawing+xml"/>
  <Override PartName="/xl/drawings/drawing100.xml" ContentType="application/vnd.openxmlformats-officedocument.drawing+xml"/>
  <Override PartName="/xl/drawings/drawing101.xml" ContentType="application/vnd.openxmlformats-officedocument.drawing+xml"/>
  <Override PartName="/xl/drawings/drawing102.xml" ContentType="application/vnd.openxmlformats-officedocument.drawing+xml"/>
  <Override PartName="/xl/drawings/drawing103.xml" ContentType="application/vnd.openxmlformats-officedocument.drawing+xml"/>
  <Override PartName="/xl/drawings/drawing104.xml" ContentType="application/vnd.openxmlformats-officedocument.drawing+xml"/>
  <Override PartName="/xl/drawings/drawing105.xml" ContentType="application/vnd.openxmlformats-officedocument.drawing+xml"/>
  <Override PartName="/xl/drawings/drawing106.xml" ContentType="application/vnd.openxmlformats-officedocument.drawing+xml"/>
  <Override PartName="/xl/drawings/drawing107.xml" ContentType="application/vnd.openxmlformats-officedocument.drawing+xml"/>
  <Override PartName="/xl/drawings/drawing108.xml" ContentType="application/vnd.openxmlformats-officedocument.drawing+xml"/>
  <Override PartName="/xl/drawings/drawing109.xml" ContentType="application/vnd.openxmlformats-officedocument.drawing+xml"/>
  <Override PartName="/xl/drawings/drawing110.xml" ContentType="application/vnd.openxmlformats-officedocument.drawing+xml"/>
  <Override PartName="/xl/drawings/drawing111.xml" ContentType="application/vnd.openxmlformats-officedocument.drawing+xml"/>
  <Override PartName="/xl/drawings/drawing112.xml" ContentType="application/vnd.openxmlformats-officedocument.drawing+xml"/>
  <Override PartName="/xl/drawings/drawing113.xml" ContentType="application/vnd.openxmlformats-officedocument.drawing+xml"/>
  <Override PartName="/xl/drawings/drawing114.xml" ContentType="application/vnd.openxmlformats-officedocument.drawing+xml"/>
  <Override PartName="/xl/drawings/drawing115.xml" ContentType="application/vnd.openxmlformats-officedocument.drawing+xml"/>
  <Override PartName="/xl/drawings/drawing116.xml" ContentType="application/vnd.openxmlformats-officedocument.drawing+xml"/>
  <Override PartName="/xl/drawings/drawing117.xml" ContentType="application/vnd.openxmlformats-officedocument.drawing+xml"/>
  <Override PartName="/xl/drawings/drawing118.xml" ContentType="application/vnd.openxmlformats-officedocument.drawing+xml"/>
  <Override PartName="/xl/drawings/drawing119.xml" ContentType="application/vnd.openxmlformats-officedocument.drawing+xml"/>
  <Override PartName="/xl/drawings/drawing120.xml" ContentType="application/vnd.openxmlformats-officedocument.drawing+xml"/>
  <Override PartName="/xl/drawings/drawing121.xml" ContentType="application/vnd.openxmlformats-officedocument.drawing+xml"/>
  <Override PartName="/xl/drawings/drawing122.xml" ContentType="application/vnd.openxmlformats-officedocument.drawing+xml"/>
  <Override PartName="/xl/drawings/drawing123.xml" ContentType="application/vnd.openxmlformats-officedocument.drawing+xml"/>
  <Override PartName="/xl/drawings/drawing124.xml" ContentType="application/vnd.openxmlformats-officedocument.drawing+xml"/>
  <Override PartName="/xl/drawings/drawing125.xml" ContentType="application/vnd.openxmlformats-officedocument.drawing+xml"/>
  <Override PartName="/xl/drawings/drawing126.xml" ContentType="application/vnd.openxmlformats-officedocument.drawing+xml"/>
  <Override PartName="/xl/drawings/drawing127.xml" ContentType="application/vnd.openxmlformats-officedocument.drawing+xml"/>
  <Override PartName="/xl/drawings/drawing128.xml" ContentType="application/vnd.openxmlformats-officedocument.drawing+xml"/>
  <Override PartName="/xl/drawings/drawing129.xml" ContentType="application/vnd.openxmlformats-officedocument.drawing+xml"/>
  <Override PartName="/xl/drawings/drawing130.xml" ContentType="application/vnd.openxmlformats-officedocument.drawing+xml"/>
  <Override PartName="/xl/drawings/drawing131.xml" ContentType="application/vnd.openxmlformats-officedocument.drawing+xml"/>
  <Override PartName="/xl/drawings/drawing132.xml" ContentType="application/vnd.openxmlformats-officedocument.drawing+xml"/>
  <Override PartName="/xl/drawings/drawing133.xml" ContentType="application/vnd.openxmlformats-officedocument.drawing+xml"/>
  <Override PartName="/xl/drawings/drawing134.xml" ContentType="application/vnd.openxmlformats-officedocument.drawing+xml"/>
  <Override PartName="/xl/drawings/drawing135.xml" ContentType="application/vnd.openxmlformats-officedocument.drawing+xml"/>
  <Override PartName="/xl/drawings/drawing136.xml" ContentType="application/vnd.openxmlformats-officedocument.drawing+xml"/>
  <Override PartName="/xl/drawings/drawing137.xml" ContentType="application/vnd.openxmlformats-officedocument.drawing+xml"/>
  <Override PartName="/xl/drawings/drawing138.xml" ContentType="application/vnd.openxmlformats-officedocument.drawing+xml"/>
  <Override PartName="/xl/drawings/drawing139.xml" ContentType="application/vnd.openxmlformats-officedocument.drawing+xml"/>
  <Override PartName="/xl/drawings/drawing140.xml" ContentType="application/vnd.openxmlformats-officedocument.drawing+xml"/>
  <Override PartName="/xl/drawings/drawing141.xml" ContentType="application/vnd.openxmlformats-officedocument.drawing+xml"/>
  <Override PartName="/xl/drawings/drawing142.xml" ContentType="application/vnd.openxmlformats-officedocument.drawing+xml"/>
  <Override PartName="/xl/drawings/drawing143.xml" ContentType="application/vnd.openxmlformats-officedocument.drawing+xml"/>
  <Override PartName="/xl/drawings/drawing144.xml" ContentType="application/vnd.openxmlformats-officedocument.drawing+xml"/>
  <Override PartName="/xl/drawings/drawing145.xml" ContentType="application/vnd.openxmlformats-officedocument.drawing+xml"/>
  <Override PartName="/xl/drawings/drawing146.xml" ContentType="application/vnd.openxmlformats-officedocument.drawing+xml"/>
  <Override PartName="/xl/drawings/drawing147.xml" ContentType="application/vnd.openxmlformats-officedocument.drawing+xml"/>
  <Override PartName="/xl/drawings/drawing148.xml" ContentType="application/vnd.openxmlformats-officedocument.drawing+xml"/>
  <Override PartName="/xl/drawings/drawing149.xml" ContentType="application/vnd.openxmlformats-officedocument.drawing+xml"/>
  <Override PartName="/xl/drawings/drawing150.xml" ContentType="application/vnd.openxmlformats-officedocument.drawing+xml"/>
  <Override PartName="/xl/drawings/drawing151.xml" ContentType="application/vnd.openxmlformats-officedocument.drawing+xml"/>
  <Override PartName="/xl/drawings/drawing152.xml" ContentType="application/vnd.openxmlformats-officedocument.drawing+xml"/>
  <Override PartName="/xl/drawings/drawing153.xml" ContentType="application/vnd.openxmlformats-officedocument.drawing+xml"/>
  <Override PartName="/xl/drawings/drawing154.xml" ContentType="application/vnd.openxmlformats-officedocument.drawing+xml"/>
  <Override PartName="/xl/drawings/drawing155.xml" ContentType="application/vnd.openxmlformats-officedocument.drawing+xml"/>
  <Override PartName="/xl/drawings/drawing156.xml" ContentType="application/vnd.openxmlformats-officedocument.drawing+xml"/>
  <Override PartName="/xl/drawings/drawing157.xml" ContentType="application/vnd.openxmlformats-officedocument.drawing+xml"/>
  <Override PartName="/xl/drawings/drawing158.xml" ContentType="application/vnd.openxmlformats-officedocument.drawing+xml"/>
  <Override PartName="/xl/drawings/drawing159.xml" ContentType="application/vnd.openxmlformats-officedocument.drawing+xml"/>
  <Override PartName="/xl/drawings/drawing160.xml" ContentType="application/vnd.openxmlformats-officedocument.drawing+xml"/>
  <Override PartName="/xl/drawings/drawing161.xml" ContentType="application/vnd.openxmlformats-officedocument.drawing+xml"/>
  <Override PartName="/xl/drawings/drawing162.xml" ContentType="application/vnd.openxmlformats-officedocument.drawing+xml"/>
  <Override PartName="/xl/drawings/drawing163.xml" ContentType="application/vnd.openxmlformats-officedocument.drawing+xml"/>
  <Override PartName="/xl/drawings/drawing164.xml" ContentType="application/vnd.openxmlformats-officedocument.drawing+xml"/>
  <Override PartName="/xl/drawings/drawing165.xml" ContentType="application/vnd.openxmlformats-officedocument.drawing+xml"/>
  <Override PartName="/xl/drawings/drawing166.xml" ContentType="application/vnd.openxmlformats-officedocument.drawing+xml"/>
  <Override PartName="/xl/drawings/drawing167.xml" ContentType="application/vnd.openxmlformats-officedocument.drawing+xml"/>
  <Override PartName="/xl/drawings/drawing168.xml" ContentType="application/vnd.openxmlformats-officedocument.drawing+xml"/>
  <Override PartName="/xl/drawings/drawing169.xml" ContentType="application/vnd.openxmlformats-officedocument.drawing+xml"/>
  <Override PartName="/xl/drawings/drawing170.xml" ContentType="application/vnd.openxmlformats-officedocument.drawing+xml"/>
  <Override PartName="/xl/drawings/drawing171.xml" ContentType="application/vnd.openxmlformats-officedocument.drawing+xml"/>
  <Override PartName="/xl/drawings/drawing172.xml" ContentType="application/vnd.openxmlformats-officedocument.drawing+xml"/>
  <Override PartName="/xl/drawings/drawing173.xml" ContentType="application/vnd.openxmlformats-officedocument.drawing+xml"/>
  <Override PartName="/xl/drawings/drawing174.xml" ContentType="application/vnd.openxmlformats-officedocument.drawing+xml"/>
  <Override PartName="/xl/drawings/drawing175.xml" ContentType="application/vnd.openxmlformats-officedocument.drawing+xml"/>
  <Override PartName="/xl/drawings/drawing176.xml" ContentType="application/vnd.openxmlformats-officedocument.drawing+xml"/>
  <Override PartName="/xl/drawings/drawing177.xml" ContentType="application/vnd.openxmlformats-officedocument.drawing+xml"/>
  <Override PartName="/xl/drawings/drawing178.xml" ContentType="application/vnd.openxmlformats-officedocument.drawing+xml"/>
  <Override PartName="/xl/drawings/drawing179.xml" ContentType="application/vnd.openxmlformats-officedocument.drawing+xml"/>
  <Override PartName="/xl/drawings/drawing180.xml" ContentType="application/vnd.openxmlformats-officedocument.drawing+xml"/>
  <Override PartName="/xl/drawings/drawing181.xml" ContentType="application/vnd.openxmlformats-officedocument.drawing+xml"/>
  <Override PartName="/xl/drawings/drawing182.xml" ContentType="application/vnd.openxmlformats-officedocument.drawing+xml"/>
  <Override PartName="/xl/drawings/drawing183.xml" ContentType="application/vnd.openxmlformats-officedocument.drawing+xml"/>
  <Override PartName="/xl/drawings/drawing184.xml" ContentType="application/vnd.openxmlformats-officedocument.drawing+xml"/>
  <Override PartName="/xl/drawings/drawing185.xml" ContentType="application/vnd.openxmlformats-officedocument.drawing+xml"/>
  <Override PartName="/xl/drawings/drawing186.xml" ContentType="application/vnd.openxmlformats-officedocument.drawing+xml"/>
  <Override PartName="/xl/drawings/drawing18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mc:AlternateContent xmlns:mc="http://schemas.openxmlformats.org/markup-compatibility/2006">
    <mc:Choice Requires="x15">
      <x15ac:absPath xmlns:x15ac="http://schemas.microsoft.com/office/spreadsheetml/2010/11/ac" url="C:\Users\bened\Public First Dropbox\Policy and Research Team\Polling\Archived Work\2023\05 - Google EU &amp; CEE Economic Impact 2023\Denmark\Consumer\"/>
    </mc:Choice>
  </mc:AlternateContent>
  <xr:revisionPtr revIDLastSave="0" documentId="13_ncr:1_{1C01FF8C-79ED-465F-8ECC-0FA7C4F398EE}" xr6:coauthVersionLast="47" xr6:coauthVersionMax="47" xr10:uidLastSave="{00000000-0000-0000-0000-000000000000}"/>
  <bookViews>
    <workbookView xWindow="-110" yWindow="-110" windowWidth="19420" windowHeight="10300" firstSheet="64" activeTab="70" xr2:uid="{00000000-000D-0000-FFFF-FFFF00000000}"/>
  </bookViews>
  <sheets>
    <sheet name="Cover Sheet" sheetId="1" r:id="rId1"/>
    <sheet name="Contents" sheetId="2" r:id="rId2"/>
    <sheet name="Full Results" sheetId="3" r:id="rId3"/>
    <sheet name="Table 1" sheetId="4" r:id="rId4"/>
    <sheet name="Table 2" sheetId="5" r:id="rId5"/>
    <sheet name="Table 3" sheetId="6" r:id="rId6"/>
    <sheet name="Table 4" sheetId="7" r:id="rId7"/>
    <sheet name="Table 5" sheetId="8" r:id="rId8"/>
    <sheet name="Table 6" sheetId="9" r:id="rId9"/>
    <sheet name="Table 7" sheetId="10" r:id="rId10"/>
    <sheet name="Table 8" sheetId="11" r:id="rId11"/>
    <sheet name="Table 9" sheetId="12" r:id="rId12"/>
    <sheet name="Table 10" sheetId="13" r:id="rId13"/>
    <sheet name="Table 11" sheetId="14" r:id="rId14"/>
    <sheet name="Table 12" sheetId="15" r:id="rId15"/>
    <sheet name="Table 13" sheetId="16" r:id="rId16"/>
    <sheet name="Table 14" sheetId="17" r:id="rId17"/>
    <sheet name="Table 15" sheetId="18" r:id="rId18"/>
    <sheet name="Table 16" sheetId="19" r:id="rId19"/>
    <sheet name="Table 17" sheetId="20" r:id="rId20"/>
    <sheet name="Table 18" sheetId="21" r:id="rId21"/>
    <sheet name="Table 19" sheetId="22" r:id="rId22"/>
    <sheet name="Table 20" sheetId="23" r:id="rId23"/>
    <sheet name="Table 21" sheetId="24" r:id="rId24"/>
    <sheet name="Table 22" sheetId="25" r:id="rId25"/>
    <sheet name="Table 23" sheetId="26" r:id="rId26"/>
    <sheet name="Table 24" sheetId="27" r:id="rId27"/>
    <sheet name="Table 25" sheetId="28" r:id="rId28"/>
    <sheet name="Table 26" sheetId="29" r:id="rId29"/>
    <sheet name="Table 27" sheetId="30" r:id="rId30"/>
    <sheet name="Table 28" sheetId="31" r:id="rId31"/>
    <sheet name="Table 29" sheetId="32" r:id="rId32"/>
    <sheet name="Table 30" sheetId="33" r:id="rId33"/>
    <sheet name="Table 31" sheetId="34" r:id="rId34"/>
    <sheet name="Table 32" sheetId="35" r:id="rId35"/>
    <sheet name="Table 33" sheetId="36" r:id="rId36"/>
    <sheet name="Table 34" sheetId="37" r:id="rId37"/>
    <sheet name="Table 35" sheetId="38" r:id="rId38"/>
    <sheet name="Table 36" sheetId="39" r:id="rId39"/>
    <sheet name="Table 37" sheetId="40" r:id="rId40"/>
    <sheet name="Table 38" sheetId="41" r:id="rId41"/>
    <sheet name="Table 39" sheetId="42" r:id="rId42"/>
    <sheet name="Table 40" sheetId="43" r:id="rId43"/>
    <sheet name="Table 41" sheetId="44" r:id="rId44"/>
    <sheet name="Table 42" sheetId="45" r:id="rId45"/>
    <sheet name="Table 43" sheetId="46" r:id="rId46"/>
    <sheet name="Table 44" sheetId="47" r:id="rId47"/>
    <sheet name="Table 45" sheetId="48" r:id="rId48"/>
    <sheet name="Table 46" sheetId="49" r:id="rId49"/>
    <sheet name="Table 47" sheetId="50" r:id="rId50"/>
    <sheet name="Table 48" sheetId="51" r:id="rId51"/>
    <sheet name="Table 49" sheetId="52" r:id="rId52"/>
    <sheet name="Table 50" sheetId="53" r:id="rId53"/>
    <sheet name="Table 51" sheetId="54" r:id="rId54"/>
    <sheet name="Table 52" sheetId="55" r:id="rId55"/>
    <sheet name="Table 53" sheetId="56" r:id="rId56"/>
    <sheet name="Table 54" sheetId="57" r:id="rId57"/>
    <sheet name="Table 55" sheetId="58" r:id="rId58"/>
    <sheet name="Table 56" sheetId="59" r:id="rId59"/>
    <sheet name="Table 57" sheetId="60" r:id="rId60"/>
    <sheet name="Table 58" sheetId="61" r:id="rId61"/>
    <sheet name="Table 59" sheetId="62" r:id="rId62"/>
    <sheet name="Table 60" sheetId="63" r:id="rId63"/>
    <sheet name="Table 61" sheetId="64" r:id="rId64"/>
    <sheet name="Table 62" sheetId="65" r:id="rId65"/>
    <sheet name="Table 63" sheetId="66" r:id="rId66"/>
    <sheet name="Table 64" sheetId="67" r:id="rId67"/>
    <sheet name="Table 65" sheetId="68" r:id="rId68"/>
    <sheet name="Table 66" sheetId="69" r:id="rId69"/>
    <sheet name="Table 67" sheetId="70" r:id="rId70"/>
    <sheet name="Table 68" sheetId="71" r:id="rId71"/>
    <sheet name="Table 69" sheetId="72" r:id="rId72"/>
    <sheet name="Table 70" sheetId="73" r:id="rId73"/>
    <sheet name="Table 71" sheetId="74" r:id="rId74"/>
    <sheet name="Table 72" sheetId="75" r:id="rId75"/>
    <sheet name="Table 73" sheetId="76" r:id="rId76"/>
    <sheet name="Table 74" sheetId="77" r:id="rId77"/>
    <sheet name="Table 75" sheetId="78" r:id="rId78"/>
    <sheet name="Table 76" sheetId="79" r:id="rId79"/>
    <sheet name="Table 77" sheetId="80" r:id="rId80"/>
    <sheet name="Table 78" sheetId="81" r:id="rId81"/>
    <sheet name="Table 79" sheetId="82" r:id="rId82"/>
    <sheet name="Table 80" sheetId="83" r:id="rId83"/>
    <sheet name="Table 81" sheetId="84" r:id="rId84"/>
    <sheet name="Table 82" sheetId="85" r:id="rId85"/>
    <sheet name="Table 83" sheetId="86" r:id="rId86"/>
    <sheet name="Table 84" sheetId="87" r:id="rId87"/>
    <sheet name="Table 85" sheetId="88" r:id="rId88"/>
    <sheet name="Table 86" sheetId="89" r:id="rId89"/>
    <sheet name="Table 87" sheetId="90" r:id="rId90"/>
    <sheet name="Table 88" sheetId="91" r:id="rId91"/>
    <sheet name="Table 89" sheetId="92" r:id="rId92"/>
    <sheet name="Table 90" sheetId="93" r:id="rId93"/>
    <sheet name="Table 91" sheetId="94" r:id="rId94"/>
    <sheet name="Table 92" sheetId="95" r:id="rId95"/>
    <sheet name="Table 93" sheetId="96" r:id="rId96"/>
    <sheet name="Table 94" sheetId="97" r:id="rId97"/>
    <sheet name="Table 95" sheetId="98" r:id="rId98"/>
    <sheet name="Table 96" sheetId="99" r:id="rId99"/>
    <sheet name="Table 97" sheetId="100" r:id="rId100"/>
    <sheet name="Table 98" sheetId="101" r:id="rId101"/>
    <sheet name="Table 99" sheetId="102" r:id="rId102"/>
    <sheet name="Table 100" sheetId="103" r:id="rId103"/>
    <sheet name="Table 101" sheetId="104" r:id="rId104"/>
    <sheet name="Table 102" sheetId="105" r:id="rId105"/>
    <sheet name="Table 103" sheetId="106" r:id="rId106"/>
    <sheet name="Table 104" sheetId="107" r:id="rId107"/>
    <sheet name="Table 105" sheetId="108" r:id="rId108"/>
    <sheet name="Table 106" sheetId="109" r:id="rId109"/>
    <sheet name="Table 107" sheetId="110" r:id="rId110"/>
    <sheet name="Table 108" sheetId="111" r:id="rId111"/>
    <sheet name="Table 109" sheetId="112" r:id="rId112"/>
    <sheet name="Table 110" sheetId="113" r:id="rId113"/>
    <sheet name="Table 111" sheetId="114" r:id="rId114"/>
    <sheet name="Table 112" sheetId="115" r:id="rId115"/>
    <sheet name="Table 113" sheetId="116" r:id="rId116"/>
    <sheet name="Table 114" sheetId="117" r:id="rId117"/>
    <sheet name="Table 115" sheetId="118" r:id="rId118"/>
    <sheet name="Table 116" sheetId="119" r:id="rId119"/>
    <sheet name="Table 117" sheetId="120" r:id="rId120"/>
    <sheet name="Table 118" sheetId="121" r:id="rId121"/>
    <sheet name="Table 119" sheetId="122" r:id="rId122"/>
    <sheet name="Table 120" sheetId="123" r:id="rId123"/>
    <sheet name="Table 121" sheetId="124" r:id="rId124"/>
    <sheet name="Table 122" sheetId="125" r:id="rId125"/>
    <sheet name="Table 123" sheetId="126" r:id="rId126"/>
    <sheet name="Table 124" sheetId="127" r:id="rId127"/>
    <sheet name="Table 125" sheetId="128" r:id="rId128"/>
    <sheet name="Table 126" sheetId="129" r:id="rId129"/>
    <sheet name="Table 127" sheetId="130" r:id="rId130"/>
    <sheet name="Table 128" sheetId="131" r:id="rId131"/>
    <sheet name="Table 129" sheetId="132" r:id="rId132"/>
    <sheet name="Table 130" sheetId="133" r:id="rId133"/>
    <sheet name="Table 131" sheetId="134" r:id="rId134"/>
    <sheet name="Table 132" sheetId="135" r:id="rId135"/>
    <sheet name="Table 133" sheetId="136" r:id="rId136"/>
    <sheet name="Table 134" sheetId="137" r:id="rId137"/>
    <sheet name="Table 135" sheetId="138" r:id="rId138"/>
    <sheet name="Table 136" sheetId="139" r:id="rId139"/>
    <sheet name="Table 137" sheetId="140" r:id="rId140"/>
    <sheet name="Table 138" sheetId="141" r:id="rId141"/>
    <sheet name="Table 139" sheetId="142" r:id="rId142"/>
    <sheet name="Table 140" sheetId="143" r:id="rId143"/>
    <sheet name="Table 141" sheetId="144" r:id="rId144"/>
    <sheet name="Table 142" sheetId="145" r:id="rId145"/>
    <sheet name="Table 143" sheetId="146" r:id="rId146"/>
    <sheet name="Table 144" sheetId="147" r:id="rId147"/>
    <sheet name="Table 145" sheetId="148" r:id="rId148"/>
    <sheet name="Table 146" sheetId="149" r:id="rId149"/>
    <sheet name="Table 147" sheetId="150" r:id="rId150"/>
    <sheet name="Table 148" sheetId="151" r:id="rId151"/>
    <sheet name="Table 149" sheetId="152" r:id="rId152"/>
    <sheet name="Table 150" sheetId="153" r:id="rId153"/>
    <sheet name="Table 151" sheetId="154" r:id="rId154"/>
    <sheet name="Table 152" sheetId="155" r:id="rId155"/>
    <sheet name="Table 153" sheetId="156" r:id="rId156"/>
    <sheet name="Table 154" sheetId="157" r:id="rId157"/>
    <sheet name="Table 155" sheetId="158" r:id="rId158"/>
    <sheet name="Table 156" sheetId="159" r:id="rId159"/>
    <sheet name="Table 157" sheetId="160" r:id="rId160"/>
    <sheet name="Table 158" sheetId="161" r:id="rId161"/>
    <sheet name="Table 159" sheetId="162" r:id="rId162"/>
    <sheet name="Table 160" sheetId="163" r:id="rId163"/>
    <sheet name="Table 161" sheetId="164" r:id="rId164"/>
    <sheet name="Table 162" sheetId="165" r:id="rId165"/>
    <sheet name="Table 163" sheetId="166" r:id="rId166"/>
    <sheet name="Table 164" sheetId="167" r:id="rId167"/>
    <sheet name="Table 165" sheetId="168" r:id="rId168"/>
    <sheet name="Table 166" sheetId="169" r:id="rId169"/>
    <sheet name="Table 167" sheetId="170" r:id="rId170"/>
    <sheet name="Table 168" sheetId="171" r:id="rId171"/>
    <sheet name="Table 169" sheetId="172" r:id="rId172"/>
    <sheet name="Table 170" sheetId="173" r:id="rId173"/>
    <sheet name="Table 171" sheetId="174" r:id="rId174"/>
    <sheet name="Table 172" sheetId="175" r:id="rId175"/>
    <sheet name="Table 173" sheetId="176" r:id="rId176"/>
    <sheet name="Table 174" sheetId="177" r:id="rId177"/>
    <sheet name="Table 175" sheetId="178" r:id="rId178"/>
    <sheet name="Table 176" sheetId="179" r:id="rId179"/>
    <sheet name="Table 177" sheetId="180" r:id="rId180"/>
    <sheet name="Table 178" sheetId="181" r:id="rId181"/>
    <sheet name="Table 179" sheetId="182" r:id="rId182"/>
    <sheet name="Table 180" sheetId="183" r:id="rId183"/>
    <sheet name="Table 181" sheetId="184" r:id="rId184"/>
    <sheet name="Table 182" sheetId="185" r:id="rId185"/>
    <sheet name="Table 183" sheetId="186" r:id="rId186"/>
    <sheet name="Table 184" sheetId="187" r:id="rId187"/>
    <sheet name="Table 185" sheetId="188" r:id="rId18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22" i="187" l="1"/>
  <c r="B21" i="186"/>
  <c r="B21" i="185"/>
  <c r="B21" i="184"/>
  <c r="B21" i="183"/>
  <c r="B21" i="182"/>
  <c r="B21" i="181"/>
  <c r="B21" i="180"/>
  <c r="B21" i="179"/>
  <c r="B21" i="178"/>
  <c r="B21" i="177"/>
  <c r="B21" i="176"/>
  <c r="B21" i="175"/>
  <c r="B21" i="174"/>
  <c r="B21" i="173"/>
  <c r="B21" i="172"/>
  <c r="B21" i="171"/>
  <c r="B21" i="170"/>
  <c r="B19" i="169"/>
  <c r="B19" i="168"/>
  <c r="B19" i="167"/>
  <c r="B19" i="166"/>
  <c r="B19" i="165"/>
  <c r="B19" i="164"/>
  <c r="B19" i="163"/>
  <c r="B19" i="162"/>
  <c r="B19" i="161"/>
  <c r="B19" i="160"/>
  <c r="B19" i="159"/>
  <c r="B19" i="158"/>
  <c r="B19" i="157"/>
  <c r="B48" i="156"/>
  <c r="B25" i="155"/>
  <c r="B25" i="154"/>
  <c r="B16" i="153"/>
  <c r="B16" i="152"/>
  <c r="B16" i="151"/>
  <c r="B16" i="150"/>
  <c r="B16" i="149"/>
  <c r="B16" i="148"/>
  <c r="B16" i="147"/>
  <c r="B16" i="146"/>
  <c r="B16" i="145"/>
  <c r="B16" i="144"/>
  <c r="B16" i="143"/>
  <c r="B16" i="142"/>
  <c r="B16" i="141"/>
  <c r="B16" i="140"/>
  <c r="B16" i="139"/>
  <c r="B16" i="138"/>
  <c r="B16" i="137"/>
  <c r="B16" i="136"/>
  <c r="B16" i="135"/>
  <c r="B16" i="134"/>
  <c r="B16" i="133"/>
  <c r="B16" i="132"/>
  <c r="B16" i="131"/>
  <c r="B16" i="130"/>
  <c r="B16" i="129"/>
  <c r="B16" i="128"/>
  <c r="B16" i="127"/>
  <c r="B16" i="126"/>
  <c r="B16" i="125"/>
  <c r="B16" i="124"/>
  <c r="B16" i="123"/>
  <c r="B16" i="122"/>
  <c r="B16" i="121"/>
  <c r="B16" i="120"/>
  <c r="B16" i="119"/>
  <c r="B16" i="118"/>
  <c r="B16" i="117"/>
  <c r="B16" i="116"/>
  <c r="B16" i="115"/>
  <c r="B16" i="114"/>
  <c r="B16" i="113"/>
  <c r="B16" i="112"/>
  <c r="B16" i="111"/>
  <c r="B16" i="110"/>
  <c r="B16" i="109"/>
  <c r="B16" i="108"/>
  <c r="B16" i="107"/>
  <c r="B16" i="106"/>
  <c r="B16" i="105"/>
  <c r="B16" i="104"/>
  <c r="B19" i="103"/>
  <c r="B19" i="102"/>
  <c r="B19" i="101"/>
  <c r="B16" i="100"/>
  <c r="B16" i="99"/>
  <c r="B16" i="98"/>
  <c r="B16" i="97"/>
  <c r="B16" i="96"/>
  <c r="B16" i="95"/>
  <c r="B16" i="94"/>
  <c r="B16" i="93"/>
  <c r="B22" i="92"/>
  <c r="B22" i="91"/>
  <c r="B22" i="90"/>
  <c r="B22" i="89"/>
  <c r="B22" i="88"/>
  <c r="B22" i="87"/>
  <c r="B22" i="86"/>
  <c r="B22" i="85"/>
  <c r="B22" i="84"/>
  <c r="B22" i="83"/>
  <c r="B22" i="82"/>
  <c r="B22" i="81"/>
  <c r="B22" i="80"/>
  <c r="B22" i="79"/>
  <c r="B22" i="78"/>
  <c r="B22" i="77"/>
  <c r="B22" i="76"/>
  <c r="B22" i="75"/>
  <c r="B22" i="74"/>
  <c r="B17" i="73"/>
  <c r="B18" i="72"/>
  <c r="B22" i="71"/>
  <c r="B21" i="70"/>
  <c r="B19" i="69"/>
  <c r="B18" i="68"/>
  <c r="B18" i="67"/>
  <c r="B16" i="66"/>
  <c r="B16" i="65"/>
  <c r="B16" i="64"/>
  <c r="B16" i="63"/>
  <c r="B16" i="62"/>
  <c r="B16" i="61"/>
  <c r="B16" i="60"/>
  <c r="B16" i="59"/>
  <c r="B16" i="58"/>
  <c r="B16" i="57"/>
  <c r="B16" i="56"/>
  <c r="B16" i="55"/>
  <c r="B16" i="54"/>
  <c r="B16" i="53"/>
  <c r="B17" i="52"/>
  <c r="B22" i="51"/>
  <c r="B22" i="50"/>
  <c r="B22" i="49"/>
  <c r="B22" i="48"/>
  <c r="B22" i="47"/>
  <c r="B19" i="46"/>
  <c r="B15" i="45"/>
  <c r="B15" i="44"/>
  <c r="B15" i="43"/>
  <c r="B15" i="42"/>
  <c r="B19" i="41"/>
  <c r="B19" i="40"/>
  <c r="B19" i="39"/>
  <c r="B19" i="38"/>
  <c r="B19" i="37"/>
  <c r="B19" i="36"/>
  <c r="B19" i="35"/>
  <c r="B19" i="34"/>
  <c r="B19" i="33"/>
  <c r="B19" i="32"/>
  <c r="B19" i="31"/>
  <c r="B19" i="30"/>
  <c r="B19" i="29"/>
  <c r="B19" i="28"/>
  <c r="B19" i="27"/>
  <c r="B19" i="26"/>
  <c r="B19" i="25"/>
  <c r="B19" i="24"/>
  <c r="B19" i="23"/>
  <c r="B19" i="22"/>
  <c r="B19" i="21"/>
  <c r="B19" i="20"/>
  <c r="B19" i="19"/>
  <c r="B19" i="18"/>
  <c r="B19" i="17"/>
  <c r="B20" i="16"/>
  <c r="B20" i="15"/>
  <c r="B19" i="14"/>
  <c r="B19" i="13"/>
  <c r="B19" i="12"/>
  <c r="B19" i="11"/>
  <c r="B19" i="10"/>
  <c r="B19" i="9"/>
  <c r="B19" i="8"/>
  <c r="B25" i="7"/>
  <c r="B21" i="6"/>
  <c r="B29" i="5"/>
  <c r="B19" i="4"/>
  <c r="E192" i="2"/>
  <c r="D192" i="2"/>
  <c r="E191" i="2"/>
  <c r="D191" i="2"/>
  <c r="E190" i="2"/>
  <c r="D190" i="2"/>
  <c r="E189" i="2"/>
  <c r="D189" i="2"/>
  <c r="E188" i="2"/>
  <c r="D188" i="2"/>
  <c r="E187" i="2"/>
  <c r="D187" i="2"/>
  <c r="E186" i="2"/>
  <c r="D186" i="2"/>
  <c r="E185" i="2"/>
  <c r="D185" i="2"/>
  <c r="E184" i="2"/>
  <c r="D184" i="2"/>
  <c r="E183" i="2"/>
  <c r="D183" i="2"/>
  <c r="E182" i="2"/>
  <c r="D182" i="2"/>
  <c r="E181" i="2"/>
  <c r="D181" i="2"/>
  <c r="E180" i="2"/>
  <c r="D180" i="2"/>
  <c r="E179" i="2"/>
  <c r="D179" i="2"/>
  <c r="E178" i="2"/>
  <c r="D178" i="2"/>
  <c r="E177" i="2"/>
  <c r="D177" i="2"/>
  <c r="E176" i="2"/>
  <c r="D176" i="2"/>
  <c r="D175" i="2"/>
  <c r="E174" i="2"/>
  <c r="D174" i="2"/>
  <c r="E173" i="2"/>
  <c r="D173" i="2"/>
  <c r="E172" i="2"/>
  <c r="D172" i="2"/>
  <c r="E171" i="2"/>
  <c r="D171" i="2"/>
  <c r="E170" i="2"/>
  <c r="D170" i="2"/>
  <c r="E169" i="2"/>
  <c r="D169" i="2"/>
  <c r="E168" i="2"/>
  <c r="D168" i="2"/>
  <c r="E167" i="2"/>
  <c r="D167" i="2"/>
  <c r="E166" i="2"/>
  <c r="D166" i="2"/>
  <c r="E165" i="2"/>
  <c r="D165" i="2"/>
  <c r="E164" i="2"/>
  <c r="D164" i="2"/>
  <c r="D163" i="2"/>
  <c r="E162" i="2"/>
  <c r="D162" i="2"/>
  <c r="E161" i="2"/>
  <c r="D161" i="2"/>
  <c r="E160" i="2"/>
  <c r="D160" i="2"/>
  <c r="E159" i="2"/>
  <c r="D159" i="2"/>
  <c r="E158" i="2"/>
  <c r="D158" i="2"/>
  <c r="E157" i="2"/>
  <c r="D157" i="2"/>
  <c r="E156" i="2"/>
  <c r="D156" i="2"/>
  <c r="E155" i="2"/>
  <c r="D155" i="2"/>
  <c r="E154" i="2"/>
  <c r="D154" i="2"/>
  <c r="E153" i="2"/>
  <c r="D153" i="2"/>
  <c r="E152" i="2"/>
  <c r="D152" i="2"/>
  <c r="E151" i="2"/>
  <c r="D151" i="2"/>
  <c r="E150" i="2"/>
  <c r="D150" i="2"/>
  <c r="E149" i="2"/>
  <c r="D149" i="2"/>
  <c r="E148" i="2"/>
  <c r="D148" i="2"/>
  <c r="E147" i="2"/>
  <c r="D147" i="2"/>
  <c r="E146" i="2"/>
  <c r="D146" i="2"/>
  <c r="E145" i="2"/>
  <c r="D145" i="2"/>
  <c r="E144" i="2"/>
  <c r="D144" i="2"/>
  <c r="E143" i="2"/>
  <c r="D143" i="2"/>
  <c r="E142" i="2"/>
  <c r="D142" i="2"/>
  <c r="E141" i="2"/>
  <c r="D141" i="2"/>
  <c r="E140" i="2"/>
  <c r="D140" i="2"/>
  <c r="E139" i="2"/>
  <c r="D139" i="2"/>
  <c r="E138" i="2"/>
  <c r="D138" i="2"/>
  <c r="E137" i="2"/>
  <c r="D137" i="2"/>
  <c r="E136" i="2"/>
  <c r="D136" i="2"/>
  <c r="E135" i="2"/>
  <c r="D135" i="2"/>
  <c r="E134" i="2"/>
  <c r="D134" i="2"/>
  <c r="E133" i="2"/>
  <c r="D133" i="2"/>
  <c r="E132" i="2"/>
  <c r="D132" i="2"/>
  <c r="E131" i="2"/>
  <c r="D131" i="2"/>
  <c r="E130" i="2"/>
  <c r="D130" i="2"/>
  <c r="E129" i="2"/>
  <c r="D129" i="2"/>
  <c r="E128" i="2"/>
  <c r="D128" i="2"/>
  <c r="E127" i="2"/>
  <c r="D127" i="2"/>
  <c r="E126" i="2"/>
  <c r="D126" i="2"/>
  <c r="E125" i="2"/>
  <c r="D125" i="2"/>
  <c r="E124" i="2"/>
  <c r="D124" i="2"/>
  <c r="E123" i="2"/>
  <c r="D123" i="2"/>
  <c r="E122" i="2"/>
  <c r="D122" i="2"/>
  <c r="E121" i="2"/>
  <c r="D121" i="2"/>
  <c r="E120" i="2"/>
  <c r="D120" i="2"/>
  <c r="E119" i="2"/>
  <c r="D119" i="2"/>
  <c r="E118" i="2"/>
  <c r="D118" i="2"/>
  <c r="E117" i="2"/>
  <c r="D117" i="2"/>
  <c r="E116" i="2"/>
  <c r="D116" i="2"/>
  <c r="E115" i="2"/>
  <c r="D115" i="2"/>
  <c r="E114" i="2"/>
  <c r="D114" i="2"/>
  <c r="E113" i="2"/>
  <c r="D113" i="2"/>
  <c r="E112" i="2"/>
  <c r="D112" i="2"/>
  <c r="E111" i="2"/>
  <c r="D111" i="2"/>
  <c r="E110" i="2"/>
  <c r="D110" i="2"/>
  <c r="E109" i="2"/>
  <c r="D109" i="2"/>
  <c r="E108" i="2"/>
  <c r="D108" i="2"/>
  <c r="E107" i="2"/>
  <c r="D107" i="2"/>
  <c r="E106" i="2"/>
  <c r="D106" i="2"/>
  <c r="E105" i="2"/>
  <c r="D105" i="2"/>
  <c r="E104" i="2"/>
  <c r="D104" i="2"/>
  <c r="E103" i="2"/>
  <c r="D103" i="2"/>
  <c r="E102" i="2"/>
  <c r="D102" i="2"/>
  <c r="E101" i="2"/>
  <c r="D101" i="2"/>
  <c r="E100" i="2"/>
  <c r="D100" i="2"/>
  <c r="E99" i="2"/>
  <c r="D99" i="2"/>
  <c r="D98" i="2"/>
  <c r="E97" i="2"/>
  <c r="D97" i="2"/>
  <c r="E96" i="2"/>
  <c r="D96" i="2"/>
  <c r="E95" i="2"/>
  <c r="D95" i="2"/>
  <c r="E94" i="2"/>
  <c r="D94" i="2"/>
  <c r="E93" i="2"/>
  <c r="D93" i="2"/>
  <c r="E92" i="2"/>
  <c r="D92" i="2"/>
  <c r="E91" i="2"/>
  <c r="D91" i="2"/>
  <c r="E90" i="2"/>
  <c r="D90" i="2"/>
  <c r="E89" i="2"/>
  <c r="D89" i="2"/>
  <c r="E88" i="2"/>
  <c r="D88" i="2"/>
  <c r="D87" i="2"/>
  <c r="E86" i="2"/>
  <c r="D86" i="2"/>
  <c r="E85" i="2"/>
  <c r="D85" i="2"/>
  <c r="E84" i="2"/>
  <c r="D84" i="2"/>
  <c r="E83" i="2"/>
  <c r="D83" i="2"/>
  <c r="E82" i="2"/>
  <c r="D82" i="2"/>
  <c r="E81" i="2"/>
  <c r="D81" i="2"/>
  <c r="E80" i="2"/>
  <c r="D80" i="2"/>
  <c r="D79" i="2"/>
  <c r="E78" i="2"/>
  <c r="D78" i="2"/>
  <c r="E77" i="2"/>
  <c r="D77" i="2"/>
  <c r="E76" i="2"/>
  <c r="D76" i="2"/>
  <c r="E75" i="2"/>
  <c r="D75" i="2"/>
  <c r="E74" i="2"/>
  <c r="D74" i="2"/>
  <c r="E73" i="2"/>
  <c r="D73" i="2"/>
  <c r="E72" i="2"/>
  <c r="D72" i="2"/>
  <c r="E71" i="2"/>
  <c r="D71" i="2"/>
  <c r="E70" i="2"/>
  <c r="D70" i="2"/>
  <c r="E69" i="2"/>
  <c r="D69" i="2"/>
  <c r="E68" i="2"/>
  <c r="D68" i="2"/>
  <c r="E67" i="2"/>
  <c r="D67" i="2"/>
  <c r="D66" i="2"/>
  <c r="E65" i="2"/>
  <c r="D65" i="2"/>
  <c r="E64" i="2"/>
  <c r="D64" i="2"/>
  <c r="E63" i="2"/>
  <c r="D63" i="2"/>
  <c r="E62" i="2"/>
  <c r="D62" i="2"/>
  <c r="E61" i="2"/>
  <c r="D61" i="2"/>
  <c r="E60" i="2"/>
  <c r="D60" i="2"/>
  <c r="E59" i="2"/>
  <c r="D59" i="2"/>
  <c r="D58" i="2"/>
  <c r="E57" i="2"/>
  <c r="D57" i="2"/>
  <c r="E56" i="2"/>
  <c r="D56" i="2"/>
  <c r="E55" i="2"/>
  <c r="D55" i="2"/>
  <c r="E54" i="2"/>
  <c r="D54" i="2"/>
  <c r="E53" i="2"/>
  <c r="D53" i="2"/>
  <c r="D52" i="2"/>
  <c r="E51" i="2"/>
  <c r="D51" i="2"/>
  <c r="E50" i="2"/>
  <c r="D50" i="2"/>
  <c r="E49" i="2"/>
  <c r="D49" i="2"/>
  <c r="E48" i="2"/>
  <c r="D48" i="2"/>
  <c r="D47" i="2"/>
  <c r="E46" i="2"/>
  <c r="D46" i="2"/>
  <c r="E45" i="2"/>
  <c r="D45" i="2"/>
  <c r="E44" i="2"/>
  <c r="D44" i="2"/>
  <c r="E43" i="2"/>
  <c r="D43" i="2"/>
  <c r="E42" i="2"/>
  <c r="D42" i="2"/>
  <c r="E41" i="2"/>
  <c r="D41" i="2"/>
  <c r="E40" i="2"/>
  <c r="D40" i="2"/>
  <c r="E39" i="2"/>
  <c r="D39" i="2"/>
  <c r="E38" i="2"/>
  <c r="D38" i="2"/>
  <c r="E37" i="2"/>
  <c r="D37" i="2"/>
  <c r="E36" i="2"/>
  <c r="D36" i="2"/>
  <c r="D35" i="2"/>
  <c r="E34" i="2"/>
  <c r="D34" i="2"/>
  <c r="E33" i="2"/>
  <c r="D33" i="2"/>
  <c r="E32" i="2"/>
  <c r="D32" i="2"/>
  <c r="E31" i="2"/>
  <c r="D31" i="2"/>
  <c r="E30" i="2"/>
  <c r="D30" i="2"/>
  <c r="E29" i="2"/>
  <c r="D29" i="2"/>
  <c r="E28" i="2"/>
  <c r="D28" i="2"/>
  <c r="E27" i="2"/>
  <c r="D27" i="2"/>
  <c r="E26" i="2"/>
  <c r="D26" i="2"/>
  <c r="E25" i="2"/>
  <c r="D25" i="2"/>
  <c r="E24" i="2"/>
  <c r="D24" i="2"/>
  <c r="E23" i="2"/>
  <c r="D23" i="2"/>
  <c r="D22" i="2"/>
  <c r="E21" i="2"/>
  <c r="D21" i="2"/>
  <c r="E20" i="2"/>
  <c r="D20" i="2"/>
  <c r="E19" i="2"/>
  <c r="D19" i="2"/>
  <c r="E18" i="2"/>
  <c r="D18" i="2"/>
  <c r="E17" i="2"/>
  <c r="D17" i="2"/>
  <c r="E16" i="2"/>
  <c r="D16" i="2"/>
  <c r="E15" i="2"/>
  <c r="D15" i="2"/>
  <c r="E14" i="2"/>
  <c r="D14" i="2"/>
  <c r="D13" i="2"/>
  <c r="E12" i="2"/>
  <c r="D12" i="2"/>
  <c r="E11" i="2"/>
  <c r="D11" i="2"/>
  <c r="E10" i="2"/>
  <c r="D10" i="2"/>
  <c r="E9" i="2"/>
  <c r="D9" i="2"/>
  <c r="D6" i="2"/>
  <c r="F20" i="1"/>
</calcChain>
</file>

<file path=xl/sharedStrings.xml><?xml version="1.0" encoding="utf-8"?>
<sst xmlns="http://schemas.openxmlformats.org/spreadsheetml/2006/main" count="12600" uniqueCount="748">
  <si>
    <t>Public First Poll for Google Denmark (Consumer)</t>
  </si>
  <si>
    <t>Fieldwork:</t>
  </si>
  <si>
    <t>6th Jun - 28th Jun 2023</t>
  </si>
  <si>
    <t xml:space="preserve">Interview Method: </t>
  </si>
  <si>
    <t>Online Survey</t>
  </si>
  <si>
    <t>Population represented:</t>
  </si>
  <si>
    <t>18+ year olds in Denmark</t>
  </si>
  <si>
    <t>Sample size:</t>
  </si>
  <si>
    <t>Methodology:</t>
  </si>
  <si>
    <t>All results are weighted using Iterative Proportional Fitting, or 'Raking'. The results are  weighted by interlocking age &amp; gender, region and education level to Nationally Representative Proportions</t>
  </si>
  <si>
    <t>Public First is a member of the BPC and abides by its rules. For more information please contact the Public First polling team:</t>
  </si>
  <si>
    <t>Table of Contents</t>
  </si>
  <si>
    <t>Individual Tables</t>
  </si>
  <si>
    <t>Full Result Row</t>
  </si>
  <si>
    <t>Question Base</t>
  </si>
  <si>
    <t/>
  </si>
  <si>
    <t>Total</t>
  </si>
  <si>
    <t>Male</t>
  </si>
  <si>
    <t>Female</t>
  </si>
  <si>
    <t>Unweighted</t>
  </si>
  <si>
    <t>Weighted</t>
  </si>
  <si>
    <t>18-24</t>
  </si>
  <si>
    <t>25-34</t>
  </si>
  <si>
    <t>35-44</t>
  </si>
  <si>
    <t>45-54</t>
  </si>
  <si>
    <t>55-64</t>
  </si>
  <si>
    <t>65+</t>
  </si>
  <si>
    <t>Below upper secondary education</t>
  </si>
  <si>
    <t>Upper secondary education</t>
  </si>
  <si>
    <t>Vocational education</t>
  </si>
  <si>
    <t>University undergraduate education</t>
  </si>
  <si>
    <t>University postgraduate education</t>
  </si>
  <si>
    <t>Less than 130,000 kr</t>
  </si>
  <si>
    <t>130,000 kr - 360,000 kr</t>
  </si>
  <si>
    <t>360,000 kr - 600,000 kr</t>
  </si>
  <si>
    <t>More than 600,000 kr</t>
  </si>
  <si>
    <t>Full Time Work</t>
  </si>
  <si>
    <t>Part Time Work</t>
  </si>
  <si>
    <t>Retired</t>
  </si>
  <si>
    <t>Unemployed</t>
  </si>
  <si>
    <t>Student</t>
  </si>
  <si>
    <t>Not working and not seeking work</t>
  </si>
  <si>
    <t>Android User</t>
  </si>
  <si>
    <t>Google Search User</t>
  </si>
  <si>
    <t>Capital Region of Denmark (Hovedstaden)</t>
  </si>
  <si>
    <t>Zealand</t>
  </si>
  <si>
    <t>Region of Southern Denmark</t>
  </si>
  <si>
    <t>Central Denmark Region</t>
  </si>
  <si>
    <t>North Denmark Region</t>
  </si>
  <si>
    <t>Gender</t>
  </si>
  <si>
    <t>Age Group</t>
  </si>
  <si>
    <t>Education level</t>
  </si>
  <si>
    <t>Grouped Income</t>
  </si>
  <si>
    <t>Work Status</t>
  </si>
  <si>
    <t>Region</t>
  </si>
  <si>
    <t>iPhone</t>
  </si>
  <si>
    <t>Android</t>
  </si>
  <si>
    <t>Non-smartphone</t>
  </si>
  <si>
    <t>Don’t know</t>
  </si>
  <si>
    <t>I don’t own a mobile phone</t>
  </si>
  <si>
    <t>Other</t>
  </si>
  <si>
    <t>What type of mobile phone do you primarily use?Please select all that apply.</t>
  </si>
  <si>
    <t>BASE: All Respondents</t>
  </si>
  <si>
    <t>Fieldwork:  6th Jun - 28th Jun 2023</t>
  </si>
  <si>
    <t>Data weighted by interlocking age &amp; gender, region and education level to Nationally Representative Proportions</t>
  </si>
  <si>
    <t>Lower cost or more affordable</t>
  </si>
  <si>
    <t>Easier to use</t>
  </si>
  <si>
    <t>Easier access to the apps, information and online services I want</t>
  </si>
  <si>
    <t>Worked better with my other devices or applications</t>
  </si>
  <si>
    <t>More options for types of phone</t>
  </si>
  <si>
    <t>Better integration with Google apps</t>
  </si>
  <si>
    <t>More customisable</t>
  </si>
  <si>
    <t>More open than the alternatives</t>
  </si>
  <si>
    <t>Liked the camera</t>
  </si>
  <si>
    <t>Better accessibility options</t>
  </si>
  <si>
    <t>Faster</t>
  </si>
  <si>
    <t>More powerful</t>
  </si>
  <si>
    <t>Was given to me</t>
  </si>
  <si>
    <t>More secure</t>
  </si>
  <si>
    <t>None of the above</t>
  </si>
  <si>
    <t>Which of the following, if any, were the most important reasons you use an Android phone?Please select all that apply.</t>
  </si>
  <si>
    <t>BASE: Android users</t>
  </si>
  <si>
    <t>Windows PC</t>
  </si>
  <si>
    <t>Apple iPad</t>
  </si>
  <si>
    <t>Apple Mac</t>
  </si>
  <si>
    <t>Android Tablets</t>
  </si>
  <si>
    <t>Google Chromebook</t>
  </si>
  <si>
    <t>I don’t use a personal computer</t>
  </si>
  <si>
    <t>Which of the following types of personal computer do you mainly use?Please select all that apply.</t>
  </si>
  <si>
    <t>Don't know</t>
  </si>
  <si>
    <t>Which of the following, if any, were the most important reasons you use a Chromebook?Please select up to three.</t>
  </si>
  <si>
    <t>BASE: Chromebook users</t>
  </si>
  <si>
    <t xml:space="preserve"> Google Search</t>
  </si>
  <si>
    <t xml:space="preserve"> Google Maps</t>
  </si>
  <si>
    <t xml:space="preserve"> Google Workplace (Google Docs / Google Sheets / Google Slides / Google Drive)</t>
  </si>
  <si>
    <t xml:space="preserve"> Google Assistant</t>
  </si>
  <si>
    <t xml:space="preserve"> YouTube</t>
  </si>
  <si>
    <t xml:space="preserve"> Gmail</t>
  </si>
  <si>
    <t>In the last day</t>
  </si>
  <si>
    <t>In the last week</t>
  </si>
  <si>
    <t>In the last month</t>
  </si>
  <si>
    <t>In the last year</t>
  </si>
  <si>
    <t>Never</t>
  </si>
  <si>
    <t>Grid Summary: When was the last time you used the following Google products?</t>
  </si>
  <si>
    <t>When was the last time you used the following Google products?: Google Search</t>
  </si>
  <si>
    <t>When was the last time you used the following Google products?: Google Maps</t>
  </si>
  <si>
    <t>When was the last time you used the following Google products?: Google Workplace (Google Docs / Google Sheets / Google Slides / Google Drive)</t>
  </si>
  <si>
    <t>When was the last time you used the following Google products?: Google Assistant</t>
  </si>
  <si>
    <t>When was the last time you used the following Google products?: YouTube</t>
  </si>
  <si>
    <t>When was the last time you used the following Google products?: Gmail</t>
  </si>
  <si>
    <t>None</t>
  </si>
  <si>
    <t>1-2 times</t>
  </si>
  <si>
    <t>2-4 times</t>
  </si>
  <si>
    <t>5-9 times</t>
  </si>
  <si>
    <t>10-19 times</t>
  </si>
  <si>
    <t>Over 20 times</t>
  </si>
  <si>
    <t>0</t>
  </si>
  <si>
    <t>*</t>
  </si>
  <si>
    <t xml:space="preserve"> On an average day, how many times do you use Google Search as part of your work?</t>
  </si>
  <si>
    <t>BASE: Workers and Google Search users</t>
  </si>
  <si>
    <t xml:space="preserve"> On an average day, how many times do you use Google Search as part of your personal life?</t>
  </si>
  <si>
    <t>BASE: Google Search users</t>
  </si>
  <si>
    <t xml:space="preserve"> Fast</t>
  </si>
  <si>
    <t xml:space="preserve"> Comprehensive</t>
  </si>
  <si>
    <t xml:space="preserve"> Trustworthy</t>
  </si>
  <si>
    <t xml:space="preserve"> Accurate</t>
  </si>
  <si>
    <t xml:space="preserve"> Reliable</t>
  </si>
  <si>
    <t xml:space="preserve"> Relevant</t>
  </si>
  <si>
    <t xml:space="preserve"> Helpful</t>
  </si>
  <si>
    <t xml:space="preserve"> Easy to use</t>
  </si>
  <si>
    <t xml:space="preserve"> Saves me time</t>
  </si>
  <si>
    <t xml:space="preserve"> Helps me be more productive</t>
  </si>
  <si>
    <t xml:space="preserve"> Confusing</t>
  </si>
  <si>
    <t xml:space="preserve"> Misleading</t>
  </si>
  <si>
    <t>Very good description</t>
  </si>
  <si>
    <t>Good description</t>
  </si>
  <si>
    <t>Neither a good nor bad description</t>
  </si>
  <si>
    <t>Bad description</t>
  </si>
  <si>
    <t>Very bad description</t>
  </si>
  <si>
    <t>Grid Summary: When thinking about your experience with Google Search, are the following phrases good or bad descriptions of your experience?</t>
  </si>
  <si>
    <t>When thinking about your experience with Google Search, are the following phrases good or bad descriptions of your experience?: Fast</t>
  </si>
  <si>
    <t>When thinking about your experience with Google Search, are the following phrases good or bad descriptions of your experience?: Comprehensive</t>
  </si>
  <si>
    <t>When thinking about your experience with Google Search, are the following phrases good or bad descriptions of your experience?: Trustworthy</t>
  </si>
  <si>
    <t>When thinking about your experience with Google Search, are the following phrases good or bad descriptions of your experience?: Accurate</t>
  </si>
  <si>
    <t>When thinking about your experience with Google Search, are the following phrases good or bad descriptions of your experience?: Reliable</t>
  </si>
  <si>
    <t>When thinking about your experience with Google Search, are the following phrases good or bad descriptions of your experience?: Relevant</t>
  </si>
  <si>
    <t>When thinking about your experience with Google Search, are the following phrases good or bad descriptions of your experience?: Helpful</t>
  </si>
  <si>
    <t>When thinking about your experience with Google Search, are the following phrases good or bad descriptions of your experience?: Easy to use</t>
  </si>
  <si>
    <t>When thinking about your experience with Google Search, are the following phrases good or bad descriptions of your experience?: Saves me time</t>
  </si>
  <si>
    <t>When thinking about your experience with Google Search, are the following phrases good or bad descriptions of your experience?: Helps me be more productive</t>
  </si>
  <si>
    <t>When thinking about your experience with Google Search, are the following phrases good or bad descriptions of your experience?: Confusing</t>
  </si>
  <si>
    <t>When thinking about your experience with Google Search, are the following phrases good or bad descriptions of your experience?: Misleading</t>
  </si>
  <si>
    <t>Grid Summary: When thinking about your experience with Google Assistant, are the following phrases good or bad descriptions of your experience?</t>
  </si>
  <si>
    <t>BASE: Google Assistant users</t>
  </si>
  <si>
    <t>When thinking about your experience with Google Assistant, are the following phrases good or bad descriptions of your experience?: Fast</t>
  </si>
  <si>
    <t>When thinking about your experience with Google Assistant, are the following phrases good or bad descriptions of your experience?: Comprehensive</t>
  </si>
  <si>
    <t>When thinking about your experience with Google Assistant, are the following phrases good or bad descriptions of your experience?: Trustworthy</t>
  </si>
  <si>
    <t>When thinking about your experience with Google Assistant, are the following phrases good or bad descriptions of your experience?: Accurate</t>
  </si>
  <si>
    <t>When thinking about your experience with Google Assistant, are the following phrases good or bad descriptions of your experience?: Reliable</t>
  </si>
  <si>
    <t>When thinking about your experience with Google Assistant, are the following phrases good or bad descriptions of your experience?: Relevant</t>
  </si>
  <si>
    <t>When thinking about your experience with Google Assistant, are the following phrases good or bad descriptions of your experience?: Helpful</t>
  </si>
  <si>
    <t>When thinking about your experience with Google Assistant, are the following phrases good or bad descriptions of your experience?: Easy to use</t>
  </si>
  <si>
    <t>When thinking about your experience with Google Assistant, are the following phrases good or bad descriptions of your experience?: Saves me time</t>
  </si>
  <si>
    <t>When thinking about your experience with Google Assistant, are the following phrases good or bad descriptions of your experience?: Confusing</t>
  </si>
  <si>
    <t>When thinking about your experience with Google Assistant, are the following phrases good or bad descriptions of your experience?: Misleading</t>
  </si>
  <si>
    <t xml:space="preserve"> Find a local business</t>
  </si>
  <si>
    <t xml:space="preserve"> Compare the prices of products or services</t>
  </si>
  <si>
    <t xml:space="preserve"> Look for deals or discounts</t>
  </si>
  <si>
    <t>Have done this</t>
  </si>
  <si>
    <t>Have not done this</t>
  </si>
  <si>
    <t>Grid Summary: Which of the following have you used Google Search or Google Shopping to do in the last month?</t>
  </si>
  <si>
    <t>Which of the following have you used Google Search or Google Shopping to do in the last month?: Find a local business</t>
  </si>
  <si>
    <t>Which of the following have you used Google Search or Google Shopping to do in the last month?: Compare the prices of products or services</t>
  </si>
  <si>
    <t>Which of the following have you used Google Search or Google Shopping to do in the last month?: Look for deals or discounts</t>
  </si>
  <si>
    <t>Very helpful</t>
  </si>
  <si>
    <t>Somewhat helpful</t>
  </si>
  <si>
    <t>Neither helpful nor unhelpful</t>
  </si>
  <si>
    <t>Somewhat unhelpful</t>
  </si>
  <si>
    <t>Very unhelpful</t>
  </si>
  <si>
    <t xml:space="preserve"> You said that you had used Google Search or Google Shopping to compare the prices of products or services. Overall, how helpful or unhelpful would you say you find the ability to do this?</t>
  </si>
  <si>
    <t>BASE: Have used Shopping or Search to compare the prices of products or services</t>
  </si>
  <si>
    <t xml:space="preserve"> Learn a new skill in your personal life</t>
  </si>
  <si>
    <t xml:space="preserve"> Look for a new job</t>
  </si>
  <si>
    <t xml:space="preserve"> Learn a technical or digital skill for your job</t>
  </si>
  <si>
    <t xml:space="preserve"> Learn soft skills for your job (eg time management, communication skills etc)</t>
  </si>
  <si>
    <t>Multiple times a day</t>
  </si>
  <si>
    <t>Every day</t>
  </si>
  <si>
    <t>Multiple times a week</t>
  </si>
  <si>
    <t>Every week</t>
  </si>
  <si>
    <t>Multiple times a month</t>
  </si>
  <si>
    <t>Every month</t>
  </si>
  <si>
    <t>Multiple times a year</t>
  </si>
  <si>
    <t>Less often, or never</t>
  </si>
  <si>
    <t>Grid Summary: How often, on average, would you say that you used Google Search to learn the following?</t>
  </si>
  <si>
    <t>How often, on average, would you say that you used Google Search to learn the following?: Learn a new skill in your personal life</t>
  </si>
  <si>
    <t>How often, on average, would you say that you used Google Search to learn the following?: Look for a new job</t>
  </si>
  <si>
    <t>How often, on average, would you say that you used Google Search to learn the following?: Learn a technical or digital skill for your job</t>
  </si>
  <si>
    <t>How often, on average, would you say that you used Google Search to learn the following?: Learn soft skills for your job (eg time management, communication skills etc)</t>
  </si>
  <si>
    <t>I learn better through reading than watching a video</t>
  </si>
  <si>
    <t>I learn equally well through reading and watching a video</t>
  </si>
  <si>
    <t>I learn better through watching a video than reading</t>
  </si>
  <si>
    <t xml:space="preserve"> Which of the following comes closest to your experience?</t>
  </si>
  <si>
    <t xml:space="preserve"> Find out if a local shop or business is open</t>
  </si>
  <si>
    <t xml:space="preserve"> Get directions while traveling</t>
  </si>
  <si>
    <t xml:space="preserve"> Avoid traffic congestion or public transport delays</t>
  </si>
  <si>
    <t xml:space="preserve"> For walking or cycling routes</t>
  </si>
  <si>
    <t xml:space="preserve"> For public transport routes/times</t>
  </si>
  <si>
    <t xml:space="preserve"> Search for the most fuel efficient route to a destination</t>
  </si>
  <si>
    <t>Grid Summary: Which of the following have you used Google Maps to do in the last month?</t>
  </si>
  <si>
    <t>BASE: Google Maps users</t>
  </si>
  <si>
    <t>Which of the following have you used Google Maps to do in the last month?: Find a local business</t>
  </si>
  <si>
    <t>Which of the following have you used Google Maps to do in the last month?: Find out if a local shop or business is open</t>
  </si>
  <si>
    <t>Which of the following have you used Google Maps to do in the last month?: Get directions while traveling</t>
  </si>
  <si>
    <t>Which of the following have you used Google Maps to do in the last month?: Avoid traffic congestion or public transport delays</t>
  </si>
  <si>
    <t>Which of the following have you used Google Maps to do in the last month?: For walking or cycling routes</t>
  </si>
  <si>
    <t>Which of the following have you used Google Maps to do in the last month?: For public transport routes/times</t>
  </si>
  <si>
    <t>Which of the following have you used Google Maps to do in the last month?: Search for the most fuel efficient route to a destination</t>
  </si>
  <si>
    <t xml:space="preserve"> Google Workspace (eg Google Docs, Sheets, Slides and/or Drive)</t>
  </si>
  <si>
    <t xml:space="preserve"> Google Translate</t>
  </si>
  <si>
    <t>Regularly use this</t>
  </si>
  <si>
    <t>Do not regularly use this</t>
  </si>
  <si>
    <t>Grid Summary: Which, if any, of the following Google tools or services do you use regularly as part of your job?</t>
  </si>
  <si>
    <t>BASE: Workers</t>
  </si>
  <si>
    <t>Which, if any, of the following Google tools or services do you use regularly as part of your job?: Google Search</t>
  </si>
  <si>
    <t>Which, if any, of the following Google tools or services do you use regularly as part of your job?: Google Workspace (eg Google Docs, Sheets, Slides and/or Drive)</t>
  </si>
  <si>
    <t>Which, if any, of the following Google tools or services do you use regularly as part of your job?: Gmail</t>
  </si>
  <si>
    <t>Which, if any, of the following Google tools or services do you use regularly as part of your job?: Google Maps</t>
  </si>
  <si>
    <t>Which, if any, of the following Google tools or services do you use regularly as part of your job?: Google Translate</t>
  </si>
  <si>
    <t>Would have no impact on my ability to do my job</t>
  </si>
  <si>
    <t>Would have a minor impact on my ability to do my job</t>
  </si>
  <si>
    <t>Would have a major impact on my ability to do my job</t>
  </si>
  <si>
    <t>Would be impossible to do my job without a search engine</t>
  </si>
  <si>
    <t xml:space="preserve"> Imagine you were unable to use any search engine. On average, how would this impact your ability to perform your job?</t>
  </si>
  <si>
    <t>Would be impossible to do my job without Google Workspace</t>
  </si>
  <si>
    <t xml:space="preserve"> Imagine you were unable to use Google Workspace specifically. On average, how would this impact your ability to perform your job? Google Workspace includes tools such as Google Docs, Google Sheets, Google Drive, and Google Meet.</t>
  </si>
  <si>
    <t>Very important</t>
  </si>
  <si>
    <t>Somewhat important</t>
  </si>
  <si>
    <t>Neither important or unimportant</t>
  </si>
  <si>
    <t>Somewhat unimportant</t>
  </si>
  <si>
    <t>Not at all important</t>
  </si>
  <si>
    <t>Net:</t>
  </si>
  <si>
    <t xml:space="preserve"> How important in your personal life would you say that environmental sustainability is when making decisions?</t>
  </si>
  <si>
    <t>Eco-friendly routing on Google Maps, showing your a route optimized for lower fuel consumption</t>
  </si>
  <si>
    <t>Find accurate information on climate change using Google Search</t>
  </si>
  <si>
    <t>Find suggestions for more energy-efficient appliances in Google Shopping</t>
  </si>
  <si>
    <t>Eco-certified hotels through Google Travel</t>
  </si>
  <si>
    <t>Find flights with lower carbon emissions through Google Flights</t>
  </si>
  <si>
    <t>Advice on how to make your own applications more sustainable when they are made on Google Cloud</t>
  </si>
  <si>
    <t>Google tools offer multiple features to help make it easier to make more sustainable choices. Which, if any, of these features were you aware of?Please select all that apply.</t>
  </si>
  <si>
    <t>Very likely</t>
  </si>
  <si>
    <t>Somewhat likely</t>
  </si>
  <si>
    <t>Neither likely or unlikely</t>
  </si>
  <si>
    <t>Somewhat unlikely</t>
  </si>
  <si>
    <t>Very unlikely</t>
  </si>
  <si>
    <t>Total Likely:</t>
  </si>
  <si>
    <t>Total Unlikely:</t>
  </si>
  <si>
    <t xml:space="preserve"> How likely do you think it is that the existence of these features makes it easier to make more informed, sustainable choices?</t>
  </si>
  <si>
    <t>I know a lot about AI</t>
  </si>
  <si>
    <t>I know a moderate amount about AI</t>
  </si>
  <si>
    <t>I know a little about AI</t>
  </si>
  <si>
    <t>I know nothing at all about AI</t>
  </si>
  <si>
    <t>Don’t Know</t>
  </si>
  <si>
    <t xml:space="preserve"> There has recently been some discussion in the news about “Artificial Intelligence” or “AI”. This is where computers are used to carry out tasks which would normally need a human to do them. How much would you say you know about “AI”?</t>
  </si>
  <si>
    <t>Artificial Intelligence (AI) is developing faster than I expected</t>
  </si>
  <si>
    <t>Artificial Intelligence (AI) is developing about as quickly as I expected</t>
  </si>
  <si>
    <t>Artificial Intelligence (AI) is developing more slowly than I expected</t>
  </si>
  <si>
    <t xml:space="preserve"> Based on what you know, which of the following comes closest to your view?</t>
  </si>
  <si>
    <t xml:space="preserve"> Helps protect you online (eg. filter out spam and protect from malware)</t>
  </si>
  <si>
    <t xml:space="preserve"> Help reduce your household energy use</t>
  </si>
  <si>
    <t xml:space="preserve"> Make it easier for you to make environmentally friendly choices</t>
  </si>
  <si>
    <t xml:space="preserve"> Track your medical data to alert you of a potential condition or health risk</t>
  </si>
  <si>
    <t xml:space="preserve"> Eliminate mindless or repetitive tasks at work</t>
  </si>
  <si>
    <t xml:space="preserve"> Help process your government and customer service requests</t>
  </si>
  <si>
    <t xml:space="preserve"> Help advise you on how to live healthier </t>
  </si>
  <si>
    <t>Very interested</t>
  </si>
  <si>
    <t>Somewhat interested</t>
  </si>
  <si>
    <t>Neither interested or uninterested</t>
  </si>
  <si>
    <t>Somewhat uninterested</t>
  </si>
  <si>
    <t>Very uninterested</t>
  </si>
  <si>
    <t>Total Interested:</t>
  </si>
  <si>
    <t>Total Uninterested:</t>
  </si>
  <si>
    <t>Grid Summary: How interested, if at all, would you be personally in using AI to do the following?</t>
  </si>
  <si>
    <t>How interested, if at all, would you be personally in using AI to do the following?: Track your medical data to alert you of a potential condition or health risk</t>
  </si>
  <si>
    <t xml:space="preserve">How interested, if at all, would you be personally in using AI to do the following?: Help advise you on how to live healthier </t>
  </si>
  <si>
    <t>How interested, if at all, would you be personally in using AI to do the following?: Help reduce your household energy use</t>
  </si>
  <si>
    <t>How interested, if at all, would you be personally in using AI to do the following?: Helps protect you online (eg. filter out spam and protect from malware)</t>
  </si>
  <si>
    <t>How interested, if at all, would you be personally in using AI to do the following?: Make it easier for you to make environmentally friendly choices</t>
  </si>
  <si>
    <t>How interested, if at all, would you be personally in using AI to do the following?: Help process your government and customer service requests</t>
  </si>
  <si>
    <t>How interested, if at all, would you be personally in using AI to do the following?: Eliminate mindless or repetitive tasks at work</t>
  </si>
  <si>
    <t xml:space="preserve"> Reduce the risks people face from extreme weather events (e.g. wildfires, flooding, heatwaves)</t>
  </si>
  <si>
    <t xml:space="preserve"> Make advancements in medicine development</t>
  </si>
  <si>
    <t xml:space="preserve"> Better managing road traffic to reduce congestion</t>
  </si>
  <si>
    <t xml:space="preserve"> Monitor the health of certain crops and foods to protect food supplies</t>
  </si>
  <si>
    <t xml:space="preserve"> Manage water quality to ensure a safe supply of water</t>
  </si>
  <si>
    <t xml:space="preserve"> Reduce carbon emissions by managing energy use</t>
  </si>
  <si>
    <t xml:space="preserve"> Process government and customer service requests faster and more efficiently</t>
  </si>
  <si>
    <t xml:space="preserve"> Increase the productivity of workers and businesses</t>
  </si>
  <si>
    <t xml:space="preserve"> Providing personalised AI tutors and education at school</t>
  </si>
  <si>
    <t>Strongly support</t>
  </si>
  <si>
    <t>Somewhat support</t>
  </si>
  <si>
    <t>Neither support nor oppose</t>
  </si>
  <si>
    <t>Somewhat oppose</t>
  </si>
  <si>
    <t>Strongly oppose</t>
  </si>
  <si>
    <t>Total Support:</t>
  </si>
  <si>
    <t>Total Oppose:</t>
  </si>
  <si>
    <t>Grid Summary: And would you  support or oppose AI being used more widely in society to do the following?</t>
  </si>
  <si>
    <t>And would you  support or oppose AI being used more widely in society to do the following?: Process government and customer service requests faster and more efficiently</t>
  </si>
  <si>
    <t>And would you  support or oppose AI being used more widely in society to do the following?: Increase the productivity of workers and businesses</t>
  </si>
  <si>
    <t>And would you  support or oppose AI being used more widely in society to do the following?: Better managing road traffic to reduce congestion</t>
  </si>
  <si>
    <t>And would you  support or oppose AI being used more widely in society to do the following?: Providing personalised AI tutors and education at school</t>
  </si>
  <si>
    <t>And would you  support or oppose AI being used more widely in society to do the following?: Make advancements in medicine development</t>
  </si>
  <si>
    <t>And would you  support or oppose AI being used more widely in society to do the following?: Monitor the health of certain crops and foods to protect food supplies</t>
  </si>
  <si>
    <t>And would you  support or oppose AI being used more widely in society to do the following?: Reduce the risks people face from extreme weather events (e.g. wildfires, flooding, heatwaves)</t>
  </si>
  <si>
    <t>And would you  support or oppose AI being used more widely in society to do the following?: Reduce carbon emissions by managing energy use</t>
  </si>
  <si>
    <t>And would you  support or oppose AI being used more widely in society to do the following?: Manage water quality to ensure a safe supply of water</t>
  </si>
  <si>
    <t xml:space="preserve"> In general, how likely do you think it is that you will explore more AI powered tools in the next year?</t>
  </si>
  <si>
    <t xml:space="preserve"> Google Workspace (Google Docs, Sheets, Slides and Drive)</t>
  </si>
  <si>
    <t>I think this is AI powered</t>
  </si>
  <si>
    <t>I do not think this is AI powered</t>
  </si>
  <si>
    <t>Grid Summary: If you were to guess, which of the following tools make use of AI?</t>
  </si>
  <si>
    <t>If you were to guess, which of the following tools make use of AI?: Google Search</t>
  </si>
  <si>
    <t>If you were to guess, which of the following tools make use of AI?: YouTube</t>
  </si>
  <si>
    <t>If you were to guess, which of the following tools make use of AI?: Google Maps</t>
  </si>
  <si>
    <t>If you were to guess, which of the following tools make use of AI?: Google Workspace (Google Docs, Sheets, Slides and Drive)</t>
  </si>
  <si>
    <t>If you were to guess, which of the following tools make use of AI?: Gmail</t>
  </si>
  <si>
    <t>If you were to guess, which of the following tools make use of AI?: Google Translate</t>
  </si>
  <si>
    <t>If you were to guess, which of the following tools make use of AI?: Google Assistant</t>
  </si>
  <si>
    <t>Very worried</t>
  </si>
  <si>
    <t>Somewhat worried</t>
  </si>
  <si>
    <t>Neither worried or unworried</t>
  </si>
  <si>
    <t>Not that worried</t>
  </si>
  <si>
    <t>Not at all worried</t>
  </si>
  <si>
    <t xml:space="preserve"> How worried are you that AI powered tools will be able to do your job better than you in the future?</t>
  </si>
  <si>
    <t>Very familiar</t>
  </si>
  <si>
    <t>Somewhat familiar</t>
  </si>
  <si>
    <t>Neither familiar or unfamiliar</t>
  </si>
  <si>
    <t>Somewhat unfamiliar</t>
  </si>
  <si>
    <t>Very unfamiliar</t>
  </si>
  <si>
    <t xml:space="preserve"> In the last year, AI tools that are used to generate text or images (“generative AI”) have become much more prominent. Examples of text based generative AI tools include Bard, ChatGPT, and Bing Chat, while image tools include Dall-E, Stable Diffusion and Midjourney. How familiar are you with generative AI tools?</t>
  </si>
  <si>
    <t>Already use generative AI tools as part of my job</t>
  </si>
  <si>
    <t>In the next year</t>
  </si>
  <si>
    <t>In the next 2-5 years</t>
  </si>
  <si>
    <t>Over 5 years away</t>
  </si>
  <si>
    <t>Unlikely to ever use AI tools as part of my job</t>
  </si>
  <si>
    <t xml:space="preserve"> When, if ever, do you plan to use generative AI tools as part of your job?</t>
  </si>
  <si>
    <t>I would give up access to Google Search and get paid 5 kr</t>
  </si>
  <si>
    <t>I would keep access to Google Search</t>
  </si>
  <si>
    <t xml:space="preserve"> Imagine you had to choose between the following options. Would you prefer to keep access to Google Search or go without access to Google Search for one month and get paid 5 kr? </t>
  </si>
  <si>
    <t>BASE: Question randomly assigned to respondents</t>
  </si>
  <si>
    <t>I would give up access to Google Search and get paid 10 kr</t>
  </si>
  <si>
    <t xml:space="preserve"> Imagine you had to choose between the following options. Would you prefer to keep access to Google Search or go without access to Google Search for one month and get paid 10 kr? </t>
  </si>
  <si>
    <t>I would give up access to Google Search and get paid 25 kr</t>
  </si>
  <si>
    <t xml:space="preserve"> Imagine you had to choose between the following options. Would you prefer to keep access to Google Search or go without access to Google Search for one month and get paid 25 kr? </t>
  </si>
  <si>
    <t>I would give up access to Google Search and get paid 50 kr</t>
  </si>
  <si>
    <t xml:space="preserve"> Imagine you had to choose between the following options. Would you prefer to keep access to Google Search or go without access to Google Search for one month and get paid 50 kr? </t>
  </si>
  <si>
    <t>I would give up access to Google Search and get paid 100 kr</t>
  </si>
  <si>
    <t xml:space="preserve"> Imagine you had to choose between the following options. Would you prefer to keep access to Google Search or go without access to Google Search for one month and get paid 100 kr? </t>
  </si>
  <si>
    <t>I would give up access to Google Search and get paid 200 kr</t>
  </si>
  <si>
    <t xml:space="preserve"> Imagine you had to choose between the following options. Would you prefer to keep access to Google Search or go without access to Google Search for one month and get paid 200 kr? </t>
  </si>
  <si>
    <t>I would give up access to Google Search and get paid 500 kr</t>
  </si>
  <si>
    <t xml:space="preserve"> Imagine you had to choose between the following options. Would you prefer to keep access to Google Search or go without access to Google Search for one month and get paid 500 kr? </t>
  </si>
  <si>
    <t>I would give up access to Google Search and get paid 1000 kr</t>
  </si>
  <si>
    <t xml:space="preserve"> Imagine you had to choose between the following options. Would you prefer to keep access to Google Search or go without access to Google Search for one month and get paid 1000 kr? </t>
  </si>
  <si>
    <t>I would give up access to Google Search and get paid 2000 kr</t>
  </si>
  <si>
    <t xml:space="preserve"> Imagine you had to choose between the following options. Would you prefer to keep access to Google Search or go without access to Google Search for one month and get paid 2000 kr? </t>
  </si>
  <si>
    <t>I would give up access to Google Search and get paid 5000 kr</t>
  </si>
  <si>
    <t xml:space="preserve"> Imagine you had to choose between the following options. Would you prefer to keep access to Google Search or go without access to Google Search for one month and get paid 5000 kr? </t>
  </si>
  <si>
    <t>I would give up access to Google Maps and get paid 5 kr</t>
  </si>
  <si>
    <t>I would keep access to Google Maps</t>
  </si>
  <si>
    <t xml:space="preserve"> Imagine you had to choose between the following options. Would you prefer to keep access to Google Maps or go without access to Google Maps for one month and get paid 5 kr? </t>
  </si>
  <si>
    <t>I would give up access to Google Maps and get paid 10 kr</t>
  </si>
  <si>
    <t xml:space="preserve"> Imagine you had to choose between the following options. Would you prefer to keep access to Google Maps or go without access to Google Maps for one month and get paid 10 kr? </t>
  </si>
  <si>
    <t>I would give up access to Google Maps and get paid 25 kr</t>
  </si>
  <si>
    <t xml:space="preserve"> Imagine you had to choose between the following options. Would you prefer to keep access to Google Maps or go without access to Google Maps for one month and get paid 25 kr? </t>
  </si>
  <si>
    <t>I would give up access to Google Maps and get paid 50 kr</t>
  </si>
  <si>
    <t xml:space="preserve"> Imagine you had to choose between the following options. Would you prefer to keep access to Google Maps or go without access to Google Maps for one month and get paid 50 kr? </t>
  </si>
  <si>
    <t>I would give up access to Google Maps and get paid 100 kr</t>
  </si>
  <si>
    <t xml:space="preserve"> Imagine you had to choose between the following options. Would you prefer to keep access to Google Maps or go without access to Google Maps for one month and get paid 100 kr? </t>
  </si>
  <si>
    <t>I would give up access to Google Maps and get paid 200 kr</t>
  </si>
  <si>
    <t xml:space="preserve"> Imagine you had to choose between the following options. Would you prefer to keep access to Google Maps or go without access to Google Maps for one month and get paid 200 kr? </t>
  </si>
  <si>
    <t>I would give up access to Google Maps and get paid 500 kr</t>
  </si>
  <si>
    <t xml:space="preserve"> Imagine you had to choose between the following options. Would you prefer to keep access to Google Maps or go without access to Google Maps for one month and get paid 500 kr? </t>
  </si>
  <si>
    <t>I would give up access to Google Maps and get paid 1000 kr</t>
  </si>
  <si>
    <t xml:space="preserve"> Imagine you had to choose between the following options. Would you prefer to keep access to Google Maps or go without access to Google Maps for one month and get paid 1000 kr? </t>
  </si>
  <si>
    <t>I would give up access to Google Maps and get paid 2000 kr</t>
  </si>
  <si>
    <t xml:space="preserve"> Imagine you had to choose between the following options. Would you prefer to keep access to Google Maps or go without access to Google Maps for one month and get paid 2000 kr? </t>
  </si>
  <si>
    <t>I would give up access to Google Maps and get paid 5000 kr</t>
  </si>
  <si>
    <t xml:space="preserve"> Imagine you had to choose between the following options. Would you prefer to keep access to Google Maps or go without access to Google Maps for one month and get paid 5000 kr? </t>
  </si>
  <si>
    <t>I would give up access to YouTube and get paid 5 kr</t>
  </si>
  <si>
    <t>I would keep access to YouTube</t>
  </si>
  <si>
    <t xml:space="preserve"> Imagine you had to choose between the following options. Would you prefer to keep access to YouTube or go without access to YouTube for one month and get paid 5 kr? </t>
  </si>
  <si>
    <t>I would give up access to YouTube and get paid 10 kr</t>
  </si>
  <si>
    <t xml:space="preserve"> Imagine you had to choose between the following options. Would you prefer to keep access to YouTube or go without access to YouTube for one month and get paid 10 kr? </t>
  </si>
  <si>
    <t>I would give up access to YouTube and get paid 25 kr</t>
  </si>
  <si>
    <t xml:space="preserve"> Imagine you had to choose between the following options. Would you prefer to keep access to YouTube or go without access to YouTube for one month and get paid 25 kr? </t>
  </si>
  <si>
    <t>I would give up access to YouTube and get paid 50 kr</t>
  </si>
  <si>
    <t xml:space="preserve"> Imagine you had to choose between the following options. Would you prefer to keep access to YouTube or go without access to YouTube for one month and get paid 50 kr? </t>
  </si>
  <si>
    <t>I would give up access to YouTube and get paid 100 kr</t>
  </si>
  <si>
    <t xml:space="preserve"> Imagine you had to choose between the following options. Would you prefer to keep access to YouTube or go without access to YouTube for one month and get paid 100 kr? </t>
  </si>
  <si>
    <t>I would give up access to YouTube and get paid 200 kr</t>
  </si>
  <si>
    <t xml:space="preserve"> Imagine you had to choose between the following options. Would you prefer to keep access to YouTube or go without access to YouTube for one month and get paid 200 kr? </t>
  </si>
  <si>
    <t>I would give up access to YouTube and get paid 500 kr</t>
  </si>
  <si>
    <t xml:space="preserve"> Imagine you had to choose between the following options. Would you prefer to keep access to YouTube or go without access to YouTube for one month and get paid 500 kr? </t>
  </si>
  <si>
    <t>I would give up access to YouTube and get paid 1000 kr</t>
  </si>
  <si>
    <t xml:space="preserve"> Imagine you had to choose between the following options. Would you prefer to keep access to YouTube or go without access to YouTube for one month and get paid 1000 kr? </t>
  </si>
  <si>
    <t>I would give up access to YouTube and get paid 2000 kr</t>
  </si>
  <si>
    <t xml:space="preserve"> Imagine you had to choose between the following options. Would you prefer to keep access to YouTube or go without access to YouTube for one month and get paid 2000 kr? </t>
  </si>
  <si>
    <t>I would give up access to YouTube and get paid 5000 kr</t>
  </si>
  <si>
    <t xml:space="preserve"> Imagine you had to choose between the following options. Would you prefer to keep access to YouTube or go without access to YouTube for one month and get paid 5000 kr? </t>
  </si>
  <si>
    <t>I would give up access to Gmail and get paid 5 kr</t>
  </si>
  <si>
    <t>I would keep access to Gmail</t>
  </si>
  <si>
    <t xml:space="preserve"> Imagine you had to choose between the following options. Would you prefer to keep access to Gmail or go without access to Gmail for one month and get paid 5 kr? </t>
  </si>
  <si>
    <t>I would give up access to Gmail and get paid 10 kr</t>
  </si>
  <si>
    <t xml:space="preserve"> Imagine you had to choose between the following options. Would you prefer to keep access to Gmail or go without access to Gmail for one month and get paid 10 kr? </t>
  </si>
  <si>
    <t>I would give up access to Gmail and get paid 25 kr</t>
  </si>
  <si>
    <t xml:space="preserve"> Imagine you had to choose between the following options. Would you prefer to keep access to Gmail or go without access to Gmail for one month and get paid 25 kr? </t>
  </si>
  <si>
    <t>I would give up access to Gmail and get paid 50 kr</t>
  </si>
  <si>
    <t xml:space="preserve"> Imagine you had to choose between the following options. Would you prefer to keep access to Gmail or go without access to Gmail for one month and get paid 50 kr? </t>
  </si>
  <si>
    <t>I would give up access to Gmail and get paid 100 kr</t>
  </si>
  <si>
    <t xml:space="preserve"> Imagine you had to choose between the following options. Would you prefer to keep access to Gmail or go without access to Gmail for one month and get paid 100 kr? </t>
  </si>
  <si>
    <t>I would give up access to Gmail and get paid 200 kr</t>
  </si>
  <si>
    <t xml:space="preserve"> Imagine you had to choose between the following options. Would you prefer to keep access to Gmail or go without access to Gmail for one month and get paid 200 kr? </t>
  </si>
  <si>
    <t>I would give up access to Gmail and get paid 500 kr</t>
  </si>
  <si>
    <t xml:space="preserve"> Imagine you had to choose between the following options. Would you prefer to keep access to Gmail or go without access to Gmail for one month and get paid 500 kr? </t>
  </si>
  <si>
    <t>I would give up access to Gmail and get paid 1000 kr</t>
  </si>
  <si>
    <t xml:space="preserve"> Imagine you had to choose between the following options. Would you prefer to keep access to Gmail or go without access to Gmail for one month and get paid 1000 kr? </t>
  </si>
  <si>
    <t>I would give up access to Gmail and get paid 2000 kr</t>
  </si>
  <si>
    <t xml:space="preserve"> Imagine you had to choose between the following options. Would you prefer to keep access to Gmail or go without access to Gmail for one month and get paid 2000 kr? </t>
  </si>
  <si>
    <t>I would give up access to Gmail and get paid 5000 kr</t>
  </si>
  <si>
    <t xml:space="preserve"> Imagine you had to choose between the following options. Would you prefer to keep access to Gmail or go without access to Gmail for one month and get paid 5000 kr? </t>
  </si>
  <si>
    <t>I would give up access to Google Workspace (Google Docs, Sheets, Slides and Drive) and get paid 5 kr</t>
  </si>
  <si>
    <t>I would keep access to Google Workspace (Google Docs, Sheets, Slides and Drive)</t>
  </si>
  <si>
    <t xml:space="preserve"> Imagine you had to choose between the following options. Would you prefer to keep access to Google Workspace (Google Docs, Sheets, Slides and Drive) or go without access to Google Workspace (Google Docs, Sheets, Slides and Drive) for one month and get paid 5 kr? </t>
  </si>
  <si>
    <t>I would give up access to Google Workspace (Google Docs, Sheets, Slides and Drive) and get paid 10 kr</t>
  </si>
  <si>
    <t xml:space="preserve"> Imagine you had to choose between the following options. Would you prefer to keep access to Google Workspace (Google Docs, Sheets, Slides and Drive) or go without access to Google Workspace (Google Docs, Sheets, Slides and Drive) for one month and get paid 10 kr? </t>
  </si>
  <si>
    <t>I would give up access to Google Workspace (Google Docs, Sheets, Slides and Drive) and get paid 25 kr</t>
  </si>
  <si>
    <t xml:space="preserve"> Imagine you had to choose between the following options. Would you prefer to keep access to Google Workspace (Google Docs, Sheets, Slides and Drive) or go without access to Google Workspace (Google Docs, Sheets, Slides and Drive) for one month and get paid 25 kr? </t>
  </si>
  <si>
    <t>I would give up access to Google Workspace (Google Docs, Sheets, Slides and Drive) and get paid 50 kr</t>
  </si>
  <si>
    <t xml:space="preserve"> Imagine you had to choose between the following options. Would you prefer to keep access to Google Workspace (Google Docs, Sheets, Slides and Drive) or go without access to Google Workspace (Google Docs, Sheets, Slides and Drive) for one month and get paid 50 kr? </t>
  </si>
  <si>
    <t>I would give up access to Google Workspace (Google Docs, Sheets, Slides and Drive) and get paid 100 kr</t>
  </si>
  <si>
    <t xml:space="preserve"> Imagine you had to choose between the following options. Would you prefer to keep access to Google Workspace (Google Docs, Sheets, Slides and Drive) or go without access to Google Workspace (Google Docs, Sheets, Slides and Drive) for one month and get paid 100 kr? </t>
  </si>
  <si>
    <t>I would give up access to Google Workspace (Google Docs, Sheets, Slides and Drive) and get paid 200 kr</t>
  </si>
  <si>
    <t xml:space="preserve"> Imagine you had to choose between the following options. Would you prefer to keep access to Google Workspace (Google Docs, Sheets, Slides and Drive) or go without access to Google Workspace (Google Docs, Sheets, Slides and Drive) for one month and get paid 200 kr? </t>
  </si>
  <si>
    <t>I would give up access to Google Workspace (Google Docs, Sheets, Slides and Drive) and get paid 500 kr</t>
  </si>
  <si>
    <t xml:space="preserve"> Imagine you had to choose between the following options. Would you prefer to keep access to Google Workspace (Google Docs, Sheets, Slides and Drive) or go without access to Google Workspace (Google Docs, Sheets, Slides and Drive) for one month and get paid 500 kr? </t>
  </si>
  <si>
    <t>I would give up access to Google Workspace (Google Docs, Sheets, Slides and Drive) and get paid 1000 kr</t>
  </si>
  <si>
    <t xml:space="preserve"> Imagine you had to choose between the following options. Would you prefer to keep access to Google Workspace (Google Docs, Sheets, Slides and Drive) or go without access to Google Workspace (Google Docs, Sheets, Slides and Drive)for one month and get paid 1000 kr? </t>
  </si>
  <si>
    <t>I would give up access to Google Workspace (Google Docs, Sheets, Slides and Drive) and get paid 2000 kr</t>
  </si>
  <si>
    <t xml:space="preserve"> Imagine you had to choose between the following options. Would you prefer to keep access to Google Workspace (Google Docs, Sheets, Slides and Drive) or go without access to Google Workspace (Google Docs, Sheets, Slides and Drive) for one month and get paid 2000 kr? </t>
  </si>
  <si>
    <t>I would give up access to Google Workspace (Google Docs, Sheets, Slides and Drive) and get paid 5000 kr</t>
  </si>
  <si>
    <t xml:space="preserve"> Imagine you had to choose between the following options. Would you prefer to keep access to Google Workspace (Google Docs, Sheets, Slides and Drive) or go without access to Google Workspace (Google Docs, Sheets, Slides and Drive) for one month and get paid 5000 kr? </t>
  </si>
  <si>
    <t>Video streaming (eg Netflix, Amazon Prime Video, Disney+)</t>
  </si>
  <si>
    <t>TV</t>
  </si>
  <si>
    <t>Music</t>
  </si>
  <si>
    <t>Reading or books</t>
  </si>
  <si>
    <t>General News</t>
  </si>
  <si>
    <t>Email newsletters</t>
  </si>
  <si>
    <t>Computer games</t>
  </si>
  <si>
    <t>Short form video (eg YouTube, Tiktok, Facebook Video)</t>
  </si>
  <si>
    <t>Podcasts</t>
  </si>
  <si>
    <t>Magazines</t>
  </si>
  <si>
    <t>Which of the following types of content do you or your household currently have paid subscriptions for?Please select all that apply</t>
  </si>
  <si>
    <t>And which of the following types of content would you or your household definitely NOT pay for?Please select all that apply.</t>
  </si>
  <si>
    <t>World Wide Web</t>
  </si>
  <si>
    <t>Wi-FI</t>
  </si>
  <si>
    <t>Google Search</t>
  </si>
  <si>
    <t>Google Maps</t>
  </si>
  <si>
    <t>Internet browser</t>
  </si>
  <si>
    <t>Bluetooth</t>
  </si>
  <si>
    <t>Facebook</t>
  </si>
  <si>
    <t>YouTube</t>
  </si>
  <si>
    <t>iPad</t>
  </si>
  <si>
    <t>Netflix</t>
  </si>
  <si>
    <t>Wikipedia</t>
  </si>
  <si>
    <t>AI / Machine learning</t>
  </si>
  <si>
    <t>Spotify</t>
  </si>
  <si>
    <t>3D printing</t>
  </si>
  <si>
    <t>Apple Pay</t>
  </si>
  <si>
    <t>Tesla Model S or 3</t>
  </si>
  <si>
    <t>Google Workspace (e.g. Google Docs, Sheets, etc.)</t>
  </si>
  <si>
    <t>Zoom</t>
  </si>
  <si>
    <t>Instagram</t>
  </si>
  <si>
    <t>Airbnb</t>
  </si>
  <si>
    <t>WhatsApp</t>
  </si>
  <si>
    <t>Apple Watch</t>
  </si>
  <si>
    <t>Siri</t>
  </si>
  <si>
    <t>CRISPR gene editing</t>
  </si>
  <si>
    <t>Uber</t>
  </si>
  <si>
    <t>Bitcoin</t>
  </si>
  <si>
    <t>iPod</t>
  </si>
  <si>
    <t>Amazon Echo</t>
  </si>
  <si>
    <t>Oculus / Meta Quest</t>
  </si>
  <si>
    <t>Slack</t>
  </si>
  <si>
    <t>Other (Please specify)</t>
  </si>
  <si>
    <t>Which, if any, of the following products do you think have been the most helpful innovations of the last thirty years?Please select up to ten.</t>
  </si>
  <si>
    <t>Neither familiar nor unfamiliar</t>
  </si>
  <si>
    <t xml:space="preserve"> Overall, how familiar are you with Google’s work with AI?</t>
  </si>
  <si>
    <t xml:space="preserve"> World leader</t>
  </si>
  <si>
    <t xml:space="preserve"> Responsible approach</t>
  </si>
  <si>
    <t xml:space="preserve"> Bold approach</t>
  </si>
  <si>
    <t xml:space="preserve"> Safe approach</t>
  </si>
  <si>
    <t xml:space="preserve"> Transparent</t>
  </si>
  <si>
    <t xml:space="preserve"> Prevents AI misuse or harm</t>
  </si>
  <si>
    <t xml:space="preserve"> Follows clear guidelines for ethical AI development and release</t>
  </si>
  <si>
    <t xml:space="preserve"> Unbiased</t>
  </si>
  <si>
    <t xml:space="preserve"> Reckless</t>
  </si>
  <si>
    <t xml:space="preserve"> Slow</t>
  </si>
  <si>
    <t>Grid Summary: As far as you are aware, in your opinion are the following phrases good or bad descriptions of Google’s work with AI?</t>
  </si>
  <si>
    <t>As far as you are aware, in your opinion are the following phrases good or bad descriptions of Google’s work with AI?: World leader</t>
  </si>
  <si>
    <t>As far as you are aware, in your opinion are the following phrases good or bad descriptions of Google’s work with AI?: Responsible approach</t>
  </si>
  <si>
    <t>As far as you are aware, in your opinion are the following phrases good or bad descriptions of Google’s work with AI?: Bold approach</t>
  </si>
  <si>
    <t>As far as you are aware, in your opinion are the following phrases good or bad descriptions of Google’s work with AI?: Safe approach</t>
  </si>
  <si>
    <t>As far as you are aware, in your opinion are the following phrases good or bad descriptions of Google’s work with AI?: Transparent</t>
  </si>
  <si>
    <t>As far as you are aware, in your opinion are the following phrases good or bad descriptions of Google’s work with AI?: Prevents AI misuse or harm</t>
  </si>
  <si>
    <t>As far as you are aware, in your opinion are the following phrases good or bad descriptions of Google’s work with AI?: Follows clear guidelines for ethical AI development and release</t>
  </si>
  <si>
    <t>As far as you are aware, in your opinion are the following phrases good or bad descriptions of Google’s work with AI?: Unbiased</t>
  </si>
  <si>
    <t>As far as you are aware, in your opinion are the following phrases good or bad descriptions of Google’s work with AI?: Reckless</t>
  </si>
  <si>
    <t>As far as you are aware, in your opinion are the following phrases good or bad descriptions of Google’s work with AI?: Slow</t>
  </si>
  <si>
    <t>Much more productuve</t>
  </si>
  <si>
    <t>A little more productive</t>
  </si>
  <si>
    <t>Make no difference</t>
  </si>
  <si>
    <t>A little less productive</t>
  </si>
  <si>
    <t>Much less productive</t>
  </si>
  <si>
    <t xml:space="preserve"> You said that you expect to use AI tools at your job in the future, or already use AI tools for your job. Do you think this will make you more or less productive?</t>
  </si>
  <si>
    <t>BASE: Already use or plan to use AI tools in their job in next five years</t>
  </si>
  <si>
    <t xml:space="preserve"> Writing or reading email	 </t>
  </si>
  <si>
    <t xml:space="preserve"> Researching a topic online	 </t>
  </si>
  <si>
    <t xml:space="preserve"> Writing or editing a document</t>
  </si>
  <si>
    <t xml:space="preserve"> Creating or analysing a spreadsheet</t>
  </si>
  <si>
    <t xml:space="preserve"> Writing or editing a slide show</t>
  </si>
  <si>
    <t xml:space="preserve"> Attending meetings</t>
  </si>
  <si>
    <t>I didn’t do this</t>
  </si>
  <si>
    <t>Under 10 minutes</t>
  </si>
  <si>
    <t>10-30 minutes</t>
  </si>
  <si>
    <t>30-60 minutes</t>
  </si>
  <si>
    <t>1 - 2 hours</t>
  </si>
  <si>
    <t>2 - 4 hours</t>
  </si>
  <si>
    <t>Over 4 hours</t>
  </si>
  <si>
    <t>Don't Know</t>
  </si>
  <si>
    <t>Grid Summary: Thinking back to your last full day of work, how long did you have to spend doing the following types of task?</t>
  </si>
  <si>
    <t xml:space="preserve">Thinking back to your last full day of work, how long did you have to spend doing the following types of task?: Writing or reading email	 </t>
  </si>
  <si>
    <t xml:space="preserve">Thinking back to your last full day of work, how long did you have to spend doing the following types of task?: Researching a topic online	 </t>
  </si>
  <si>
    <t>Thinking back to your last full day of work, how long did you have to spend doing the following types of task?: Writing or editing a document</t>
  </si>
  <si>
    <t>Thinking back to your last full day of work, how long did you have to spend doing the following types of task?: Creating or analysing a spreadsheet</t>
  </si>
  <si>
    <t>Thinking back to your last full day of work, how long did you have to spend doing the following types of task?: Writing or editing a slide show</t>
  </si>
  <si>
    <t>Thinking back to your last full day of work, how long did you have to spend doing the following types of task?: Attending meetings</t>
  </si>
  <si>
    <t>Formal on-the-job training (e.g. a training session or an employer-paid course)</t>
  </si>
  <si>
    <t>Self-directed internet research</t>
  </si>
  <si>
    <t>N/A I have never learned this</t>
  </si>
  <si>
    <t>Formal education (e.g. college course)</t>
  </si>
  <si>
    <t>A digital course (e.g. on EdX)</t>
  </si>
  <si>
    <t>Reading a book on the skill</t>
  </si>
  <si>
    <t>Taught by family and friends</t>
  </si>
  <si>
    <t>When learning new skills for work, which of the following tools have you ever used to learn the following from scratch? Basic digital skills (e.g. basic word processing/spreadsheets/presentation software)By “from scratch”, we mean that before learning you had no or limited ability in these areas</t>
  </si>
  <si>
    <t>When learning new skills for work, which of the following tools have you ever used to learn the following from scratch? Advanced word processing/spreadsheet/presentation software skillsBy “from scratch”, we mean that before learning you had no or limited ability in these areas</t>
  </si>
  <si>
    <t>When learning new skills for work, which of the following tools have you ever used to learn the following from scratch? Project management software (e.g. SAP, Microsoft Project)By “from scratch”, we mean that before learning you had no or limited ability in these areas</t>
  </si>
  <si>
    <t>When learning new skills for work, which of the following tools have you ever used to learn the following from scratch? Programming (e.g  in Java, SQL, Python)By “from scratch”, we mean that before learning you had no or limited ability in these areas</t>
  </si>
  <si>
    <t>When learning new skills for work, which of the following tools have you ever used to learn the following from scratch? Networking supportBy “from scratch”, we mean that before learning you had no or limited ability in these areas</t>
  </si>
  <si>
    <t>When learning new skills for work, which of the following tools have you ever used to learn the following from scratch? Big data analysis (e.g. in R, Stata and other data science tools)By “from scratch”, we mean that before learning you had no or limited ability in these areas</t>
  </si>
  <si>
    <t>When learning new skills for work, which of the following tools have you ever used to learn the following from scratch? Digital creative design (e.g. Photoshop, Final Cut)By “from scratch”, we mean that before learning you had no or limited ability in these areas</t>
  </si>
  <si>
    <t>When learning new skills for work, which of the following tools have you ever used to learn the following from scratch? Client relationship management software (e.g. Salesforce)By “from scratch”, we mean that before learning you had no or limited ability in these areas</t>
  </si>
  <si>
    <t>When learning new skills for work, which of the following tools have you ever used to learn the following from scratch? Digital marketing and analytics (e.g. Google analytics)By “from scratch”, we mean that before learning you had no or limited ability in these areas</t>
  </si>
  <si>
    <t>When learning new skills for work, which of the following tools have you ever used to learn the following from scratch? Manufacturing and physical design (e.g. Computer Aided Design (CAD) softwareBy “from scratch”, we mean that before learning you had no or limited ability in these areas</t>
  </si>
  <si>
    <t>Youtube</t>
  </si>
  <si>
    <t>AI chat (e.g. ChatGPT, Google Bard)</t>
  </si>
  <si>
    <t>A tech/IT forum such as Stack Overflow</t>
  </si>
  <si>
    <t>Reddit</t>
  </si>
  <si>
    <t>Bing search</t>
  </si>
  <si>
    <t>Other (please specify)</t>
  </si>
  <si>
    <t>You said you used self-directed internet research to learn a skill from scratch. Which tools were important to you for this?</t>
  </si>
  <si>
    <t>BASE: Have used self-directed internet research to learn a skill</t>
  </si>
  <si>
    <t>Full Results</t>
  </si>
  <si>
    <t>Ikke</t>
  </si>
  <si>
    <t>Tror</t>
  </si>
  <si>
    <t>Men</t>
  </si>
  <si>
    <t>Samme</t>
  </si>
  <si>
    <t>Flere</t>
  </si>
  <si>
    <t>Mig</t>
  </si>
  <si>
    <t>Overtage</t>
  </si>
  <si>
    <t>Bare</t>
  </si>
  <si>
    <t>Robotter</t>
  </si>
  <si>
    <t>Big</t>
  </si>
  <si>
    <t>Ved</t>
  </si>
  <si>
    <t>Udvikling</t>
  </si>
  <si>
    <t>Selv</t>
  </si>
  <si>
    <t>Medicin</t>
  </si>
  <si>
    <t>Inden</t>
  </si>
  <si>
    <t>Automatisering</t>
  </si>
  <si>
    <t>Teknologi</t>
  </si>
  <si>
    <t>Information</t>
  </si>
  <si>
    <t>Sige</t>
  </si>
  <si>
    <t>Pas</t>
  </si>
  <si>
    <t>Større</t>
  </si>
  <si>
    <t>Meget</t>
  </si>
  <si>
    <t>Sig</t>
  </si>
  <si>
    <t>Eller</t>
  </si>
  <si>
    <t>Jobs</t>
  </si>
  <si>
    <t>Dont</t>
  </si>
  <si>
    <t>Fra</t>
  </si>
  <si>
    <t>Vores</t>
  </si>
  <si>
    <t>Kontrol</t>
  </si>
  <si>
    <t>Stor</t>
  </si>
  <si>
    <t>Det</t>
  </si>
  <si>
    <t>Overtager</t>
  </si>
  <si>
    <t>Synes</t>
  </si>
  <si>
    <t>Menneskelig</t>
  </si>
  <si>
    <t>Alt</t>
  </si>
  <si>
    <t>Know</t>
  </si>
  <si>
    <t>Ting</t>
  </si>
  <si>
    <t>Maskiner</t>
  </si>
  <si>
    <t>Viden</t>
  </si>
  <si>
    <t>Virksomheder</t>
  </si>
  <si>
    <t>Dette</t>
  </si>
  <si>
    <t>Effekt</t>
  </si>
  <si>
    <t>Tænke</t>
  </si>
  <si>
    <t>Skal</t>
  </si>
  <si>
    <t>Dem</t>
  </si>
  <si>
    <t>People</t>
  </si>
  <si>
    <t>Feks</t>
  </si>
  <si>
    <t>Dårlig</t>
  </si>
  <si>
    <t>Aner</t>
  </si>
  <si>
    <t>Menneskelige</t>
  </si>
  <si>
    <t>Har</t>
  </si>
  <si>
    <t>Negativ</t>
  </si>
  <si>
    <t>Uden</t>
  </si>
  <si>
    <t>Usikkerhed</t>
  </si>
  <si>
    <t>Kommer</t>
  </si>
  <si>
    <t>Private</t>
  </si>
  <si>
    <t>Offentlige</t>
  </si>
  <si>
    <t>Fordi</t>
  </si>
  <si>
    <t>Give</t>
  </si>
  <si>
    <t>End</t>
  </si>
  <si>
    <t>Kender</t>
  </si>
  <si>
    <t>Arbejdskraft</t>
  </si>
  <si>
    <t>Arbejdsopgaver</t>
  </si>
  <si>
    <t>Deres</t>
  </si>
  <si>
    <t>Nye</t>
  </si>
  <si>
    <t>Intet</t>
  </si>
  <si>
    <t>Job</t>
  </si>
  <si>
    <t>Helt</t>
  </si>
  <si>
    <t>Skabe</t>
  </si>
  <si>
    <t>Dårligere</t>
  </si>
  <si>
    <t>Kun</t>
  </si>
  <si>
    <t>Bliver</t>
  </si>
  <si>
    <t>Del</t>
  </si>
  <si>
    <t>Fejl</t>
  </si>
  <si>
    <t>Effektivisering</t>
  </si>
  <si>
    <t>Use</t>
  </si>
  <si>
    <t>Mister</t>
  </si>
  <si>
    <t>Hjælp</t>
  </si>
  <si>
    <t>Hvad</t>
  </si>
  <si>
    <t>Service</t>
  </si>
  <si>
    <t>På</t>
  </si>
  <si>
    <t>Brug</t>
  </si>
  <si>
    <t>Kan</t>
  </si>
  <si>
    <t>Hurtigere</t>
  </si>
  <si>
    <t>Forhåbentlig</t>
  </si>
  <si>
    <t>Blandt</t>
  </si>
  <si>
    <t>Den</t>
  </si>
  <si>
    <t>Lidt</t>
  </si>
  <si>
    <t>Må</t>
  </si>
  <si>
    <t>Finde</t>
  </si>
  <si>
    <t>Svare</t>
  </si>
  <si>
    <t>Der</t>
  </si>
  <si>
    <t>Manglende</t>
  </si>
  <si>
    <t>Hvis</t>
  </si>
  <si>
    <t>Alle</t>
  </si>
  <si>
    <t>Folk</t>
  </si>
  <si>
    <t>Kunstige</t>
  </si>
  <si>
    <t>Teknologien</t>
  </si>
  <si>
    <t>Erstatte</t>
  </si>
  <si>
    <t>Generelt</t>
  </si>
  <si>
    <t>Så</t>
  </si>
  <si>
    <t>Med</t>
  </si>
  <si>
    <t>Noget</t>
  </si>
  <si>
    <t>Også</t>
  </si>
  <si>
    <t>Fake</t>
  </si>
  <si>
    <t>Data</t>
  </si>
  <si>
    <t>Anelse</t>
  </si>
  <si>
    <t>Erhvervslivet</t>
  </si>
  <si>
    <t>Næste</t>
  </si>
  <si>
    <t>Får</t>
  </si>
  <si>
    <t>Til</t>
  </si>
  <si>
    <t>Passe</t>
  </si>
  <si>
    <t>Andre</t>
  </si>
  <si>
    <t>Bedre</t>
  </si>
  <si>
    <t>News</t>
  </si>
  <si>
    <t>Human</t>
  </si>
  <si>
    <t>Bruge</t>
  </si>
  <si>
    <t>Svar</t>
  </si>
  <si>
    <t>År</t>
  </si>
  <si>
    <t>Store</t>
  </si>
  <si>
    <t>Vil</t>
  </si>
  <si>
    <t>Både</t>
  </si>
  <si>
    <t>Få</t>
  </si>
  <si>
    <t>Sygdomme</t>
  </si>
  <si>
    <t>Overvågning</t>
  </si>
  <si>
    <t>Ide</t>
  </si>
  <si>
    <t>Tid</t>
  </si>
  <si>
    <t>Øget</t>
  </si>
  <si>
    <t>Processer</t>
  </si>
  <si>
    <t>Analysere</t>
  </si>
  <si>
    <t>Være</t>
  </si>
  <si>
    <t>Hvor</t>
  </si>
  <si>
    <t>Mere</t>
  </si>
  <si>
    <t>Besparelser</t>
  </si>
  <si>
    <t>Sikker</t>
  </si>
  <si>
    <t>Ingen</t>
  </si>
  <si>
    <t>Gøre</t>
  </si>
  <si>
    <t>Arbejdspladser</t>
  </si>
  <si>
    <t>Vide</t>
  </si>
  <si>
    <t>Make</t>
  </si>
  <si>
    <t>Impact</t>
  </si>
  <si>
    <t>Intelligens</t>
  </si>
  <si>
    <t>Arbejdsløshed</t>
  </si>
  <si>
    <t>Effektivitet</t>
  </si>
  <si>
    <t>Arbejde</t>
  </si>
  <si>
    <t>Bruges</t>
  </si>
  <si>
    <t>Mange</t>
  </si>
  <si>
    <t>Områder</t>
  </si>
  <si>
    <t>Forbedre</t>
  </si>
  <si>
    <t>Blive</t>
  </si>
  <si>
    <t>Kunne</t>
  </si>
  <si>
    <t>Største</t>
  </si>
  <si>
    <t>Sikkerhed</t>
  </si>
  <si>
    <t>Mindre</t>
  </si>
  <si>
    <t>Hjælpe</t>
  </si>
  <si>
    <t>Nemmere</t>
  </si>
  <si>
    <t>Gør</t>
  </si>
  <si>
    <t>Indflydelse</t>
  </si>
  <si>
    <t>Jeg</t>
  </si>
  <si>
    <t>Kunstig</t>
  </si>
  <si>
    <t>Bruger</t>
  </si>
  <si>
    <t>Mennesker</t>
  </si>
  <si>
    <t>Think</t>
  </si>
  <si>
    <t>Nogle</t>
  </si>
  <si>
    <t>Endnu</t>
  </si>
  <si>
    <t>Måde</t>
  </si>
  <si>
    <t>Godt</t>
  </si>
  <si>
    <t>Som</t>
  </si>
  <si>
    <t>Man</t>
  </si>
  <si>
    <t>Måske</t>
  </si>
  <si>
    <t>Nok</t>
  </si>
  <si>
    <t>Will</t>
  </si>
  <si>
    <t>Opgaver</t>
  </si>
  <si>
    <t>Svært</t>
  </si>
  <si>
    <t>Verden</t>
  </si>
  <si>
    <t>Nej</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</si>
</sst>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rgb="FF000000"/>
      <name val="Calibri"/>
      <family val="2"/>
      <scheme val="minor"/>
    </font>
    <font>
      <b/>
      <sz val="18"/>
      <color rgb="FF000000"/>
      <name val="Calibri"/>
    </font>
    <font>
      <b/>
      <sz val="14"/>
      <color rgb="FF000000"/>
      <name val="Calibri"/>
    </font>
    <font>
      <sz val="14"/>
      <color rgb="FF000000"/>
      <name val="Calibri"/>
    </font>
    <font>
      <sz val="13"/>
      <color rgb="FF000000"/>
      <name val="Calibri"/>
    </font>
    <font>
      <i/>
      <sz val="13"/>
      <color rgb="FF000000"/>
      <name val="Calibri"/>
    </font>
    <font>
      <i/>
      <u/>
      <sz val="13"/>
      <color theme="10"/>
      <name val="Calibri"/>
    </font>
    <font>
      <b/>
      <sz val="11"/>
      <color rgb="FF000000"/>
      <name val="Calibri"/>
    </font>
    <font>
      <sz val="11"/>
      <color rgb="FF000000"/>
      <name val="Calibri"/>
    </font>
    <font>
      <u/>
      <sz val="11"/>
      <color theme="10"/>
      <name val="Calibri"/>
    </font>
    <font>
      <b/>
      <sz val="12"/>
      <color rgb="FF000000"/>
      <name val="Calibri"/>
    </font>
    <font>
      <b/>
      <i/>
      <sz val="11"/>
      <color rgb="FF000000"/>
      <name val="Calibri"/>
    </font>
  </fonts>
  <fills count="2">
    <fill>
      <patternFill patternType="none"/>
    </fill>
    <fill>
      <patternFill patternType="gray125"/>
    </fill>
  </fills>
  <borders count="4">
    <border>
      <left/>
      <right/>
      <top/>
      <bottom/>
      <diagonal/>
    </border>
    <border>
      <left/>
      <right/>
      <top style="thin">
        <color rgb="FF000000"/>
      </top>
      <bottom/>
      <diagonal/>
    </border>
    <border>
      <left/>
      <right/>
      <top/>
      <bottom style="thin">
        <color rgb="FF000000"/>
      </bottom>
      <diagonal/>
    </border>
    <border>
      <left/>
      <right/>
      <top style="thin">
        <color rgb="FF000000"/>
      </top>
      <bottom style="thin">
        <color rgb="FF000000"/>
      </bottom>
      <diagonal/>
    </border>
  </borders>
  <cellStyleXfs count="1">
    <xf numFmtId="0" fontId="0" fillId="0" borderId="0"/>
  </cellStyleXfs>
  <cellXfs count="31">
    <xf numFmtId="0" fontId="0" fillId="0" borderId="0" xfId="0"/>
    <xf numFmtId="0" fontId="1" fillId="0" borderId="0" xfId="0" applyFont="1" applyAlignment="1">
      <alignment horizontal="center" vertical="top" wrapText="1"/>
    </xf>
    <xf numFmtId="0" fontId="2" fillId="0" borderId="0" xfId="0" applyFont="1"/>
    <xf numFmtId="0" fontId="3" fillId="0" borderId="0" xfId="0" applyFont="1" applyAlignment="1">
      <alignment horizontal="left"/>
    </xf>
    <xf numFmtId="0" fontId="5" fillId="0" borderId="0" xfId="0" applyFont="1" applyAlignment="1">
      <alignment horizontal="left" vertical="top"/>
    </xf>
    <xf numFmtId="0" fontId="6" fillId="0" borderId="0" xfId="0" applyFont="1" applyAlignment="1">
      <alignment horizontal="left" vertical="top"/>
    </xf>
    <xf numFmtId="0" fontId="7" fillId="0" borderId="0" xfId="0" applyFont="1"/>
    <xf numFmtId="0" fontId="8" fillId="0" borderId="0" xfId="0" applyFont="1" applyAlignment="1">
      <alignment horizontal="center"/>
    </xf>
    <xf numFmtId="0" fontId="9" fillId="0" borderId="0" xfId="0" applyFont="1"/>
    <xf numFmtId="0" fontId="8" fillId="0" borderId="0" xfId="0" applyFont="1" applyAlignment="1">
      <alignment horizontal="center" vertical="center"/>
    </xf>
    <xf numFmtId="1" fontId="8" fillId="0" borderId="1" xfId="0" applyNumberFormat="1" applyFont="1" applyBorder="1" applyAlignment="1">
      <alignment horizontal="center" vertical="center"/>
    </xf>
    <xf numFmtId="1" fontId="7" fillId="0" borderId="2" xfId="0" applyNumberFormat="1" applyFont="1" applyBorder="1" applyAlignment="1">
      <alignment horizontal="center" vertical="center"/>
    </xf>
    <xf numFmtId="0" fontId="8" fillId="0" borderId="1" xfId="0" applyFont="1" applyBorder="1" applyAlignment="1">
      <alignment horizontal="center" vertical="center" wrapText="1"/>
    </xf>
    <xf numFmtId="0" fontId="7" fillId="0" borderId="1" xfId="0" applyFont="1" applyBorder="1" applyAlignment="1">
      <alignment horizontal="center" vertical="center"/>
    </xf>
    <xf numFmtId="0" fontId="9" fillId="0" borderId="0" xfId="0" applyFont="1" applyAlignment="1">
      <alignment horizontal="center"/>
    </xf>
    <xf numFmtId="0" fontId="8" fillId="0" borderId="1" xfId="0" applyFont="1" applyBorder="1" applyAlignment="1">
      <alignment horizontal="center" vertical="center"/>
    </xf>
    <xf numFmtId="0" fontId="8" fillId="0" borderId="1" xfId="0" applyFont="1" applyBorder="1"/>
    <xf numFmtId="9" fontId="8" fillId="0" borderId="0" xfId="0" applyNumberFormat="1" applyFont="1" applyAlignment="1">
      <alignment horizontal="center" vertical="center"/>
    </xf>
    <xf numFmtId="0" fontId="8" fillId="0" borderId="0" xfId="0" applyFont="1" applyAlignment="1">
      <alignment horizontal="center" vertical="center" wrapText="1"/>
    </xf>
    <xf numFmtId="9" fontId="8" fillId="0" borderId="2" xfId="0" applyNumberFormat="1" applyFont="1" applyBorder="1" applyAlignment="1">
      <alignment horizontal="center" vertical="center"/>
    </xf>
    <xf numFmtId="0" fontId="8" fillId="0" borderId="3" xfId="0" applyFont="1" applyBorder="1" applyAlignment="1">
      <alignment horizontal="center" vertical="center" wrapText="1"/>
    </xf>
    <xf numFmtId="9" fontId="7" fillId="0" borderId="0" xfId="0" applyNumberFormat="1" applyFont="1" applyAlignment="1">
      <alignment horizontal="center" vertical="center"/>
    </xf>
    <xf numFmtId="9" fontId="7" fillId="0" borderId="2" xfId="0" applyNumberFormat="1" applyFont="1" applyBorder="1" applyAlignment="1">
      <alignment horizontal="center" vertical="center"/>
    </xf>
    <xf numFmtId="0" fontId="7" fillId="0" borderId="0" xfId="0" applyFont="1" applyAlignment="1">
      <alignment horizontal="center" wrapText="1"/>
    </xf>
    <xf numFmtId="0" fontId="11" fillId="0" borderId="0" xfId="0" applyFont="1"/>
    <xf numFmtId="0" fontId="1" fillId="0" borderId="0" xfId="0" applyFont="1" applyAlignment="1">
      <alignment horizontal="center" vertical="top" wrapText="1"/>
    </xf>
    <xf numFmtId="0" fontId="0" fillId="0" borderId="0" xfId="0"/>
    <xf numFmtId="0" fontId="4" fillId="0" borderId="0" xfId="0" applyFont="1" applyAlignment="1">
      <alignment horizontal="left" vertical="top" wrapText="1"/>
    </xf>
    <xf numFmtId="0" fontId="7" fillId="0" borderId="1" xfId="0" applyFont="1" applyBorder="1" applyAlignment="1">
      <alignment horizontal="center" vertical="center"/>
    </xf>
    <xf numFmtId="0" fontId="8" fillId="0" borderId="1" xfId="0" applyFont="1" applyBorder="1" applyAlignment="1">
      <alignment horizontal="center" vertical="center"/>
    </xf>
    <xf numFmtId="0" fontId="10"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63" Type="http://schemas.openxmlformats.org/officeDocument/2006/relationships/worksheet" Target="worksheets/sheet63.xml"/><Relationship Id="rId84" Type="http://schemas.openxmlformats.org/officeDocument/2006/relationships/worksheet" Target="worksheets/sheet84.xml"/><Relationship Id="rId138" Type="http://schemas.openxmlformats.org/officeDocument/2006/relationships/worksheet" Target="worksheets/sheet138.xml"/><Relationship Id="rId159" Type="http://schemas.openxmlformats.org/officeDocument/2006/relationships/worksheet" Target="worksheets/sheet159.xml"/><Relationship Id="rId170" Type="http://schemas.openxmlformats.org/officeDocument/2006/relationships/worksheet" Target="worksheets/sheet170.xml"/><Relationship Id="rId191" Type="http://schemas.openxmlformats.org/officeDocument/2006/relationships/sharedStrings" Target="sharedStrings.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53" Type="http://schemas.openxmlformats.org/officeDocument/2006/relationships/worksheet" Target="worksheets/sheet53.xml"/><Relationship Id="rId74" Type="http://schemas.openxmlformats.org/officeDocument/2006/relationships/worksheet" Target="worksheets/sheet74.xml"/><Relationship Id="rId128" Type="http://schemas.openxmlformats.org/officeDocument/2006/relationships/worksheet" Target="worksheets/sheet128.xml"/><Relationship Id="rId149" Type="http://schemas.openxmlformats.org/officeDocument/2006/relationships/worksheet" Target="worksheets/sheet149.xml"/><Relationship Id="rId5" Type="http://schemas.openxmlformats.org/officeDocument/2006/relationships/worksheet" Target="worksheets/sheet5.xml"/><Relationship Id="rId95" Type="http://schemas.openxmlformats.org/officeDocument/2006/relationships/worksheet" Target="worksheets/sheet95.xml"/><Relationship Id="rId160" Type="http://schemas.openxmlformats.org/officeDocument/2006/relationships/worksheet" Target="worksheets/sheet160.xml"/><Relationship Id="rId181" Type="http://schemas.openxmlformats.org/officeDocument/2006/relationships/worksheet" Target="worksheets/sheet181.xml"/><Relationship Id="rId22" Type="http://schemas.openxmlformats.org/officeDocument/2006/relationships/worksheet" Target="worksheets/sheet22.xml"/><Relationship Id="rId43" Type="http://schemas.openxmlformats.org/officeDocument/2006/relationships/worksheet" Target="worksheets/sheet43.xml"/><Relationship Id="rId64" Type="http://schemas.openxmlformats.org/officeDocument/2006/relationships/worksheet" Target="worksheets/sheet64.xml"/><Relationship Id="rId118" Type="http://schemas.openxmlformats.org/officeDocument/2006/relationships/worksheet" Target="worksheets/sheet118.xml"/><Relationship Id="rId139" Type="http://schemas.openxmlformats.org/officeDocument/2006/relationships/worksheet" Target="worksheets/sheet139.xml"/><Relationship Id="rId85" Type="http://schemas.openxmlformats.org/officeDocument/2006/relationships/worksheet" Target="worksheets/sheet85.xml"/><Relationship Id="rId150" Type="http://schemas.openxmlformats.org/officeDocument/2006/relationships/worksheet" Target="worksheets/sheet150.xml"/><Relationship Id="rId171" Type="http://schemas.openxmlformats.org/officeDocument/2006/relationships/worksheet" Target="worksheets/sheet171.xml"/><Relationship Id="rId192" Type="http://schemas.openxmlformats.org/officeDocument/2006/relationships/calcChain" Target="calcChain.xml"/><Relationship Id="rId12" Type="http://schemas.openxmlformats.org/officeDocument/2006/relationships/worksheet" Target="worksheets/sheet12.xml"/><Relationship Id="rId33" Type="http://schemas.openxmlformats.org/officeDocument/2006/relationships/worksheet" Target="worksheets/sheet33.xml"/><Relationship Id="rId108" Type="http://schemas.openxmlformats.org/officeDocument/2006/relationships/worksheet" Target="worksheets/sheet108.xml"/><Relationship Id="rId129" Type="http://schemas.openxmlformats.org/officeDocument/2006/relationships/worksheet" Target="worksheets/sheet129.xml"/><Relationship Id="rId54" Type="http://schemas.openxmlformats.org/officeDocument/2006/relationships/worksheet" Target="worksheets/sheet54.xml"/><Relationship Id="rId75" Type="http://schemas.openxmlformats.org/officeDocument/2006/relationships/worksheet" Target="worksheets/sheet75.xml"/><Relationship Id="rId96" Type="http://schemas.openxmlformats.org/officeDocument/2006/relationships/worksheet" Target="worksheets/sheet96.xml"/><Relationship Id="rId140" Type="http://schemas.openxmlformats.org/officeDocument/2006/relationships/worksheet" Target="worksheets/sheet140.xml"/><Relationship Id="rId161" Type="http://schemas.openxmlformats.org/officeDocument/2006/relationships/worksheet" Target="worksheets/sheet161.xml"/><Relationship Id="rId182" Type="http://schemas.openxmlformats.org/officeDocument/2006/relationships/worksheet" Target="worksheets/sheet182.xml"/><Relationship Id="rId6" Type="http://schemas.openxmlformats.org/officeDocument/2006/relationships/worksheet" Target="worksheets/sheet6.xml"/><Relationship Id="rId23" Type="http://schemas.openxmlformats.org/officeDocument/2006/relationships/worksheet" Target="worksheets/sheet23.xml"/><Relationship Id="rId119" Type="http://schemas.openxmlformats.org/officeDocument/2006/relationships/worksheet" Target="worksheets/sheet119.xml"/><Relationship Id="rId44" Type="http://schemas.openxmlformats.org/officeDocument/2006/relationships/worksheet" Target="worksheets/sheet44.xml"/><Relationship Id="rId65" Type="http://schemas.openxmlformats.org/officeDocument/2006/relationships/worksheet" Target="worksheets/sheet65.xml"/><Relationship Id="rId86" Type="http://schemas.openxmlformats.org/officeDocument/2006/relationships/worksheet" Target="worksheets/sheet86.xml"/><Relationship Id="rId130" Type="http://schemas.openxmlformats.org/officeDocument/2006/relationships/worksheet" Target="worksheets/sheet130.xml"/><Relationship Id="rId151" Type="http://schemas.openxmlformats.org/officeDocument/2006/relationships/worksheet" Target="worksheets/sheet151.xml"/><Relationship Id="rId172" Type="http://schemas.openxmlformats.org/officeDocument/2006/relationships/worksheet" Target="worksheets/sheet172.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worksheet" Target="worksheets/sheet120.xml"/><Relationship Id="rId125" Type="http://schemas.openxmlformats.org/officeDocument/2006/relationships/worksheet" Target="worksheets/sheet125.xml"/><Relationship Id="rId141" Type="http://schemas.openxmlformats.org/officeDocument/2006/relationships/worksheet" Target="worksheets/sheet141.xml"/><Relationship Id="rId146" Type="http://schemas.openxmlformats.org/officeDocument/2006/relationships/worksheet" Target="worksheets/sheet146.xml"/><Relationship Id="rId167" Type="http://schemas.openxmlformats.org/officeDocument/2006/relationships/worksheet" Target="worksheets/sheet167.xml"/><Relationship Id="rId188" Type="http://schemas.openxmlformats.org/officeDocument/2006/relationships/worksheet" Target="worksheets/sheet188.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162" Type="http://schemas.openxmlformats.org/officeDocument/2006/relationships/worksheet" Target="worksheets/sheet162.xml"/><Relationship Id="rId183" Type="http://schemas.openxmlformats.org/officeDocument/2006/relationships/worksheet" Target="worksheets/sheet183.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131" Type="http://schemas.openxmlformats.org/officeDocument/2006/relationships/worksheet" Target="worksheets/sheet131.xml"/><Relationship Id="rId136" Type="http://schemas.openxmlformats.org/officeDocument/2006/relationships/worksheet" Target="worksheets/sheet136.xml"/><Relationship Id="rId157" Type="http://schemas.openxmlformats.org/officeDocument/2006/relationships/worksheet" Target="worksheets/sheet157.xml"/><Relationship Id="rId178" Type="http://schemas.openxmlformats.org/officeDocument/2006/relationships/worksheet" Target="worksheets/sheet178.xml"/><Relationship Id="rId61" Type="http://schemas.openxmlformats.org/officeDocument/2006/relationships/worksheet" Target="worksheets/sheet61.xml"/><Relationship Id="rId82" Type="http://schemas.openxmlformats.org/officeDocument/2006/relationships/worksheet" Target="worksheets/sheet82.xml"/><Relationship Id="rId152" Type="http://schemas.openxmlformats.org/officeDocument/2006/relationships/worksheet" Target="worksheets/sheet152.xml"/><Relationship Id="rId173" Type="http://schemas.openxmlformats.org/officeDocument/2006/relationships/worksheet" Target="worksheets/sheet173.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26" Type="http://schemas.openxmlformats.org/officeDocument/2006/relationships/worksheet" Target="worksheets/sheet126.xml"/><Relationship Id="rId147" Type="http://schemas.openxmlformats.org/officeDocument/2006/relationships/worksheet" Target="worksheets/sheet147.xml"/><Relationship Id="rId168" Type="http://schemas.openxmlformats.org/officeDocument/2006/relationships/worksheet" Target="worksheets/sheet168.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142" Type="http://schemas.openxmlformats.org/officeDocument/2006/relationships/worksheet" Target="worksheets/sheet142.xml"/><Relationship Id="rId163" Type="http://schemas.openxmlformats.org/officeDocument/2006/relationships/worksheet" Target="worksheets/sheet163.xml"/><Relationship Id="rId184" Type="http://schemas.openxmlformats.org/officeDocument/2006/relationships/worksheet" Target="worksheets/sheet184.xml"/><Relationship Id="rId189" Type="http://schemas.openxmlformats.org/officeDocument/2006/relationships/theme" Target="theme/theme1.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137" Type="http://schemas.openxmlformats.org/officeDocument/2006/relationships/worksheet" Target="worksheets/sheet137.xml"/><Relationship Id="rId158" Type="http://schemas.openxmlformats.org/officeDocument/2006/relationships/worksheet" Target="worksheets/sheet158.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32" Type="http://schemas.openxmlformats.org/officeDocument/2006/relationships/worksheet" Target="worksheets/sheet132.xml"/><Relationship Id="rId153" Type="http://schemas.openxmlformats.org/officeDocument/2006/relationships/worksheet" Target="worksheets/sheet153.xml"/><Relationship Id="rId174" Type="http://schemas.openxmlformats.org/officeDocument/2006/relationships/worksheet" Target="worksheets/sheet174.xml"/><Relationship Id="rId179" Type="http://schemas.openxmlformats.org/officeDocument/2006/relationships/worksheet" Target="worksheets/sheet179.xml"/><Relationship Id="rId190" Type="http://schemas.openxmlformats.org/officeDocument/2006/relationships/styles" Target="styles.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27" Type="http://schemas.openxmlformats.org/officeDocument/2006/relationships/worksheet" Target="worksheets/sheet127.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78" Type="http://schemas.openxmlformats.org/officeDocument/2006/relationships/worksheet" Target="worksheets/sheet78.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143" Type="http://schemas.openxmlformats.org/officeDocument/2006/relationships/worksheet" Target="worksheets/sheet143.xml"/><Relationship Id="rId148" Type="http://schemas.openxmlformats.org/officeDocument/2006/relationships/worksheet" Target="worksheets/sheet148.xml"/><Relationship Id="rId164" Type="http://schemas.openxmlformats.org/officeDocument/2006/relationships/worksheet" Target="worksheets/sheet164.xml"/><Relationship Id="rId169" Type="http://schemas.openxmlformats.org/officeDocument/2006/relationships/worksheet" Target="worksheets/sheet169.xml"/><Relationship Id="rId185" Type="http://schemas.openxmlformats.org/officeDocument/2006/relationships/worksheet" Target="worksheets/sheet185.xml"/><Relationship Id="rId4" Type="http://schemas.openxmlformats.org/officeDocument/2006/relationships/worksheet" Target="worksheets/sheet4.xml"/><Relationship Id="rId9" Type="http://schemas.openxmlformats.org/officeDocument/2006/relationships/worksheet" Target="worksheets/sheet9.xml"/><Relationship Id="rId180" Type="http://schemas.openxmlformats.org/officeDocument/2006/relationships/worksheet" Target="worksheets/sheet180.xml"/><Relationship Id="rId26" Type="http://schemas.openxmlformats.org/officeDocument/2006/relationships/worksheet" Target="worksheets/sheet26.xml"/><Relationship Id="rId47" Type="http://schemas.openxmlformats.org/officeDocument/2006/relationships/worksheet" Target="worksheets/sheet47.xml"/><Relationship Id="rId68" Type="http://schemas.openxmlformats.org/officeDocument/2006/relationships/worksheet" Target="worksheets/sheet68.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worksheet" Target="worksheets/sheet133.xml"/><Relationship Id="rId154" Type="http://schemas.openxmlformats.org/officeDocument/2006/relationships/worksheet" Target="worksheets/sheet154.xml"/><Relationship Id="rId175" Type="http://schemas.openxmlformats.org/officeDocument/2006/relationships/worksheet" Target="worksheets/sheet175.xml"/><Relationship Id="rId16" Type="http://schemas.openxmlformats.org/officeDocument/2006/relationships/worksheet" Target="worksheets/sheet16.xml"/><Relationship Id="rId37" Type="http://schemas.openxmlformats.org/officeDocument/2006/relationships/worksheet" Target="worksheets/sheet37.xml"/><Relationship Id="rId58" Type="http://schemas.openxmlformats.org/officeDocument/2006/relationships/worksheet" Target="worksheets/sheet58.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44" Type="http://schemas.openxmlformats.org/officeDocument/2006/relationships/worksheet" Target="worksheets/sheet144.xml"/><Relationship Id="rId90" Type="http://schemas.openxmlformats.org/officeDocument/2006/relationships/worksheet" Target="worksheets/sheet90.xml"/><Relationship Id="rId165" Type="http://schemas.openxmlformats.org/officeDocument/2006/relationships/worksheet" Target="worksheets/sheet165.xml"/><Relationship Id="rId186" Type="http://schemas.openxmlformats.org/officeDocument/2006/relationships/worksheet" Target="worksheets/sheet186.xml"/><Relationship Id="rId27" Type="http://schemas.openxmlformats.org/officeDocument/2006/relationships/worksheet" Target="worksheets/sheet27.xml"/><Relationship Id="rId48" Type="http://schemas.openxmlformats.org/officeDocument/2006/relationships/worksheet" Target="worksheets/sheet48.xml"/><Relationship Id="rId69" Type="http://schemas.openxmlformats.org/officeDocument/2006/relationships/worksheet" Target="worksheets/sheet69.xml"/><Relationship Id="rId113" Type="http://schemas.openxmlformats.org/officeDocument/2006/relationships/worksheet" Target="worksheets/sheet113.xml"/><Relationship Id="rId134" Type="http://schemas.openxmlformats.org/officeDocument/2006/relationships/worksheet" Target="worksheets/sheet134.xml"/><Relationship Id="rId80" Type="http://schemas.openxmlformats.org/officeDocument/2006/relationships/worksheet" Target="worksheets/sheet80.xml"/><Relationship Id="rId155" Type="http://schemas.openxmlformats.org/officeDocument/2006/relationships/worksheet" Target="worksheets/sheet155.xml"/><Relationship Id="rId176" Type="http://schemas.openxmlformats.org/officeDocument/2006/relationships/worksheet" Target="worksheets/sheet176.xml"/><Relationship Id="rId17" Type="http://schemas.openxmlformats.org/officeDocument/2006/relationships/worksheet" Target="worksheets/sheet17.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24" Type="http://schemas.openxmlformats.org/officeDocument/2006/relationships/worksheet" Target="worksheets/sheet124.xml"/><Relationship Id="rId70" Type="http://schemas.openxmlformats.org/officeDocument/2006/relationships/worksheet" Target="worksheets/sheet70.xml"/><Relationship Id="rId91" Type="http://schemas.openxmlformats.org/officeDocument/2006/relationships/worksheet" Target="worksheets/sheet91.xml"/><Relationship Id="rId145" Type="http://schemas.openxmlformats.org/officeDocument/2006/relationships/worksheet" Target="worksheets/sheet145.xml"/><Relationship Id="rId166" Type="http://schemas.openxmlformats.org/officeDocument/2006/relationships/worksheet" Target="worksheets/sheet166.xml"/><Relationship Id="rId187" Type="http://schemas.openxmlformats.org/officeDocument/2006/relationships/worksheet" Target="worksheets/sheet187.xml"/><Relationship Id="rId1" Type="http://schemas.openxmlformats.org/officeDocument/2006/relationships/worksheet" Target="worksheets/sheet1.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60" Type="http://schemas.openxmlformats.org/officeDocument/2006/relationships/worksheet" Target="worksheets/sheet60.xml"/><Relationship Id="rId81" Type="http://schemas.openxmlformats.org/officeDocument/2006/relationships/worksheet" Target="worksheets/sheet81.xml"/><Relationship Id="rId135" Type="http://schemas.openxmlformats.org/officeDocument/2006/relationships/worksheet" Target="worksheets/sheet135.xml"/><Relationship Id="rId156" Type="http://schemas.openxmlformats.org/officeDocument/2006/relationships/worksheet" Target="worksheets/sheet156.xml"/><Relationship Id="rId177" Type="http://schemas.openxmlformats.org/officeDocument/2006/relationships/worksheet" Target="worksheets/sheet177.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9.xml.rels><?xml version="1.0" encoding="UTF-8" standalone="yes"?>
<Relationships xmlns="http://schemas.openxmlformats.org/package/2006/relationships"><Relationship Id="rId1" Type="http://schemas.openxmlformats.org/officeDocument/2006/relationships/image" Target="../media/image1.jpg"/></Relationships>
</file>

<file path=xl/drawings/_rels/drawing20.xml.rels><?xml version="1.0" encoding="UTF-8" standalone="yes"?>
<Relationships xmlns="http://schemas.openxmlformats.org/package/2006/relationships"><Relationship Id="rId1" Type="http://schemas.openxmlformats.org/officeDocument/2006/relationships/image" Target="../media/image1.jpg"/></Relationships>
</file>

<file path=xl/drawings/_rels/drawing21.xml.rels><?xml version="1.0" encoding="UTF-8" standalone="yes"?>
<Relationships xmlns="http://schemas.openxmlformats.org/package/2006/relationships"><Relationship Id="rId1" Type="http://schemas.openxmlformats.org/officeDocument/2006/relationships/image" Target="../media/image1.jpg"/></Relationships>
</file>

<file path=xl/drawings/_rels/drawing22.xml.rels><?xml version="1.0" encoding="UTF-8" standalone="yes"?>
<Relationships xmlns="http://schemas.openxmlformats.org/package/2006/relationships"><Relationship Id="rId1" Type="http://schemas.openxmlformats.org/officeDocument/2006/relationships/image" Target="../media/image1.jpg"/></Relationships>
</file>

<file path=xl/drawings/_rels/drawing23.xml.rels><?xml version="1.0" encoding="UTF-8" standalone="yes"?>
<Relationships xmlns="http://schemas.openxmlformats.org/package/2006/relationships"><Relationship Id="rId1" Type="http://schemas.openxmlformats.org/officeDocument/2006/relationships/image" Target="../media/image1.jpg"/></Relationships>
</file>

<file path=xl/drawings/_rels/drawing24.xml.rels><?xml version="1.0" encoding="UTF-8" standalone="yes"?>
<Relationships xmlns="http://schemas.openxmlformats.org/package/2006/relationships"><Relationship Id="rId1" Type="http://schemas.openxmlformats.org/officeDocument/2006/relationships/image" Target="../media/image1.jpg"/></Relationships>
</file>

<file path=xl/drawings/_rels/drawing25.xml.rels><?xml version="1.0" encoding="UTF-8" standalone="yes"?>
<Relationships xmlns="http://schemas.openxmlformats.org/package/2006/relationships"><Relationship Id="rId1" Type="http://schemas.openxmlformats.org/officeDocument/2006/relationships/image" Target="../media/image1.jpg"/></Relationships>
</file>

<file path=xl/drawings/_rels/drawing26.xml.rels><?xml version="1.0" encoding="UTF-8" standalone="yes"?>
<Relationships xmlns="http://schemas.openxmlformats.org/package/2006/relationships"><Relationship Id="rId1" Type="http://schemas.openxmlformats.org/officeDocument/2006/relationships/image" Target="../media/image1.jpg"/></Relationships>
</file>

<file path=xl/drawings/_rels/drawing27.xml.rels><?xml version="1.0" encoding="UTF-8" standalone="yes"?>
<Relationships xmlns="http://schemas.openxmlformats.org/package/2006/relationships"><Relationship Id="rId1" Type="http://schemas.openxmlformats.org/officeDocument/2006/relationships/image" Target="../media/image1.jpg"/></Relationships>
</file>

<file path=xl/drawings/_rels/drawing28.xml.rels><?xml version="1.0" encoding="UTF-8" standalone="yes"?>
<Relationships xmlns="http://schemas.openxmlformats.org/package/2006/relationships"><Relationship Id="rId1" Type="http://schemas.openxmlformats.org/officeDocument/2006/relationships/image" Target="../media/image1.jpg"/></Relationships>
</file>

<file path=xl/drawings/_rels/drawing29.xml.rels><?xml version="1.0" encoding="UTF-8" standalone="yes"?>
<Relationships xmlns="http://schemas.openxmlformats.org/package/2006/relationships"><Relationship Id="rId1" Type="http://schemas.openxmlformats.org/officeDocument/2006/relationships/image" Target="../media/image1.jpg"/></Relationships>
</file>

<file path=xl/drawings/_rels/drawing30.xml.rels><?xml version="1.0" encoding="UTF-8" standalone="yes"?>
<Relationships xmlns="http://schemas.openxmlformats.org/package/2006/relationships"><Relationship Id="rId1" Type="http://schemas.openxmlformats.org/officeDocument/2006/relationships/image" Target="../media/image1.jpg"/></Relationships>
</file>

<file path=xl/drawings/_rels/drawing31.xml.rels><?xml version="1.0" encoding="UTF-8" standalone="yes"?>
<Relationships xmlns="http://schemas.openxmlformats.org/package/2006/relationships"><Relationship Id="rId1" Type="http://schemas.openxmlformats.org/officeDocument/2006/relationships/image" Target="../media/image1.jpg"/></Relationships>
</file>

<file path=xl/drawings/_rels/drawing3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3.xml.rels><?xml version="1.0" encoding="UTF-8" standalone="yes"?>
<Relationships xmlns="http://schemas.openxmlformats.org/package/2006/relationships"><Relationship Id="rId1" Type="http://schemas.openxmlformats.org/officeDocument/2006/relationships/image" Target="../media/image1.jpg"/></Relationships>
</file>

<file path=xl/drawings/_rels/drawing34.xml.rels><?xml version="1.0" encoding="UTF-8" standalone="yes"?>
<Relationships xmlns="http://schemas.openxmlformats.org/package/2006/relationships"><Relationship Id="rId1" Type="http://schemas.openxmlformats.org/officeDocument/2006/relationships/image" Target="../media/image1.jpg"/></Relationships>
</file>

<file path=xl/drawings/_rels/drawing35.xml.rels><?xml version="1.0" encoding="UTF-8" standalone="yes"?>
<Relationships xmlns="http://schemas.openxmlformats.org/package/2006/relationships"><Relationship Id="rId1" Type="http://schemas.openxmlformats.org/officeDocument/2006/relationships/image" Target="../media/image1.jpg"/></Relationships>
</file>

<file path=xl/drawings/_rels/drawing36.xml.rels><?xml version="1.0" encoding="UTF-8" standalone="yes"?>
<Relationships xmlns="http://schemas.openxmlformats.org/package/2006/relationships"><Relationship Id="rId1" Type="http://schemas.openxmlformats.org/officeDocument/2006/relationships/image" Target="../media/image1.jpg"/></Relationships>
</file>

<file path=xl/drawings/_rels/drawing37.xml.rels><?xml version="1.0" encoding="UTF-8" standalone="yes"?>
<Relationships xmlns="http://schemas.openxmlformats.org/package/2006/relationships"><Relationship Id="rId1" Type="http://schemas.openxmlformats.org/officeDocument/2006/relationships/image" Target="../media/image1.jpg"/></Relationships>
</file>

<file path=xl/drawings/_rels/drawing38.xml.rels><?xml version="1.0" encoding="UTF-8" standalone="yes"?>
<Relationships xmlns="http://schemas.openxmlformats.org/package/2006/relationships"><Relationship Id="rId1" Type="http://schemas.openxmlformats.org/officeDocument/2006/relationships/image" Target="../media/image1.jpg"/></Relationships>
</file>

<file path=xl/drawings/_rels/drawing39.xml.rels><?xml version="1.0" encoding="UTF-8" standalone="yes"?>
<Relationships xmlns="http://schemas.openxmlformats.org/package/2006/relationships"><Relationship Id="rId1" Type="http://schemas.openxmlformats.org/officeDocument/2006/relationships/image" Target="../media/image1.jpg"/></Relationships>
</file>

<file path=xl/drawings/_rels/drawing40.xml.rels><?xml version="1.0" encoding="UTF-8" standalone="yes"?>
<Relationships xmlns="http://schemas.openxmlformats.org/package/2006/relationships"><Relationship Id="rId1" Type="http://schemas.openxmlformats.org/officeDocument/2006/relationships/image" Target="../media/image1.jpg"/></Relationships>
</file>

<file path=xl/drawings/_rels/drawing41.xml.rels><?xml version="1.0" encoding="UTF-8" standalone="yes"?>
<Relationships xmlns="http://schemas.openxmlformats.org/package/2006/relationships"><Relationship Id="rId1" Type="http://schemas.openxmlformats.org/officeDocument/2006/relationships/image" Target="../media/image1.jpg"/></Relationships>
</file>

<file path=xl/drawings/_rels/drawing42.xml.rels><?xml version="1.0" encoding="UTF-8" standalone="yes"?>
<Relationships xmlns="http://schemas.openxmlformats.org/package/2006/relationships"><Relationship Id="rId1" Type="http://schemas.openxmlformats.org/officeDocument/2006/relationships/image" Target="../media/image1.jpg"/></Relationships>
</file>

<file path=xl/drawings/_rels/drawing43.xml.rels><?xml version="1.0" encoding="UTF-8" standalone="yes"?>
<Relationships xmlns="http://schemas.openxmlformats.org/package/2006/relationships"><Relationship Id="rId1" Type="http://schemas.openxmlformats.org/officeDocument/2006/relationships/image" Target="../media/image1.jpg"/></Relationships>
</file>

<file path=xl/drawings/_rels/drawing44.xml.rels><?xml version="1.0" encoding="UTF-8" standalone="yes"?>
<Relationships xmlns="http://schemas.openxmlformats.org/package/2006/relationships"><Relationship Id="rId1" Type="http://schemas.openxmlformats.org/officeDocument/2006/relationships/image" Target="../media/image1.jpg"/></Relationships>
</file>

<file path=xl/drawings/_rels/drawing45.xml.rels><?xml version="1.0" encoding="UTF-8" standalone="yes"?>
<Relationships xmlns="http://schemas.openxmlformats.org/package/2006/relationships"><Relationship Id="rId1" Type="http://schemas.openxmlformats.org/officeDocument/2006/relationships/image" Target="../media/image1.jpg"/></Relationships>
</file>

<file path=xl/drawings/_rels/drawing46.xml.rels><?xml version="1.0" encoding="UTF-8" standalone="yes"?>
<Relationships xmlns="http://schemas.openxmlformats.org/package/2006/relationships"><Relationship Id="rId1" Type="http://schemas.openxmlformats.org/officeDocument/2006/relationships/image" Target="../media/image1.jpg"/></Relationships>
</file>

<file path=xl/drawings/_rels/drawing47.xml.rels><?xml version="1.0" encoding="UTF-8" standalone="yes"?>
<Relationships xmlns="http://schemas.openxmlformats.org/package/2006/relationships"><Relationship Id="rId1" Type="http://schemas.openxmlformats.org/officeDocument/2006/relationships/image" Target="../media/image1.jpg"/></Relationships>
</file>

<file path=xl/drawings/_rels/drawing48.xml.rels><?xml version="1.0" encoding="UTF-8" standalone="yes"?>
<Relationships xmlns="http://schemas.openxmlformats.org/package/2006/relationships"><Relationship Id="rId1" Type="http://schemas.openxmlformats.org/officeDocument/2006/relationships/image" Target="../media/image1.jpg"/></Relationships>
</file>

<file path=xl/drawings/_rels/drawing49.xml.rels><?xml version="1.0" encoding="UTF-8" standalone="yes"?>
<Relationships xmlns="http://schemas.openxmlformats.org/package/2006/relationships"><Relationship Id="rId1" Type="http://schemas.openxmlformats.org/officeDocument/2006/relationships/image" Target="../media/image1.jpg"/></Relationships>
</file>

<file path=xl/drawings/_rels/drawing50.xml.rels><?xml version="1.0" encoding="UTF-8" standalone="yes"?>
<Relationships xmlns="http://schemas.openxmlformats.org/package/2006/relationships"><Relationship Id="rId1" Type="http://schemas.openxmlformats.org/officeDocument/2006/relationships/image" Target="../media/image1.jpg"/></Relationships>
</file>

<file path=xl/drawings/_rels/drawing51.xml.rels><?xml version="1.0" encoding="UTF-8" standalone="yes"?>
<Relationships xmlns="http://schemas.openxmlformats.org/package/2006/relationships"><Relationship Id="rId1" Type="http://schemas.openxmlformats.org/officeDocument/2006/relationships/image" Target="../media/image1.jpg"/></Relationships>
</file>

<file path=xl/drawings/_rels/drawing52.xml.rels><?xml version="1.0" encoding="UTF-8" standalone="yes"?>
<Relationships xmlns="http://schemas.openxmlformats.org/package/2006/relationships"><Relationship Id="rId1" Type="http://schemas.openxmlformats.org/officeDocument/2006/relationships/image" Target="../media/image1.jpg"/></Relationships>
</file>

<file path=xl/drawings/_rels/drawing53.xml.rels><?xml version="1.0" encoding="UTF-8" standalone="yes"?>
<Relationships xmlns="http://schemas.openxmlformats.org/package/2006/relationships"><Relationship Id="rId1" Type="http://schemas.openxmlformats.org/officeDocument/2006/relationships/image" Target="../media/image1.jpg"/></Relationships>
</file>

<file path=xl/drawings/_rels/drawing54.xml.rels><?xml version="1.0" encoding="UTF-8" standalone="yes"?>
<Relationships xmlns="http://schemas.openxmlformats.org/package/2006/relationships"><Relationship Id="rId1" Type="http://schemas.openxmlformats.org/officeDocument/2006/relationships/image" Target="../media/image1.jpg"/></Relationships>
</file>

<file path=xl/drawings/_rels/drawing55.xml.rels><?xml version="1.0" encoding="UTF-8" standalone="yes"?>
<Relationships xmlns="http://schemas.openxmlformats.org/package/2006/relationships"><Relationship Id="rId1" Type="http://schemas.openxmlformats.org/officeDocument/2006/relationships/image" Target="../media/image1.jpg"/></Relationships>
</file>

<file path=xl/drawings/_rels/drawing56.xml.rels><?xml version="1.0" encoding="UTF-8" standalone="yes"?>
<Relationships xmlns="http://schemas.openxmlformats.org/package/2006/relationships"><Relationship Id="rId1" Type="http://schemas.openxmlformats.org/officeDocument/2006/relationships/image" Target="../media/image1.jpg"/></Relationships>
</file>

<file path=xl/drawings/_rels/drawing57.xml.rels><?xml version="1.0" encoding="UTF-8" standalone="yes"?>
<Relationships xmlns="http://schemas.openxmlformats.org/package/2006/relationships"><Relationship Id="rId1" Type="http://schemas.openxmlformats.org/officeDocument/2006/relationships/image" Target="../media/image1.jpg"/></Relationships>
</file>

<file path=xl/drawings/_rels/drawing58.xml.rels><?xml version="1.0" encoding="UTF-8" standalone="yes"?>
<Relationships xmlns="http://schemas.openxmlformats.org/package/2006/relationships"><Relationship Id="rId1" Type="http://schemas.openxmlformats.org/officeDocument/2006/relationships/image" Target="../media/image1.jpg"/></Relationships>
</file>

<file path=xl/drawings/_rels/drawing59.xml.rels><?xml version="1.0" encoding="UTF-8" standalone="yes"?>
<Relationships xmlns="http://schemas.openxmlformats.org/package/2006/relationships"><Relationship Id="rId1" Type="http://schemas.openxmlformats.org/officeDocument/2006/relationships/image" Target="../media/image1.jpg"/></Relationships>
</file>

<file path=xl/drawings/_rels/drawing60.xml.rels><?xml version="1.0" encoding="UTF-8" standalone="yes"?>
<Relationships xmlns="http://schemas.openxmlformats.org/package/2006/relationships"><Relationship Id="rId1" Type="http://schemas.openxmlformats.org/officeDocument/2006/relationships/image" Target="../media/image1.jpg"/></Relationships>
</file>

<file path=xl/drawings/_rels/drawing61.xml.rels><?xml version="1.0" encoding="UTF-8" standalone="yes"?>
<Relationships xmlns="http://schemas.openxmlformats.org/package/2006/relationships"><Relationship Id="rId1" Type="http://schemas.openxmlformats.org/officeDocument/2006/relationships/image" Target="../media/image1.jpg"/></Relationships>
</file>

<file path=xl/drawings/_rels/drawing62.xml.rels><?xml version="1.0" encoding="UTF-8" standalone="yes"?>
<Relationships xmlns="http://schemas.openxmlformats.org/package/2006/relationships"><Relationship Id="rId1" Type="http://schemas.openxmlformats.org/officeDocument/2006/relationships/image" Target="../media/image1.jpg"/></Relationships>
</file>

<file path=xl/drawings/_rels/drawing63.xml.rels><?xml version="1.0" encoding="UTF-8" standalone="yes"?>
<Relationships xmlns="http://schemas.openxmlformats.org/package/2006/relationships"><Relationship Id="rId1" Type="http://schemas.openxmlformats.org/officeDocument/2006/relationships/image" Target="../media/image1.jpg"/></Relationships>
</file>

<file path=xl/drawings/_rels/drawing64.xml.rels><?xml version="1.0" encoding="UTF-8" standalone="yes"?>
<Relationships xmlns="http://schemas.openxmlformats.org/package/2006/relationships"><Relationship Id="rId1" Type="http://schemas.openxmlformats.org/officeDocument/2006/relationships/image" Target="../media/image1.jpg"/></Relationships>
</file>

<file path=xl/drawings/_rels/drawing65.xml.rels><?xml version="1.0" encoding="UTF-8" standalone="yes"?>
<Relationships xmlns="http://schemas.openxmlformats.org/package/2006/relationships"><Relationship Id="rId1" Type="http://schemas.openxmlformats.org/officeDocument/2006/relationships/image" Target="../media/image1.jpg"/></Relationships>
</file>

<file path=xl/drawings/_rels/drawing66.xml.rels><?xml version="1.0" encoding="UTF-8" standalone="yes"?>
<Relationships xmlns="http://schemas.openxmlformats.org/package/2006/relationships"><Relationship Id="rId1" Type="http://schemas.openxmlformats.org/officeDocument/2006/relationships/image" Target="../media/image1.jpg"/></Relationships>
</file>

<file path=xl/drawings/_rels/drawing67.xml.rels><?xml version="1.0" encoding="UTF-8" standalone="yes"?>
<Relationships xmlns="http://schemas.openxmlformats.org/package/2006/relationships"><Relationship Id="rId1" Type="http://schemas.openxmlformats.org/officeDocument/2006/relationships/image" Target="../media/image1.jpg"/></Relationships>
</file>

<file path=xl/drawings/_rels/drawing68.xml.rels><?xml version="1.0" encoding="UTF-8" standalone="yes"?>
<Relationships xmlns="http://schemas.openxmlformats.org/package/2006/relationships"><Relationship Id="rId1" Type="http://schemas.openxmlformats.org/officeDocument/2006/relationships/image" Target="../media/image1.jpg"/></Relationships>
</file>

<file path=xl/drawings/_rels/drawing69.xml.rels><?xml version="1.0" encoding="UTF-8" standalone="yes"?>
<Relationships xmlns="http://schemas.openxmlformats.org/package/2006/relationships"><Relationship Id="rId1" Type="http://schemas.openxmlformats.org/officeDocument/2006/relationships/image" Target="../media/image1.jpg"/></Relationships>
</file>

<file path=xl/drawings/_rels/drawing70.xml.rels><?xml version="1.0" encoding="UTF-8" standalone="yes"?>
<Relationships xmlns="http://schemas.openxmlformats.org/package/2006/relationships"><Relationship Id="rId1" Type="http://schemas.openxmlformats.org/officeDocument/2006/relationships/image" Target="../media/image1.jpg"/></Relationships>
</file>

<file path=xl/drawings/_rels/drawing71.xml.rels><?xml version="1.0" encoding="UTF-8" standalone="yes"?>
<Relationships xmlns="http://schemas.openxmlformats.org/package/2006/relationships"><Relationship Id="rId1" Type="http://schemas.openxmlformats.org/officeDocument/2006/relationships/image" Target="../media/image1.jpg"/></Relationships>
</file>

<file path=xl/drawings/_rels/drawing72.xml.rels><?xml version="1.0" encoding="UTF-8" standalone="yes"?>
<Relationships xmlns="http://schemas.openxmlformats.org/package/2006/relationships"><Relationship Id="rId1" Type="http://schemas.openxmlformats.org/officeDocument/2006/relationships/image" Target="../media/image1.jpg"/></Relationships>
</file>

<file path=xl/drawings/_rels/drawing73.xml.rels><?xml version="1.0" encoding="UTF-8" standalone="yes"?>
<Relationships xmlns="http://schemas.openxmlformats.org/package/2006/relationships"><Relationship Id="rId1" Type="http://schemas.openxmlformats.org/officeDocument/2006/relationships/image" Target="../media/image1.jpg"/></Relationships>
</file>

<file path=xl/drawings/_rels/drawing74.xml.rels><?xml version="1.0" encoding="UTF-8" standalone="yes"?>
<Relationships xmlns="http://schemas.openxmlformats.org/package/2006/relationships"><Relationship Id="rId1" Type="http://schemas.openxmlformats.org/officeDocument/2006/relationships/image" Target="../media/image1.jpg"/></Relationships>
</file>

<file path=xl/drawings/_rels/drawing75.xml.rels><?xml version="1.0" encoding="UTF-8" standalone="yes"?>
<Relationships xmlns="http://schemas.openxmlformats.org/package/2006/relationships"><Relationship Id="rId1" Type="http://schemas.openxmlformats.org/officeDocument/2006/relationships/image" Target="../media/image1.jpg"/></Relationships>
</file>

<file path=xl/drawings/_rels/drawing76.xml.rels><?xml version="1.0" encoding="UTF-8" standalone="yes"?>
<Relationships xmlns="http://schemas.openxmlformats.org/package/2006/relationships"><Relationship Id="rId1" Type="http://schemas.openxmlformats.org/officeDocument/2006/relationships/image" Target="../media/image1.jpg"/></Relationships>
</file>

<file path=xl/drawings/_rels/drawing77.xml.rels><?xml version="1.0" encoding="UTF-8" standalone="yes"?>
<Relationships xmlns="http://schemas.openxmlformats.org/package/2006/relationships"><Relationship Id="rId1" Type="http://schemas.openxmlformats.org/officeDocument/2006/relationships/image" Target="../media/image1.jpg"/></Relationships>
</file>

<file path=xl/drawings/_rels/drawing78.xml.rels><?xml version="1.0" encoding="UTF-8" standalone="yes"?>
<Relationships xmlns="http://schemas.openxmlformats.org/package/2006/relationships"><Relationship Id="rId1" Type="http://schemas.openxmlformats.org/officeDocument/2006/relationships/image" Target="../media/image1.jpg"/></Relationships>
</file>

<file path=xl/drawings/_rels/drawing79.xml.rels><?xml version="1.0" encoding="UTF-8" standalone="yes"?>
<Relationships xmlns="http://schemas.openxmlformats.org/package/2006/relationships"><Relationship Id="rId1" Type="http://schemas.openxmlformats.org/officeDocument/2006/relationships/image" Target="../media/image1.jpg"/></Relationships>
</file>

<file path=xl/drawings/_rels/drawing80.xml.rels><?xml version="1.0" encoding="UTF-8" standalone="yes"?>
<Relationships xmlns="http://schemas.openxmlformats.org/package/2006/relationships"><Relationship Id="rId1" Type="http://schemas.openxmlformats.org/officeDocument/2006/relationships/image" Target="../media/image1.jpg"/></Relationships>
</file>

<file path=xl/drawings/_rels/drawing81.xml.rels><?xml version="1.0" encoding="UTF-8" standalone="yes"?>
<Relationships xmlns="http://schemas.openxmlformats.org/package/2006/relationships"><Relationship Id="rId1" Type="http://schemas.openxmlformats.org/officeDocument/2006/relationships/image" Target="../media/image1.jpg"/></Relationships>
</file>

<file path=xl/drawings/_rels/drawing82.xml.rels><?xml version="1.0" encoding="UTF-8" standalone="yes"?>
<Relationships xmlns="http://schemas.openxmlformats.org/package/2006/relationships"><Relationship Id="rId1" Type="http://schemas.openxmlformats.org/officeDocument/2006/relationships/image" Target="../media/image1.jpg"/></Relationships>
</file>

<file path=xl/drawings/_rels/drawing83.xml.rels><?xml version="1.0" encoding="UTF-8" standalone="yes"?>
<Relationships xmlns="http://schemas.openxmlformats.org/package/2006/relationships"><Relationship Id="rId1" Type="http://schemas.openxmlformats.org/officeDocument/2006/relationships/image" Target="../media/image1.jpg"/></Relationships>
</file>

<file path=xl/drawings/_rels/drawing84.xml.rels><?xml version="1.0" encoding="UTF-8" standalone="yes"?>
<Relationships xmlns="http://schemas.openxmlformats.org/package/2006/relationships"><Relationship Id="rId1" Type="http://schemas.openxmlformats.org/officeDocument/2006/relationships/image" Target="../media/image1.jpg"/></Relationships>
</file>

<file path=xl/drawings/_rels/drawing85.xml.rels><?xml version="1.0" encoding="UTF-8" standalone="yes"?>
<Relationships xmlns="http://schemas.openxmlformats.org/package/2006/relationships"><Relationship Id="rId1" Type="http://schemas.openxmlformats.org/officeDocument/2006/relationships/image" Target="../media/image1.jpg"/></Relationships>
</file>

<file path=xl/drawings/_rels/drawing86.xml.rels><?xml version="1.0" encoding="UTF-8" standalone="yes"?>
<Relationships xmlns="http://schemas.openxmlformats.org/package/2006/relationships"><Relationship Id="rId1" Type="http://schemas.openxmlformats.org/officeDocument/2006/relationships/image" Target="../media/image1.jpg"/></Relationships>
</file>

<file path=xl/drawings/_rels/drawing87.xml.rels><?xml version="1.0" encoding="UTF-8" standalone="yes"?>
<Relationships xmlns="http://schemas.openxmlformats.org/package/2006/relationships"><Relationship Id="rId1" Type="http://schemas.openxmlformats.org/officeDocument/2006/relationships/image" Target="../media/image1.jpg"/></Relationships>
</file>

<file path=xl/drawings/_rels/drawing88.xml.rels><?xml version="1.0" encoding="UTF-8" standalone="yes"?>
<Relationships xmlns="http://schemas.openxmlformats.org/package/2006/relationships"><Relationship Id="rId1" Type="http://schemas.openxmlformats.org/officeDocument/2006/relationships/image" Target="../media/image1.jpg"/></Relationships>
</file>

<file path=xl/drawings/_rels/drawing89.xml.rels><?xml version="1.0" encoding="UTF-8" standalone="yes"?>
<Relationships xmlns="http://schemas.openxmlformats.org/package/2006/relationships"><Relationship Id="rId1" Type="http://schemas.openxmlformats.org/officeDocument/2006/relationships/image" Target="../media/image1.jpg"/></Relationships>
</file>

<file path=xl/drawings/_rels/drawing90.xml.rels><?xml version="1.0" encoding="UTF-8" standalone="yes"?>
<Relationships xmlns="http://schemas.openxmlformats.org/package/2006/relationships"><Relationship Id="rId1" Type="http://schemas.openxmlformats.org/officeDocument/2006/relationships/image" Target="../media/image1.jpg"/></Relationships>
</file>

<file path=xl/drawings/_rels/drawing91.xml.rels><?xml version="1.0" encoding="UTF-8" standalone="yes"?>
<Relationships xmlns="http://schemas.openxmlformats.org/package/2006/relationships"><Relationship Id="rId1" Type="http://schemas.openxmlformats.org/officeDocument/2006/relationships/image" Target="../media/image1.jpg"/></Relationships>
</file>

<file path=xl/drawings/_rels/drawing92.xml.rels><?xml version="1.0" encoding="UTF-8" standalone="yes"?>
<Relationships xmlns="http://schemas.openxmlformats.org/package/2006/relationships"><Relationship Id="rId1" Type="http://schemas.openxmlformats.org/officeDocument/2006/relationships/image" Target="../media/image1.jpg"/></Relationships>
</file>

<file path=xl/drawings/_rels/drawing93.xml.rels><?xml version="1.0" encoding="UTF-8" standalone="yes"?>
<Relationships xmlns="http://schemas.openxmlformats.org/package/2006/relationships"><Relationship Id="rId1" Type="http://schemas.openxmlformats.org/officeDocument/2006/relationships/image" Target="../media/image1.jpg"/></Relationships>
</file>

<file path=xl/drawings/_rels/drawing94.xml.rels><?xml version="1.0" encoding="UTF-8" standalone="yes"?>
<Relationships xmlns="http://schemas.openxmlformats.org/package/2006/relationships"><Relationship Id="rId1" Type="http://schemas.openxmlformats.org/officeDocument/2006/relationships/image" Target="../media/image1.jpg"/></Relationships>
</file>

<file path=xl/drawings/_rels/drawing95.xml.rels><?xml version="1.0" encoding="UTF-8" standalone="yes"?>
<Relationships xmlns="http://schemas.openxmlformats.org/package/2006/relationships"><Relationship Id="rId1" Type="http://schemas.openxmlformats.org/officeDocument/2006/relationships/image" Target="../media/image1.jpg"/></Relationships>
</file>

<file path=xl/drawings/_rels/drawing96.xml.rels><?xml version="1.0" encoding="UTF-8" standalone="yes"?>
<Relationships xmlns="http://schemas.openxmlformats.org/package/2006/relationships"><Relationship Id="rId1" Type="http://schemas.openxmlformats.org/officeDocument/2006/relationships/image" Target="../media/image1.jpg"/></Relationships>
</file>

<file path=xl/drawings/_rels/drawing97.xml.rels><?xml version="1.0" encoding="UTF-8" standalone="yes"?>
<Relationships xmlns="http://schemas.openxmlformats.org/package/2006/relationships"><Relationship Id="rId1" Type="http://schemas.openxmlformats.org/officeDocument/2006/relationships/image" Target="../media/image1.jpg"/></Relationships>
</file>

<file path=xl/drawings/_rels/drawing98.xml.rels><?xml version="1.0" encoding="UTF-8" standalone="yes"?>
<Relationships xmlns="http://schemas.openxmlformats.org/package/2006/relationships"><Relationship Id="rId1" Type="http://schemas.openxmlformats.org/officeDocument/2006/relationships/image" Target="../media/image1.jpg"/></Relationships>
</file>

<file path=xl/drawings/_rels/drawing9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0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1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2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3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4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5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6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7.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8.xml.rels><?xml version="1.0" encoding="UTF-8" standalone="yes"?>
<Relationships xmlns="http://schemas.openxmlformats.org/package/2006/relationships"><Relationship Id="rId1" Type="http://schemas.openxmlformats.org/officeDocument/2006/relationships/image" Target="../media/image1.jpg"/></Relationships>
</file>

<file path=xl/drawings/_rels/drawing179.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0.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1.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2.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3.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4.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5.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6.xml.rels><?xml version="1.0" encoding="UTF-8" standalone="yes"?>
<Relationships xmlns="http://schemas.openxmlformats.org/package/2006/relationships"><Relationship Id="rId1" Type="http://schemas.openxmlformats.org/officeDocument/2006/relationships/image" Target="../media/image1.jpg"/></Relationships>
</file>

<file path=xl/drawings/_rels/drawing187.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oneCellAnchor>
    <xdr:from>
      <xdr:col>5</xdr:col>
      <xdr:colOff>0</xdr:colOff>
      <xdr:row>1</xdr:row>
      <xdr:rowOff>0</xdr:rowOff>
    </xdr:from>
    <xdr:ext cx="4389120" cy="822960"/>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0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2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1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3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2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4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5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3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6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7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4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8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5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9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0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6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1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7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2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3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8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4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5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9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6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B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C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D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E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AF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0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8.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1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79.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2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0.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3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1.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4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2.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5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3.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6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4.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7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5.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8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6.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9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drawings/drawing187.xml><?xml version="1.0" encoding="utf-8"?>
<xdr:wsDr xmlns:xdr="http://schemas.openxmlformats.org/drawingml/2006/spreadsheetDrawing" xmlns:a="http://schemas.openxmlformats.org/drawingml/2006/main">
  <xdr:oneCellAnchor>
    <xdr:from>
      <xdr:col>0</xdr:col>
      <xdr:colOff>0</xdr:colOff>
      <xdr:row>1</xdr:row>
      <xdr:rowOff>0</xdr:rowOff>
    </xdr:from>
    <xdr:ext cx="1463040" cy="274320"/>
    <xdr:pic>
      <xdr:nvPicPr>
        <xdr:cNvPr id="2" name="Picture 1">
          <a:extLst>
            <a:ext uri="{FF2B5EF4-FFF2-40B4-BE49-F238E27FC236}">
              <a16:creationId xmlns:a16="http://schemas.microsoft.com/office/drawing/2014/main" id="{00000000-0008-0000-BA00-000002000000}"/>
            </a:ext>
          </a:extLst>
        </xdr:cNvPr>
        <xdr:cNvPicPr>
          <a:picLocks noChangeAspect="1"/>
        </xdr:cNvPicPr>
      </xdr:nvPicPr>
      <xdr:blipFill>
        <a:blip xmlns:r="http://schemas.openxmlformats.org/officeDocument/2006/relationships" r:embed="rId1"/>
        <a:stretch>
          <a:fillRect/>
        </a:stretch>
      </xdr:blipFill>
      <xdr:spPr>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1.xml"/></Relationships>
</file>

<file path=xl/worksheets/_rels/sheet22.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3.xml"/></Relationships>
</file>

<file path=xl/worksheets/_rels/sheet24.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5.xml"/></Relationships>
</file>

<file path=xl/worksheets/_rels/sheet26.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7.xml"/></Relationships>
</file>

<file path=xl/worksheets/_rels/sheet28.xml.rels><?xml version="1.0" encoding="UTF-8" standalone="yes"?>
<Relationships xmlns="http://schemas.openxmlformats.org/package/2006/relationships"><Relationship Id="rId1" Type="http://schemas.openxmlformats.org/officeDocument/2006/relationships/drawing" Target="../drawings/drawing28.xml"/></Relationships>
</file>

<file path=xl/worksheets/_rels/sheet29.xml.rels><?xml version="1.0" encoding="UTF-8" standalone="yes"?>
<Relationships xmlns="http://schemas.openxmlformats.org/package/2006/relationships"><Relationship Id="rId1" Type="http://schemas.openxmlformats.org/officeDocument/2006/relationships/drawing" Target="../drawings/drawing29.xml"/></Relationships>
</file>

<file path=xl/worksheets/_rels/sheet30.xml.rels><?xml version="1.0" encoding="UTF-8" standalone="yes"?>
<Relationships xmlns="http://schemas.openxmlformats.org/package/2006/relationships"><Relationship Id="rId1" Type="http://schemas.openxmlformats.org/officeDocument/2006/relationships/drawing" Target="../drawings/drawing30.xml"/></Relationships>
</file>

<file path=xl/worksheets/_rels/sheet31.xml.rels><?xml version="1.0" encoding="UTF-8" standalone="yes"?>
<Relationships xmlns="http://schemas.openxmlformats.org/package/2006/relationships"><Relationship Id="rId1" Type="http://schemas.openxmlformats.org/officeDocument/2006/relationships/drawing" Target="../drawings/drawing31.xml"/></Relationships>
</file>

<file path=xl/worksheets/_rels/sheet32.xml.rels><?xml version="1.0" encoding="UTF-8" standalone="yes"?>
<Relationships xmlns="http://schemas.openxmlformats.org/package/2006/relationships"><Relationship Id="rId1" Type="http://schemas.openxmlformats.org/officeDocument/2006/relationships/drawing" Target="../drawings/drawing32.xml"/></Relationships>
</file>

<file path=xl/worksheets/_rels/sheet33.xml.rels><?xml version="1.0" encoding="UTF-8" standalone="yes"?>
<Relationships xmlns="http://schemas.openxmlformats.org/package/2006/relationships"><Relationship Id="rId1" Type="http://schemas.openxmlformats.org/officeDocument/2006/relationships/drawing" Target="../drawings/drawing33.xml"/></Relationships>
</file>

<file path=xl/worksheets/_rels/sheet34.xml.rels><?xml version="1.0" encoding="UTF-8" standalone="yes"?>
<Relationships xmlns="http://schemas.openxmlformats.org/package/2006/relationships"><Relationship Id="rId1" Type="http://schemas.openxmlformats.org/officeDocument/2006/relationships/drawing" Target="../drawings/drawing34.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35.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36.xml"/></Relationships>
</file>

<file path=xl/worksheets/_rels/sheet37.xml.rels><?xml version="1.0" encoding="UTF-8" standalone="yes"?>
<Relationships xmlns="http://schemas.openxmlformats.org/package/2006/relationships"><Relationship Id="rId1" Type="http://schemas.openxmlformats.org/officeDocument/2006/relationships/drawing" Target="../drawings/drawing37.xml"/></Relationships>
</file>

<file path=xl/worksheets/_rels/sheet38.xml.rels><?xml version="1.0" encoding="UTF-8" standalone="yes"?>
<Relationships xmlns="http://schemas.openxmlformats.org/package/2006/relationships"><Relationship Id="rId1" Type="http://schemas.openxmlformats.org/officeDocument/2006/relationships/drawing" Target="../drawings/drawing38.xml"/></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39.xml"/></Relationships>
</file>

<file path=xl/worksheets/_rels/sheet40.xml.rels><?xml version="1.0" encoding="UTF-8" standalone="yes"?>
<Relationships xmlns="http://schemas.openxmlformats.org/package/2006/relationships"><Relationship Id="rId1" Type="http://schemas.openxmlformats.org/officeDocument/2006/relationships/drawing" Target="../drawings/drawing40.xml"/></Relationships>
</file>

<file path=xl/worksheets/_rels/sheet41.xml.rels><?xml version="1.0" encoding="UTF-8" standalone="yes"?>
<Relationships xmlns="http://schemas.openxmlformats.org/package/2006/relationships"><Relationship Id="rId1" Type="http://schemas.openxmlformats.org/officeDocument/2006/relationships/drawing" Target="../drawings/drawing41.xml"/></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42.xml"/></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43.xml"/></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44.xml"/></Relationships>
</file>

<file path=xl/worksheets/_rels/sheet45.xml.rels><?xml version="1.0" encoding="UTF-8" standalone="yes"?>
<Relationships xmlns="http://schemas.openxmlformats.org/package/2006/relationships"><Relationship Id="rId1" Type="http://schemas.openxmlformats.org/officeDocument/2006/relationships/drawing" Target="../drawings/drawing45.xml"/></Relationships>
</file>

<file path=xl/worksheets/_rels/sheet46.xml.rels><?xml version="1.0" encoding="UTF-8" standalone="yes"?>
<Relationships xmlns="http://schemas.openxmlformats.org/package/2006/relationships"><Relationship Id="rId1" Type="http://schemas.openxmlformats.org/officeDocument/2006/relationships/drawing" Target="../drawings/drawing46.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47.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48.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49.xml"/></Relationships>
</file>

<file path=xl/worksheets/_rels/sheet50.xml.rels><?xml version="1.0" encoding="UTF-8" standalone="yes"?>
<Relationships xmlns="http://schemas.openxmlformats.org/package/2006/relationships"><Relationship Id="rId1" Type="http://schemas.openxmlformats.org/officeDocument/2006/relationships/drawing" Target="../drawings/drawing50.xml"/></Relationships>
</file>

<file path=xl/worksheets/_rels/sheet51.xml.rels><?xml version="1.0" encoding="UTF-8" standalone="yes"?>
<Relationships xmlns="http://schemas.openxmlformats.org/package/2006/relationships"><Relationship Id="rId1" Type="http://schemas.openxmlformats.org/officeDocument/2006/relationships/drawing" Target="../drawings/drawing51.xml"/></Relationships>
</file>

<file path=xl/worksheets/_rels/sheet52.xml.rels><?xml version="1.0" encoding="UTF-8" standalone="yes"?>
<Relationships xmlns="http://schemas.openxmlformats.org/package/2006/relationships"><Relationship Id="rId1" Type="http://schemas.openxmlformats.org/officeDocument/2006/relationships/drawing" Target="../drawings/drawing52.xml"/></Relationships>
</file>

<file path=xl/worksheets/_rels/sheet53.xml.rels><?xml version="1.0" encoding="UTF-8" standalone="yes"?>
<Relationships xmlns="http://schemas.openxmlformats.org/package/2006/relationships"><Relationship Id="rId1" Type="http://schemas.openxmlformats.org/officeDocument/2006/relationships/drawing" Target="../drawings/drawing53.xml"/></Relationships>
</file>

<file path=xl/worksheets/_rels/sheet54.xml.rels><?xml version="1.0" encoding="UTF-8" standalone="yes"?>
<Relationships xmlns="http://schemas.openxmlformats.org/package/2006/relationships"><Relationship Id="rId1" Type="http://schemas.openxmlformats.org/officeDocument/2006/relationships/drawing" Target="../drawings/drawing54.xml"/></Relationships>
</file>

<file path=xl/worksheets/_rels/sheet55.xml.rels><?xml version="1.0" encoding="UTF-8" standalone="yes"?>
<Relationships xmlns="http://schemas.openxmlformats.org/package/2006/relationships"><Relationship Id="rId1" Type="http://schemas.openxmlformats.org/officeDocument/2006/relationships/drawing" Target="../drawings/drawing55.xml"/></Relationships>
</file>

<file path=xl/worksheets/_rels/sheet56.xml.rels><?xml version="1.0" encoding="UTF-8" standalone="yes"?>
<Relationships xmlns="http://schemas.openxmlformats.org/package/2006/relationships"><Relationship Id="rId1" Type="http://schemas.openxmlformats.org/officeDocument/2006/relationships/drawing" Target="../drawings/drawing56.xml"/></Relationships>
</file>

<file path=xl/worksheets/_rels/sheet57.xml.rels><?xml version="1.0" encoding="UTF-8" standalone="yes"?>
<Relationships xmlns="http://schemas.openxmlformats.org/package/2006/relationships"><Relationship Id="rId1" Type="http://schemas.openxmlformats.org/officeDocument/2006/relationships/drawing" Target="../drawings/drawing57.xml"/></Relationships>
</file>

<file path=xl/worksheets/_rels/sheet58.xml.rels><?xml version="1.0" encoding="UTF-8" standalone="yes"?>
<Relationships xmlns="http://schemas.openxmlformats.org/package/2006/relationships"><Relationship Id="rId1" Type="http://schemas.openxmlformats.org/officeDocument/2006/relationships/drawing" Target="../drawings/drawing58.xml"/></Relationships>
</file>

<file path=xl/worksheets/_rels/sheet59.xml.rels><?xml version="1.0" encoding="UTF-8" standalone="yes"?>
<Relationships xmlns="http://schemas.openxmlformats.org/package/2006/relationships"><Relationship Id="rId1" Type="http://schemas.openxmlformats.org/officeDocument/2006/relationships/drawing" Target="../drawings/drawing59.xml"/></Relationships>
</file>

<file path=xl/worksheets/_rels/sheet60.xml.rels><?xml version="1.0" encoding="UTF-8" standalone="yes"?>
<Relationships xmlns="http://schemas.openxmlformats.org/package/2006/relationships"><Relationship Id="rId1" Type="http://schemas.openxmlformats.org/officeDocument/2006/relationships/drawing" Target="../drawings/drawing60.xml"/></Relationships>
</file>

<file path=xl/worksheets/_rels/sheet61.xml.rels><?xml version="1.0" encoding="UTF-8" standalone="yes"?>
<Relationships xmlns="http://schemas.openxmlformats.org/package/2006/relationships"><Relationship Id="rId1" Type="http://schemas.openxmlformats.org/officeDocument/2006/relationships/drawing" Target="../drawings/drawing61.xml"/></Relationships>
</file>

<file path=xl/worksheets/_rels/sheet62.xml.rels><?xml version="1.0" encoding="UTF-8" standalone="yes"?>
<Relationships xmlns="http://schemas.openxmlformats.org/package/2006/relationships"><Relationship Id="rId1" Type="http://schemas.openxmlformats.org/officeDocument/2006/relationships/drawing" Target="../drawings/drawing62.xml"/></Relationships>
</file>

<file path=xl/worksheets/_rels/sheet63.xml.rels><?xml version="1.0" encoding="UTF-8" standalone="yes"?>
<Relationships xmlns="http://schemas.openxmlformats.org/package/2006/relationships"><Relationship Id="rId1" Type="http://schemas.openxmlformats.org/officeDocument/2006/relationships/drawing" Target="../drawings/drawing63.xml"/></Relationships>
</file>

<file path=xl/worksheets/_rels/sheet64.xml.rels><?xml version="1.0" encoding="UTF-8" standalone="yes"?>
<Relationships xmlns="http://schemas.openxmlformats.org/package/2006/relationships"><Relationship Id="rId1" Type="http://schemas.openxmlformats.org/officeDocument/2006/relationships/drawing" Target="../drawings/drawing64.xml"/></Relationships>
</file>

<file path=xl/worksheets/_rels/sheet65.xml.rels><?xml version="1.0" encoding="UTF-8" standalone="yes"?>
<Relationships xmlns="http://schemas.openxmlformats.org/package/2006/relationships"><Relationship Id="rId1" Type="http://schemas.openxmlformats.org/officeDocument/2006/relationships/drawing" Target="../drawings/drawing65.xml"/></Relationships>
</file>

<file path=xl/worksheets/_rels/sheet66.xml.rels><?xml version="1.0" encoding="UTF-8" standalone="yes"?>
<Relationships xmlns="http://schemas.openxmlformats.org/package/2006/relationships"><Relationship Id="rId1" Type="http://schemas.openxmlformats.org/officeDocument/2006/relationships/drawing" Target="../drawings/drawing66.xml"/></Relationships>
</file>

<file path=xl/worksheets/_rels/sheet67.xml.rels><?xml version="1.0" encoding="UTF-8" standalone="yes"?>
<Relationships xmlns="http://schemas.openxmlformats.org/package/2006/relationships"><Relationship Id="rId1" Type="http://schemas.openxmlformats.org/officeDocument/2006/relationships/drawing" Target="../drawings/drawing67.xml"/></Relationships>
</file>

<file path=xl/worksheets/_rels/sheet68.xml.rels><?xml version="1.0" encoding="UTF-8" standalone="yes"?>
<Relationships xmlns="http://schemas.openxmlformats.org/package/2006/relationships"><Relationship Id="rId1" Type="http://schemas.openxmlformats.org/officeDocument/2006/relationships/drawing" Target="../drawings/drawing68.xml"/></Relationships>
</file>

<file path=xl/worksheets/_rels/sheet69.xml.rels><?xml version="1.0" encoding="UTF-8" standalone="yes"?>
<Relationships xmlns="http://schemas.openxmlformats.org/package/2006/relationships"><Relationship Id="rId1" Type="http://schemas.openxmlformats.org/officeDocument/2006/relationships/drawing" Target="../drawings/drawing69.xml"/></Relationships>
</file>

<file path=xl/worksheets/_rels/sheet70.xml.rels><?xml version="1.0" encoding="UTF-8" standalone="yes"?>
<Relationships xmlns="http://schemas.openxmlformats.org/package/2006/relationships"><Relationship Id="rId1" Type="http://schemas.openxmlformats.org/officeDocument/2006/relationships/drawing" Target="../drawings/drawing70.xml"/></Relationships>
</file>

<file path=xl/worksheets/_rels/sheet71.xml.rels><?xml version="1.0" encoding="UTF-8" standalone="yes"?>
<Relationships xmlns="http://schemas.openxmlformats.org/package/2006/relationships"><Relationship Id="rId1" Type="http://schemas.openxmlformats.org/officeDocument/2006/relationships/drawing" Target="../drawings/drawing71.xml"/></Relationships>
</file>

<file path=xl/worksheets/_rels/sheet72.xml.rels><?xml version="1.0" encoding="UTF-8" standalone="yes"?>
<Relationships xmlns="http://schemas.openxmlformats.org/package/2006/relationships"><Relationship Id="rId1" Type="http://schemas.openxmlformats.org/officeDocument/2006/relationships/drawing" Target="../drawings/drawing72.xml"/></Relationships>
</file>

<file path=xl/worksheets/_rels/sheet73.xml.rels><?xml version="1.0" encoding="UTF-8" standalone="yes"?>
<Relationships xmlns="http://schemas.openxmlformats.org/package/2006/relationships"><Relationship Id="rId1" Type="http://schemas.openxmlformats.org/officeDocument/2006/relationships/drawing" Target="../drawings/drawing73.xml"/></Relationships>
</file>

<file path=xl/worksheets/_rels/sheet74.xml.rels><?xml version="1.0" encoding="UTF-8" standalone="yes"?>
<Relationships xmlns="http://schemas.openxmlformats.org/package/2006/relationships"><Relationship Id="rId1" Type="http://schemas.openxmlformats.org/officeDocument/2006/relationships/drawing" Target="../drawings/drawing74.xml"/></Relationships>
</file>

<file path=xl/worksheets/_rels/sheet75.xml.rels><?xml version="1.0" encoding="UTF-8" standalone="yes"?>
<Relationships xmlns="http://schemas.openxmlformats.org/package/2006/relationships"><Relationship Id="rId1" Type="http://schemas.openxmlformats.org/officeDocument/2006/relationships/drawing" Target="../drawings/drawing75.xml"/></Relationships>
</file>

<file path=xl/worksheets/_rels/sheet76.xml.rels><?xml version="1.0" encoding="UTF-8" standalone="yes"?>
<Relationships xmlns="http://schemas.openxmlformats.org/package/2006/relationships"><Relationship Id="rId1" Type="http://schemas.openxmlformats.org/officeDocument/2006/relationships/drawing" Target="../drawings/drawing76.xml"/></Relationships>
</file>

<file path=xl/worksheets/_rels/sheet77.xml.rels><?xml version="1.0" encoding="UTF-8" standalone="yes"?>
<Relationships xmlns="http://schemas.openxmlformats.org/package/2006/relationships"><Relationship Id="rId1" Type="http://schemas.openxmlformats.org/officeDocument/2006/relationships/drawing" Target="../drawings/drawing77.xml"/></Relationships>
</file>

<file path=xl/worksheets/_rels/sheet78.xml.rels><?xml version="1.0" encoding="UTF-8" standalone="yes"?>
<Relationships xmlns="http://schemas.openxmlformats.org/package/2006/relationships"><Relationship Id="rId1" Type="http://schemas.openxmlformats.org/officeDocument/2006/relationships/drawing" Target="../drawings/drawing78.xml"/></Relationships>
</file>

<file path=xl/worksheets/_rels/sheet79.xml.rels><?xml version="1.0" encoding="UTF-8" standalone="yes"?>
<Relationships xmlns="http://schemas.openxmlformats.org/package/2006/relationships"><Relationship Id="rId1" Type="http://schemas.openxmlformats.org/officeDocument/2006/relationships/drawing" Target="../drawings/drawing79.xml"/></Relationships>
</file>

<file path=xl/worksheets/_rels/sheet80.xml.rels><?xml version="1.0" encoding="UTF-8" standalone="yes"?>
<Relationships xmlns="http://schemas.openxmlformats.org/package/2006/relationships"><Relationship Id="rId1" Type="http://schemas.openxmlformats.org/officeDocument/2006/relationships/drawing" Target="../drawings/drawing80.xml"/></Relationships>
</file>

<file path=xl/worksheets/_rels/sheet81.xml.rels><?xml version="1.0" encoding="UTF-8" standalone="yes"?>
<Relationships xmlns="http://schemas.openxmlformats.org/package/2006/relationships"><Relationship Id="rId1" Type="http://schemas.openxmlformats.org/officeDocument/2006/relationships/drawing" Target="../drawings/drawing81.xml"/></Relationships>
</file>

<file path=xl/worksheets/_rels/sheet82.xml.rels><?xml version="1.0" encoding="UTF-8" standalone="yes"?>
<Relationships xmlns="http://schemas.openxmlformats.org/package/2006/relationships"><Relationship Id="rId1" Type="http://schemas.openxmlformats.org/officeDocument/2006/relationships/drawing" Target="../drawings/drawing82.xml"/></Relationships>
</file>

<file path=xl/worksheets/_rels/sheet83.xml.rels><?xml version="1.0" encoding="UTF-8" standalone="yes"?>
<Relationships xmlns="http://schemas.openxmlformats.org/package/2006/relationships"><Relationship Id="rId1" Type="http://schemas.openxmlformats.org/officeDocument/2006/relationships/drawing" Target="../drawings/drawing83.xml"/></Relationships>
</file>

<file path=xl/worksheets/_rels/sheet84.xml.rels><?xml version="1.0" encoding="UTF-8" standalone="yes"?>
<Relationships xmlns="http://schemas.openxmlformats.org/package/2006/relationships"><Relationship Id="rId1" Type="http://schemas.openxmlformats.org/officeDocument/2006/relationships/drawing" Target="../drawings/drawing84.xml"/></Relationships>
</file>

<file path=xl/worksheets/_rels/sheet85.xml.rels><?xml version="1.0" encoding="UTF-8" standalone="yes"?>
<Relationships xmlns="http://schemas.openxmlformats.org/package/2006/relationships"><Relationship Id="rId1" Type="http://schemas.openxmlformats.org/officeDocument/2006/relationships/drawing" Target="../drawings/drawing85.xml"/></Relationships>
</file>

<file path=xl/worksheets/_rels/sheet86.xml.rels><?xml version="1.0" encoding="UTF-8" standalone="yes"?>
<Relationships xmlns="http://schemas.openxmlformats.org/package/2006/relationships"><Relationship Id="rId1" Type="http://schemas.openxmlformats.org/officeDocument/2006/relationships/drawing" Target="../drawings/drawing86.xml"/></Relationships>
</file>

<file path=xl/worksheets/_rels/sheet87.xml.rels><?xml version="1.0" encoding="UTF-8" standalone="yes"?>
<Relationships xmlns="http://schemas.openxmlformats.org/package/2006/relationships"><Relationship Id="rId1" Type="http://schemas.openxmlformats.org/officeDocument/2006/relationships/drawing" Target="../drawings/drawing87.xml"/></Relationships>
</file>

<file path=xl/worksheets/_rels/sheet88.xml.rels><?xml version="1.0" encoding="UTF-8" standalone="yes"?>
<Relationships xmlns="http://schemas.openxmlformats.org/package/2006/relationships"><Relationship Id="rId1" Type="http://schemas.openxmlformats.org/officeDocument/2006/relationships/drawing" Target="../drawings/drawing88.xml"/></Relationships>
</file>

<file path=xl/worksheets/_rels/sheet89.xml.rels><?xml version="1.0" encoding="UTF-8" standalone="yes"?>
<Relationships xmlns="http://schemas.openxmlformats.org/package/2006/relationships"><Relationship Id="rId1" Type="http://schemas.openxmlformats.org/officeDocument/2006/relationships/drawing" Target="../drawings/drawing89.xml"/></Relationships>
</file>

<file path=xl/worksheets/_rels/sheet90.xml.rels><?xml version="1.0" encoding="UTF-8" standalone="yes"?>
<Relationships xmlns="http://schemas.openxmlformats.org/package/2006/relationships"><Relationship Id="rId1" Type="http://schemas.openxmlformats.org/officeDocument/2006/relationships/drawing" Target="../drawings/drawing90.xml"/></Relationships>
</file>

<file path=xl/worksheets/_rels/sheet91.xml.rels><?xml version="1.0" encoding="UTF-8" standalone="yes"?>
<Relationships xmlns="http://schemas.openxmlformats.org/package/2006/relationships"><Relationship Id="rId1" Type="http://schemas.openxmlformats.org/officeDocument/2006/relationships/drawing" Target="../drawings/drawing91.xml"/></Relationships>
</file>

<file path=xl/worksheets/_rels/sheet92.xml.rels><?xml version="1.0" encoding="UTF-8" standalone="yes"?>
<Relationships xmlns="http://schemas.openxmlformats.org/package/2006/relationships"><Relationship Id="rId1" Type="http://schemas.openxmlformats.org/officeDocument/2006/relationships/drawing" Target="../drawings/drawing92.xml"/></Relationships>
</file>

<file path=xl/worksheets/_rels/sheet93.xml.rels><?xml version="1.0" encoding="UTF-8" standalone="yes"?>
<Relationships xmlns="http://schemas.openxmlformats.org/package/2006/relationships"><Relationship Id="rId1" Type="http://schemas.openxmlformats.org/officeDocument/2006/relationships/drawing" Target="../drawings/drawing93.xml"/></Relationships>
</file>

<file path=xl/worksheets/_rels/sheet94.xml.rels><?xml version="1.0" encoding="UTF-8" standalone="yes"?>
<Relationships xmlns="http://schemas.openxmlformats.org/package/2006/relationships"><Relationship Id="rId1" Type="http://schemas.openxmlformats.org/officeDocument/2006/relationships/drawing" Target="../drawings/drawing94.xml"/></Relationships>
</file>

<file path=xl/worksheets/_rels/sheet95.xml.rels><?xml version="1.0" encoding="UTF-8" standalone="yes"?>
<Relationships xmlns="http://schemas.openxmlformats.org/package/2006/relationships"><Relationship Id="rId1" Type="http://schemas.openxmlformats.org/officeDocument/2006/relationships/drawing" Target="../drawings/drawing95.xml"/></Relationships>
</file>

<file path=xl/worksheets/_rels/sheet96.xml.rels><?xml version="1.0" encoding="UTF-8" standalone="yes"?>
<Relationships xmlns="http://schemas.openxmlformats.org/package/2006/relationships"><Relationship Id="rId1" Type="http://schemas.openxmlformats.org/officeDocument/2006/relationships/drawing" Target="../drawings/drawing96.xml"/></Relationships>
</file>

<file path=xl/worksheets/_rels/sheet97.xml.rels><?xml version="1.0" encoding="UTF-8" standalone="yes"?>
<Relationships xmlns="http://schemas.openxmlformats.org/package/2006/relationships"><Relationship Id="rId1" Type="http://schemas.openxmlformats.org/officeDocument/2006/relationships/drawing" Target="../drawings/drawing97.xml"/></Relationships>
</file>

<file path=xl/worksheets/_rels/sheet98.xml.rels><?xml version="1.0" encoding="UTF-8" standalone="yes"?>
<Relationships xmlns="http://schemas.openxmlformats.org/package/2006/relationships"><Relationship Id="rId1" Type="http://schemas.openxmlformats.org/officeDocument/2006/relationships/drawing" Target="../drawings/drawing98.xml"/></Relationships>
</file>

<file path=xl/worksheets/_rels/sheet99.xml.rels><?xml version="1.0" encoding="UTF-8" standalone="yes"?>
<Relationships xmlns="http://schemas.openxmlformats.org/package/2006/relationships"><Relationship Id="rId1" Type="http://schemas.openxmlformats.org/officeDocument/2006/relationships/drawing" Target="../drawings/drawing99.xml"/></Relationships>
</file>

<file path=xl/worksheets/_rels/sheet100.xml.rels><?xml version="1.0" encoding="UTF-8" standalone="yes"?>
<Relationships xmlns="http://schemas.openxmlformats.org/package/2006/relationships"><Relationship Id="rId1" Type="http://schemas.openxmlformats.org/officeDocument/2006/relationships/drawing" Target="../drawings/drawing100.xml"/></Relationships>
</file>

<file path=xl/worksheets/_rels/sheet101.xml.rels><?xml version="1.0" encoding="UTF-8" standalone="yes"?>
<Relationships xmlns="http://schemas.openxmlformats.org/package/2006/relationships"><Relationship Id="rId1" Type="http://schemas.openxmlformats.org/officeDocument/2006/relationships/drawing" Target="../drawings/drawing101.xml"/></Relationships>
</file>

<file path=xl/worksheets/_rels/sheet102.xml.rels><?xml version="1.0" encoding="UTF-8" standalone="yes"?>
<Relationships xmlns="http://schemas.openxmlformats.org/package/2006/relationships"><Relationship Id="rId1" Type="http://schemas.openxmlformats.org/officeDocument/2006/relationships/drawing" Target="../drawings/drawing102.xml"/></Relationships>
</file>

<file path=xl/worksheets/_rels/sheet103.xml.rels><?xml version="1.0" encoding="UTF-8" standalone="yes"?>
<Relationships xmlns="http://schemas.openxmlformats.org/package/2006/relationships"><Relationship Id="rId1" Type="http://schemas.openxmlformats.org/officeDocument/2006/relationships/drawing" Target="../drawings/drawing103.xml"/></Relationships>
</file>

<file path=xl/worksheets/_rels/sheet104.xml.rels><?xml version="1.0" encoding="UTF-8" standalone="yes"?>
<Relationships xmlns="http://schemas.openxmlformats.org/package/2006/relationships"><Relationship Id="rId1" Type="http://schemas.openxmlformats.org/officeDocument/2006/relationships/drawing" Target="../drawings/drawing104.xml"/></Relationships>
</file>

<file path=xl/worksheets/_rels/sheet105.xml.rels><?xml version="1.0" encoding="UTF-8" standalone="yes"?>
<Relationships xmlns="http://schemas.openxmlformats.org/package/2006/relationships"><Relationship Id="rId1" Type="http://schemas.openxmlformats.org/officeDocument/2006/relationships/drawing" Target="../drawings/drawing105.xml"/></Relationships>
</file>

<file path=xl/worksheets/_rels/sheet106.xml.rels><?xml version="1.0" encoding="UTF-8" standalone="yes"?>
<Relationships xmlns="http://schemas.openxmlformats.org/package/2006/relationships"><Relationship Id="rId1" Type="http://schemas.openxmlformats.org/officeDocument/2006/relationships/drawing" Target="../drawings/drawing106.xml"/></Relationships>
</file>

<file path=xl/worksheets/_rels/sheet107.xml.rels><?xml version="1.0" encoding="UTF-8" standalone="yes"?>
<Relationships xmlns="http://schemas.openxmlformats.org/package/2006/relationships"><Relationship Id="rId1" Type="http://schemas.openxmlformats.org/officeDocument/2006/relationships/drawing" Target="../drawings/drawing107.xml"/></Relationships>
</file>

<file path=xl/worksheets/_rels/sheet108.xml.rels><?xml version="1.0" encoding="UTF-8" standalone="yes"?>
<Relationships xmlns="http://schemas.openxmlformats.org/package/2006/relationships"><Relationship Id="rId1" Type="http://schemas.openxmlformats.org/officeDocument/2006/relationships/drawing" Target="../drawings/drawing108.xml"/></Relationships>
</file>

<file path=xl/worksheets/_rels/sheet109.xml.rels><?xml version="1.0" encoding="UTF-8" standalone="yes"?>
<Relationships xmlns="http://schemas.openxmlformats.org/package/2006/relationships"><Relationship Id="rId1" Type="http://schemas.openxmlformats.org/officeDocument/2006/relationships/drawing" Target="../drawings/drawing109.xml"/></Relationships>
</file>

<file path=xl/worksheets/_rels/sheet110.xml.rels><?xml version="1.0" encoding="UTF-8" standalone="yes"?>
<Relationships xmlns="http://schemas.openxmlformats.org/package/2006/relationships"><Relationship Id="rId1" Type="http://schemas.openxmlformats.org/officeDocument/2006/relationships/drawing" Target="../drawings/drawing110.xml"/></Relationships>
</file>

<file path=xl/worksheets/_rels/sheet111.xml.rels><?xml version="1.0" encoding="UTF-8" standalone="yes"?>
<Relationships xmlns="http://schemas.openxmlformats.org/package/2006/relationships"><Relationship Id="rId1" Type="http://schemas.openxmlformats.org/officeDocument/2006/relationships/drawing" Target="../drawings/drawing111.xml"/></Relationships>
</file>

<file path=xl/worksheets/_rels/sheet112.xml.rels><?xml version="1.0" encoding="UTF-8" standalone="yes"?>
<Relationships xmlns="http://schemas.openxmlformats.org/package/2006/relationships"><Relationship Id="rId1" Type="http://schemas.openxmlformats.org/officeDocument/2006/relationships/drawing" Target="../drawings/drawing112.xml"/></Relationships>
</file>

<file path=xl/worksheets/_rels/sheet113.xml.rels><?xml version="1.0" encoding="UTF-8" standalone="yes"?>
<Relationships xmlns="http://schemas.openxmlformats.org/package/2006/relationships"><Relationship Id="rId1" Type="http://schemas.openxmlformats.org/officeDocument/2006/relationships/drawing" Target="../drawings/drawing113.xml"/></Relationships>
</file>

<file path=xl/worksheets/_rels/sheet114.xml.rels><?xml version="1.0" encoding="UTF-8" standalone="yes"?>
<Relationships xmlns="http://schemas.openxmlformats.org/package/2006/relationships"><Relationship Id="rId1" Type="http://schemas.openxmlformats.org/officeDocument/2006/relationships/drawing" Target="../drawings/drawing114.xml"/></Relationships>
</file>

<file path=xl/worksheets/_rels/sheet115.xml.rels><?xml version="1.0" encoding="UTF-8" standalone="yes"?>
<Relationships xmlns="http://schemas.openxmlformats.org/package/2006/relationships"><Relationship Id="rId1" Type="http://schemas.openxmlformats.org/officeDocument/2006/relationships/drawing" Target="../drawings/drawing115.xml"/></Relationships>
</file>

<file path=xl/worksheets/_rels/sheet116.xml.rels><?xml version="1.0" encoding="UTF-8" standalone="yes"?>
<Relationships xmlns="http://schemas.openxmlformats.org/package/2006/relationships"><Relationship Id="rId1" Type="http://schemas.openxmlformats.org/officeDocument/2006/relationships/drawing" Target="../drawings/drawing116.xml"/></Relationships>
</file>

<file path=xl/worksheets/_rels/sheet117.xml.rels><?xml version="1.0" encoding="UTF-8" standalone="yes"?>
<Relationships xmlns="http://schemas.openxmlformats.org/package/2006/relationships"><Relationship Id="rId1" Type="http://schemas.openxmlformats.org/officeDocument/2006/relationships/drawing" Target="../drawings/drawing117.xml"/></Relationships>
</file>

<file path=xl/worksheets/_rels/sheet118.xml.rels><?xml version="1.0" encoding="UTF-8" standalone="yes"?>
<Relationships xmlns="http://schemas.openxmlformats.org/package/2006/relationships"><Relationship Id="rId1" Type="http://schemas.openxmlformats.org/officeDocument/2006/relationships/drawing" Target="../drawings/drawing118.xml"/></Relationships>
</file>

<file path=xl/worksheets/_rels/sheet119.xml.rels><?xml version="1.0" encoding="UTF-8" standalone="yes"?>
<Relationships xmlns="http://schemas.openxmlformats.org/package/2006/relationships"><Relationship Id="rId1" Type="http://schemas.openxmlformats.org/officeDocument/2006/relationships/drawing" Target="../drawings/drawing119.xml"/></Relationships>
</file>

<file path=xl/worksheets/_rels/sheet120.xml.rels><?xml version="1.0" encoding="UTF-8" standalone="yes"?>
<Relationships xmlns="http://schemas.openxmlformats.org/package/2006/relationships"><Relationship Id="rId1" Type="http://schemas.openxmlformats.org/officeDocument/2006/relationships/drawing" Target="../drawings/drawing120.xml"/></Relationships>
</file>

<file path=xl/worksheets/_rels/sheet121.xml.rels><?xml version="1.0" encoding="UTF-8" standalone="yes"?>
<Relationships xmlns="http://schemas.openxmlformats.org/package/2006/relationships"><Relationship Id="rId1" Type="http://schemas.openxmlformats.org/officeDocument/2006/relationships/drawing" Target="../drawings/drawing121.xml"/></Relationships>
</file>

<file path=xl/worksheets/_rels/sheet122.xml.rels><?xml version="1.0" encoding="UTF-8" standalone="yes"?>
<Relationships xmlns="http://schemas.openxmlformats.org/package/2006/relationships"><Relationship Id="rId1" Type="http://schemas.openxmlformats.org/officeDocument/2006/relationships/drawing" Target="../drawings/drawing122.xml"/></Relationships>
</file>

<file path=xl/worksheets/_rels/sheet123.xml.rels><?xml version="1.0" encoding="UTF-8" standalone="yes"?>
<Relationships xmlns="http://schemas.openxmlformats.org/package/2006/relationships"><Relationship Id="rId1" Type="http://schemas.openxmlformats.org/officeDocument/2006/relationships/drawing" Target="../drawings/drawing123.xml"/></Relationships>
</file>

<file path=xl/worksheets/_rels/sheet124.xml.rels><?xml version="1.0" encoding="UTF-8" standalone="yes"?>
<Relationships xmlns="http://schemas.openxmlformats.org/package/2006/relationships"><Relationship Id="rId1" Type="http://schemas.openxmlformats.org/officeDocument/2006/relationships/drawing" Target="../drawings/drawing124.xml"/></Relationships>
</file>

<file path=xl/worksheets/_rels/sheet125.xml.rels><?xml version="1.0" encoding="UTF-8" standalone="yes"?>
<Relationships xmlns="http://schemas.openxmlformats.org/package/2006/relationships"><Relationship Id="rId1" Type="http://schemas.openxmlformats.org/officeDocument/2006/relationships/drawing" Target="../drawings/drawing125.xml"/></Relationships>
</file>

<file path=xl/worksheets/_rels/sheet126.xml.rels><?xml version="1.0" encoding="UTF-8" standalone="yes"?>
<Relationships xmlns="http://schemas.openxmlformats.org/package/2006/relationships"><Relationship Id="rId1" Type="http://schemas.openxmlformats.org/officeDocument/2006/relationships/drawing" Target="../drawings/drawing126.xml"/></Relationships>
</file>

<file path=xl/worksheets/_rels/sheet127.xml.rels><?xml version="1.0" encoding="UTF-8" standalone="yes"?>
<Relationships xmlns="http://schemas.openxmlformats.org/package/2006/relationships"><Relationship Id="rId1" Type="http://schemas.openxmlformats.org/officeDocument/2006/relationships/drawing" Target="../drawings/drawing127.xml"/></Relationships>
</file>

<file path=xl/worksheets/_rels/sheet128.xml.rels><?xml version="1.0" encoding="UTF-8" standalone="yes"?>
<Relationships xmlns="http://schemas.openxmlformats.org/package/2006/relationships"><Relationship Id="rId1" Type="http://schemas.openxmlformats.org/officeDocument/2006/relationships/drawing" Target="../drawings/drawing128.xml"/></Relationships>
</file>

<file path=xl/worksheets/_rels/sheet129.xml.rels><?xml version="1.0" encoding="UTF-8" standalone="yes"?>
<Relationships xmlns="http://schemas.openxmlformats.org/package/2006/relationships"><Relationship Id="rId1" Type="http://schemas.openxmlformats.org/officeDocument/2006/relationships/drawing" Target="../drawings/drawing129.xml"/></Relationships>
</file>

<file path=xl/worksheets/_rels/sheet130.xml.rels><?xml version="1.0" encoding="UTF-8" standalone="yes"?>
<Relationships xmlns="http://schemas.openxmlformats.org/package/2006/relationships"><Relationship Id="rId1" Type="http://schemas.openxmlformats.org/officeDocument/2006/relationships/drawing" Target="../drawings/drawing130.xml"/></Relationships>
</file>

<file path=xl/worksheets/_rels/sheet131.xml.rels><?xml version="1.0" encoding="UTF-8" standalone="yes"?>
<Relationships xmlns="http://schemas.openxmlformats.org/package/2006/relationships"><Relationship Id="rId1" Type="http://schemas.openxmlformats.org/officeDocument/2006/relationships/drawing" Target="../drawings/drawing131.xml"/></Relationships>
</file>

<file path=xl/worksheets/_rels/sheet132.xml.rels><?xml version="1.0" encoding="UTF-8" standalone="yes"?>
<Relationships xmlns="http://schemas.openxmlformats.org/package/2006/relationships"><Relationship Id="rId1" Type="http://schemas.openxmlformats.org/officeDocument/2006/relationships/drawing" Target="../drawings/drawing132.xml"/></Relationships>
</file>

<file path=xl/worksheets/_rels/sheet133.xml.rels><?xml version="1.0" encoding="UTF-8" standalone="yes"?>
<Relationships xmlns="http://schemas.openxmlformats.org/package/2006/relationships"><Relationship Id="rId1" Type="http://schemas.openxmlformats.org/officeDocument/2006/relationships/drawing" Target="../drawings/drawing133.xml"/></Relationships>
</file>

<file path=xl/worksheets/_rels/sheet134.xml.rels><?xml version="1.0" encoding="UTF-8" standalone="yes"?>
<Relationships xmlns="http://schemas.openxmlformats.org/package/2006/relationships"><Relationship Id="rId1" Type="http://schemas.openxmlformats.org/officeDocument/2006/relationships/drawing" Target="../drawings/drawing134.xml"/></Relationships>
</file>

<file path=xl/worksheets/_rels/sheet135.xml.rels><?xml version="1.0" encoding="UTF-8" standalone="yes"?>
<Relationships xmlns="http://schemas.openxmlformats.org/package/2006/relationships"><Relationship Id="rId1" Type="http://schemas.openxmlformats.org/officeDocument/2006/relationships/drawing" Target="../drawings/drawing135.xml"/></Relationships>
</file>

<file path=xl/worksheets/_rels/sheet136.xml.rels><?xml version="1.0" encoding="UTF-8" standalone="yes"?>
<Relationships xmlns="http://schemas.openxmlformats.org/package/2006/relationships"><Relationship Id="rId1" Type="http://schemas.openxmlformats.org/officeDocument/2006/relationships/drawing" Target="../drawings/drawing136.xml"/></Relationships>
</file>

<file path=xl/worksheets/_rels/sheet137.xml.rels><?xml version="1.0" encoding="UTF-8" standalone="yes"?>
<Relationships xmlns="http://schemas.openxmlformats.org/package/2006/relationships"><Relationship Id="rId1" Type="http://schemas.openxmlformats.org/officeDocument/2006/relationships/drawing" Target="../drawings/drawing137.xml"/></Relationships>
</file>

<file path=xl/worksheets/_rels/sheet138.xml.rels><?xml version="1.0" encoding="UTF-8" standalone="yes"?>
<Relationships xmlns="http://schemas.openxmlformats.org/package/2006/relationships"><Relationship Id="rId1" Type="http://schemas.openxmlformats.org/officeDocument/2006/relationships/drawing" Target="../drawings/drawing138.xml"/></Relationships>
</file>

<file path=xl/worksheets/_rels/sheet139.xml.rels><?xml version="1.0" encoding="UTF-8" standalone="yes"?>
<Relationships xmlns="http://schemas.openxmlformats.org/package/2006/relationships"><Relationship Id="rId1" Type="http://schemas.openxmlformats.org/officeDocument/2006/relationships/drawing" Target="../drawings/drawing139.xml"/></Relationships>
</file>

<file path=xl/worksheets/_rels/sheet140.xml.rels><?xml version="1.0" encoding="UTF-8" standalone="yes"?>
<Relationships xmlns="http://schemas.openxmlformats.org/package/2006/relationships"><Relationship Id="rId1" Type="http://schemas.openxmlformats.org/officeDocument/2006/relationships/drawing" Target="../drawings/drawing140.xml"/></Relationships>
</file>

<file path=xl/worksheets/_rels/sheet141.xml.rels><?xml version="1.0" encoding="UTF-8" standalone="yes"?>
<Relationships xmlns="http://schemas.openxmlformats.org/package/2006/relationships"><Relationship Id="rId1" Type="http://schemas.openxmlformats.org/officeDocument/2006/relationships/drawing" Target="../drawings/drawing141.xml"/></Relationships>
</file>

<file path=xl/worksheets/_rels/sheet142.xml.rels><?xml version="1.0" encoding="UTF-8" standalone="yes"?>
<Relationships xmlns="http://schemas.openxmlformats.org/package/2006/relationships"><Relationship Id="rId1" Type="http://schemas.openxmlformats.org/officeDocument/2006/relationships/drawing" Target="../drawings/drawing142.xml"/></Relationships>
</file>

<file path=xl/worksheets/_rels/sheet143.xml.rels><?xml version="1.0" encoding="UTF-8" standalone="yes"?>
<Relationships xmlns="http://schemas.openxmlformats.org/package/2006/relationships"><Relationship Id="rId1" Type="http://schemas.openxmlformats.org/officeDocument/2006/relationships/drawing" Target="../drawings/drawing143.xml"/></Relationships>
</file>

<file path=xl/worksheets/_rels/sheet144.xml.rels><?xml version="1.0" encoding="UTF-8" standalone="yes"?>
<Relationships xmlns="http://schemas.openxmlformats.org/package/2006/relationships"><Relationship Id="rId1" Type="http://schemas.openxmlformats.org/officeDocument/2006/relationships/drawing" Target="../drawings/drawing144.xml"/></Relationships>
</file>

<file path=xl/worksheets/_rels/sheet145.xml.rels><?xml version="1.0" encoding="UTF-8" standalone="yes"?>
<Relationships xmlns="http://schemas.openxmlformats.org/package/2006/relationships"><Relationship Id="rId1" Type="http://schemas.openxmlformats.org/officeDocument/2006/relationships/drawing" Target="../drawings/drawing145.xml"/></Relationships>
</file>

<file path=xl/worksheets/_rels/sheet146.xml.rels><?xml version="1.0" encoding="UTF-8" standalone="yes"?>
<Relationships xmlns="http://schemas.openxmlformats.org/package/2006/relationships"><Relationship Id="rId1" Type="http://schemas.openxmlformats.org/officeDocument/2006/relationships/drawing" Target="../drawings/drawing146.xml"/></Relationships>
</file>

<file path=xl/worksheets/_rels/sheet147.xml.rels><?xml version="1.0" encoding="UTF-8" standalone="yes"?>
<Relationships xmlns="http://schemas.openxmlformats.org/package/2006/relationships"><Relationship Id="rId1" Type="http://schemas.openxmlformats.org/officeDocument/2006/relationships/drawing" Target="../drawings/drawing147.xml"/></Relationships>
</file>

<file path=xl/worksheets/_rels/sheet148.xml.rels><?xml version="1.0" encoding="UTF-8" standalone="yes"?>
<Relationships xmlns="http://schemas.openxmlformats.org/package/2006/relationships"><Relationship Id="rId1" Type="http://schemas.openxmlformats.org/officeDocument/2006/relationships/drawing" Target="../drawings/drawing148.xml"/></Relationships>
</file>

<file path=xl/worksheets/_rels/sheet149.xml.rels><?xml version="1.0" encoding="UTF-8" standalone="yes"?>
<Relationships xmlns="http://schemas.openxmlformats.org/package/2006/relationships"><Relationship Id="rId1" Type="http://schemas.openxmlformats.org/officeDocument/2006/relationships/drawing" Target="../drawings/drawing149.xml"/></Relationships>
</file>

<file path=xl/worksheets/_rels/sheet150.xml.rels><?xml version="1.0" encoding="UTF-8" standalone="yes"?>
<Relationships xmlns="http://schemas.openxmlformats.org/package/2006/relationships"><Relationship Id="rId1" Type="http://schemas.openxmlformats.org/officeDocument/2006/relationships/drawing" Target="../drawings/drawing150.xml"/></Relationships>
</file>

<file path=xl/worksheets/_rels/sheet151.xml.rels><?xml version="1.0" encoding="UTF-8" standalone="yes"?>
<Relationships xmlns="http://schemas.openxmlformats.org/package/2006/relationships"><Relationship Id="rId1" Type="http://schemas.openxmlformats.org/officeDocument/2006/relationships/drawing" Target="../drawings/drawing151.xml"/></Relationships>
</file>

<file path=xl/worksheets/_rels/sheet152.xml.rels><?xml version="1.0" encoding="UTF-8" standalone="yes"?>
<Relationships xmlns="http://schemas.openxmlformats.org/package/2006/relationships"><Relationship Id="rId1" Type="http://schemas.openxmlformats.org/officeDocument/2006/relationships/drawing" Target="../drawings/drawing152.xml"/></Relationships>
</file>

<file path=xl/worksheets/_rels/sheet153.xml.rels><?xml version="1.0" encoding="UTF-8" standalone="yes"?>
<Relationships xmlns="http://schemas.openxmlformats.org/package/2006/relationships"><Relationship Id="rId1" Type="http://schemas.openxmlformats.org/officeDocument/2006/relationships/drawing" Target="../drawings/drawing153.xml"/></Relationships>
</file>

<file path=xl/worksheets/_rels/sheet154.xml.rels><?xml version="1.0" encoding="UTF-8" standalone="yes"?>
<Relationships xmlns="http://schemas.openxmlformats.org/package/2006/relationships"><Relationship Id="rId1" Type="http://schemas.openxmlformats.org/officeDocument/2006/relationships/drawing" Target="../drawings/drawing154.xml"/></Relationships>
</file>

<file path=xl/worksheets/_rels/sheet155.xml.rels><?xml version="1.0" encoding="UTF-8" standalone="yes"?>
<Relationships xmlns="http://schemas.openxmlformats.org/package/2006/relationships"><Relationship Id="rId1" Type="http://schemas.openxmlformats.org/officeDocument/2006/relationships/drawing" Target="../drawings/drawing155.xml"/></Relationships>
</file>

<file path=xl/worksheets/_rels/sheet156.xml.rels><?xml version="1.0" encoding="UTF-8" standalone="yes"?>
<Relationships xmlns="http://schemas.openxmlformats.org/package/2006/relationships"><Relationship Id="rId1" Type="http://schemas.openxmlformats.org/officeDocument/2006/relationships/drawing" Target="../drawings/drawing156.xml"/></Relationships>
</file>

<file path=xl/worksheets/_rels/sheet157.xml.rels><?xml version="1.0" encoding="UTF-8" standalone="yes"?>
<Relationships xmlns="http://schemas.openxmlformats.org/package/2006/relationships"><Relationship Id="rId1" Type="http://schemas.openxmlformats.org/officeDocument/2006/relationships/drawing" Target="../drawings/drawing157.xml"/></Relationships>
</file>

<file path=xl/worksheets/_rels/sheet158.xml.rels><?xml version="1.0" encoding="UTF-8" standalone="yes"?>
<Relationships xmlns="http://schemas.openxmlformats.org/package/2006/relationships"><Relationship Id="rId1" Type="http://schemas.openxmlformats.org/officeDocument/2006/relationships/drawing" Target="../drawings/drawing158.xml"/></Relationships>
</file>

<file path=xl/worksheets/_rels/sheet159.xml.rels><?xml version="1.0" encoding="UTF-8" standalone="yes"?>
<Relationships xmlns="http://schemas.openxmlformats.org/package/2006/relationships"><Relationship Id="rId1" Type="http://schemas.openxmlformats.org/officeDocument/2006/relationships/drawing" Target="../drawings/drawing159.xml"/></Relationships>
</file>

<file path=xl/worksheets/_rels/sheet160.xml.rels><?xml version="1.0" encoding="UTF-8" standalone="yes"?>
<Relationships xmlns="http://schemas.openxmlformats.org/package/2006/relationships"><Relationship Id="rId1" Type="http://schemas.openxmlformats.org/officeDocument/2006/relationships/drawing" Target="../drawings/drawing160.xml"/></Relationships>
</file>

<file path=xl/worksheets/_rels/sheet161.xml.rels><?xml version="1.0" encoding="UTF-8" standalone="yes"?>
<Relationships xmlns="http://schemas.openxmlformats.org/package/2006/relationships"><Relationship Id="rId1" Type="http://schemas.openxmlformats.org/officeDocument/2006/relationships/drawing" Target="../drawings/drawing161.xml"/></Relationships>
</file>

<file path=xl/worksheets/_rels/sheet162.xml.rels><?xml version="1.0" encoding="UTF-8" standalone="yes"?>
<Relationships xmlns="http://schemas.openxmlformats.org/package/2006/relationships"><Relationship Id="rId1" Type="http://schemas.openxmlformats.org/officeDocument/2006/relationships/drawing" Target="../drawings/drawing162.xml"/></Relationships>
</file>

<file path=xl/worksheets/_rels/sheet163.xml.rels><?xml version="1.0" encoding="UTF-8" standalone="yes"?>
<Relationships xmlns="http://schemas.openxmlformats.org/package/2006/relationships"><Relationship Id="rId1" Type="http://schemas.openxmlformats.org/officeDocument/2006/relationships/drawing" Target="../drawings/drawing163.xml"/></Relationships>
</file>

<file path=xl/worksheets/_rels/sheet164.xml.rels><?xml version="1.0" encoding="UTF-8" standalone="yes"?>
<Relationships xmlns="http://schemas.openxmlformats.org/package/2006/relationships"><Relationship Id="rId1" Type="http://schemas.openxmlformats.org/officeDocument/2006/relationships/drawing" Target="../drawings/drawing164.xml"/></Relationships>
</file>

<file path=xl/worksheets/_rels/sheet165.xml.rels><?xml version="1.0" encoding="UTF-8" standalone="yes"?>
<Relationships xmlns="http://schemas.openxmlformats.org/package/2006/relationships"><Relationship Id="rId1" Type="http://schemas.openxmlformats.org/officeDocument/2006/relationships/drawing" Target="../drawings/drawing165.xml"/></Relationships>
</file>

<file path=xl/worksheets/_rels/sheet166.xml.rels><?xml version="1.0" encoding="UTF-8" standalone="yes"?>
<Relationships xmlns="http://schemas.openxmlformats.org/package/2006/relationships"><Relationship Id="rId1" Type="http://schemas.openxmlformats.org/officeDocument/2006/relationships/drawing" Target="../drawings/drawing166.xml"/></Relationships>
</file>

<file path=xl/worksheets/_rels/sheet167.xml.rels><?xml version="1.0" encoding="UTF-8" standalone="yes"?>
<Relationships xmlns="http://schemas.openxmlformats.org/package/2006/relationships"><Relationship Id="rId1" Type="http://schemas.openxmlformats.org/officeDocument/2006/relationships/drawing" Target="../drawings/drawing167.xml"/></Relationships>
</file>

<file path=xl/worksheets/_rels/sheet168.xml.rels><?xml version="1.0" encoding="UTF-8" standalone="yes"?>
<Relationships xmlns="http://schemas.openxmlformats.org/package/2006/relationships"><Relationship Id="rId1" Type="http://schemas.openxmlformats.org/officeDocument/2006/relationships/drawing" Target="../drawings/drawing168.xml"/></Relationships>
</file>

<file path=xl/worksheets/_rels/sheet169.xml.rels><?xml version="1.0" encoding="UTF-8" standalone="yes"?>
<Relationships xmlns="http://schemas.openxmlformats.org/package/2006/relationships"><Relationship Id="rId1" Type="http://schemas.openxmlformats.org/officeDocument/2006/relationships/drawing" Target="../drawings/drawing169.xml"/></Relationships>
</file>

<file path=xl/worksheets/_rels/sheet170.xml.rels><?xml version="1.0" encoding="UTF-8" standalone="yes"?>
<Relationships xmlns="http://schemas.openxmlformats.org/package/2006/relationships"><Relationship Id="rId1" Type="http://schemas.openxmlformats.org/officeDocument/2006/relationships/drawing" Target="../drawings/drawing170.xml"/></Relationships>
</file>

<file path=xl/worksheets/_rels/sheet171.xml.rels><?xml version="1.0" encoding="UTF-8" standalone="yes"?>
<Relationships xmlns="http://schemas.openxmlformats.org/package/2006/relationships"><Relationship Id="rId1" Type="http://schemas.openxmlformats.org/officeDocument/2006/relationships/drawing" Target="../drawings/drawing171.xml"/></Relationships>
</file>

<file path=xl/worksheets/_rels/sheet172.xml.rels><?xml version="1.0" encoding="UTF-8" standalone="yes"?>
<Relationships xmlns="http://schemas.openxmlformats.org/package/2006/relationships"><Relationship Id="rId1" Type="http://schemas.openxmlformats.org/officeDocument/2006/relationships/drawing" Target="../drawings/drawing172.xml"/></Relationships>
</file>

<file path=xl/worksheets/_rels/sheet173.xml.rels><?xml version="1.0" encoding="UTF-8" standalone="yes"?>
<Relationships xmlns="http://schemas.openxmlformats.org/package/2006/relationships"><Relationship Id="rId1" Type="http://schemas.openxmlformats.org/officeDocument/2006/relationships/drawing" Target="../drawings/drawing173.xml"/></Relationships>
</file>

<file path=xl/worksheets/_rels/sheet174.xml.rels><?xml version="1.0" encoding="UTF-8" standalone="yes"?>
<Relationships xmlns="http://schemas.openxmlformats.org/package/2006/relationships"><Relationship Id="rId1" Type="http://schemas.openxmlformats.org/officeDocument/2006/relationships/drawing" Target="../drawings/drawing174.xml"/></Relationships>
</file>

<file path=xl/worksheets/_rels/sheet175.xml.rels><?xml version="1.0" encoding="UTF-8" standalone="yes"?>
<Relationships xmlns="http://schemas.openxmlformats.org/package/2006/relationships"><Relationship Id="rId1" Type="http://schemas.openxmlformats.org/officeDocument/2006/relationships/drawing" Target="../drawings/drawing175.xml"/></Relationships>
</file>

<file path=xl/worksheets/_rels/sheet176.xml.rels><?xml version="1.0" encoding="UTF-8" standalone="yes"?>
<Relationships xmlns="http://schemas.openxmlformats.org/package/2006/relationships"><Relationship Id="rId1" Type="http://schemas.openxmlformats.org/officeDocument/2006/relationships/drawing" Target="../drawings/drawing176.xml"/></Relationships>
</file>

<file path=xl/worksheets/_rels/sheet177.xml.rels><?xml version="1.0" encoding="UTF-8" standalone="yes"?>
<Relationships xmlns="http://schemas.openxmlformats.org/package/2006/relationships"><Relationship Id="rId1" Type="http://schemas.openxmlformats.org/officeDocument/2006/relationships/drawing" Target="../drawings/drawing177.xml"/></Relationships>
</file>

<file path=xl/worksheets/_rels/sheet178.xml.rels><?xml version="1.0" encoding="UTF-8" standalone="yes"?>
<Relationships xmlns="http://schemas.openxmlformats.org/package/2006/relationships"><Relationship Id="rId1" Type="http://schemas.openxmlformats.org/officeDocument/2006/relationships/drawing" Target="../drawings/drawing178.xml"/></Relationships>
</file>

<file path=xl/worksheets/_rels/sheet179.xml.rels><?xml version="1.0" encoding="UTF-8" standalone="yes"?>
<Relationships xmlns="http://schemas.openxmlformats.org/package/2006/relationships"><Relationship Id="rId1" Type="http://schemas.openxmlformats.org/officeDocument/2006/relationships/drawing" Target="../drawings/drawing179.xml"/></Relationships>
</file>

<file path=xl/worksheets/_rels/sheet180.xml.rels><?xml version="1.0" encoding="UTF-8" standalone="yes"?>
<Relationships xmlns="http://schemas.openxmlformats.org/package/2006/relationships"><Relationship Id="rId1" Type="http://schemas.openxmlformats.org/officeDocument/2006/relationships/drawing" Target="../drawings/drawing180.xml"/></Relationships>
</file>

<file path=xl/worksheets/_rels/sheet181.xml.rels><?xml version="1.0" encoding="UTF-8" standalone="yes"?>
<Relationships xmlns="http://schemas.openxmlformats.org/package/2006/relationships"><Relationship Id="rId1" Type="http://schemas.openxmlformats.org/officeDocument/2006/relationships/drawing" Target="../drawings/drawing181.xml"/></Relationships>
</file>

<file path=xl/worksheets/_rels/sheet182.xml.rels><?xml version="1.0" encoding="UTF-8" standalone="yes"?>
<Relationships xmlns="http://schemas.openxmlformats.org/package/2006/relationships"><Relationship Id="rId1" Type="http://schemas.openxmlformats.org/officeDocument/2006/relationships/drawing" Target="../drawings/drawing182.xml"/></Relationships>
</file>

<file path=xl/worksheets/_rels/sheet183.xml.rels><?xml version="1.0" encoding="UTF-8" standalone="yes"?>
<Relationships xmlns="http://schemas.openxmlformats.org/package/2006/relationships"><Relationship Id="rId1" Type="http://schemas.openxmlformats.org/officeDocument/2006/relationships/drawing" Target="../drawings/drawing183.xml"/></Relationships>
</file>

<file path=xl/worksheets/_rels/sheet184.xml.rels><?xml version="1.0" encoding="UTF-8" standalone="yes"?>
<Relationships xmlns="http://schemas.openxmlformats.org/package/2006/relationships"><Relationship Id="rId1" Type="http://schemas.openxmlformats.org/officeDocument/2006/relationships/drawing" Target="../drawings/drawing184.xml"/></Relationships>
</file>

<file path=xl/worksheets/_rels/sheet185.xml.rels><?xml version="1.0" encoding="UTF-8" standalone="yes"?>
<Relationships xmlns="http://schemas.openxmlformats.org/package/2006/relationships"><Relationship Id="rId1" Type="http://schemas.openxmlformats.org/officeDocument/2006/relationships/drawing" Target="../drawings/drawing185.xml"/></Relationships>
</file>

<file path=xl/worksheets/_rels/sheet186.xml.rels><?xml version="1.0" encoding="UTF-8" standalone="yes"?>
<Relationships xmlns="http://schemas.openxmlformats.org/package/2006/relationships"><Relationship Id="rId1" Type="http://schemas.openxmlformats.org/officeDocument/2006/relationships/drawing" Target="../drawings/drawing186.xml"/></Relationships>
</file>

<file path=xl/worksheets/_rels/sheet187.xml.rels><?xml version="1.0" encoding="UTF-8" standalone="yes"?>
<Relationships xmlns="http://schemas.openxmlformats.org/package/2006/relationships"><Relationship Id="rId1" Type="http://schemas.openxmlformats.org/officeDocument/2006/relationships/drawing" Target="../drawings/drawing187.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F7:M20"/>
  <sheetViews>
    <sheetView showGridLines="0" workbookViewId="0"/>
  </sheetViews>
  <sheetFormatPr defaultColWidth="10.90625" defaultRowHeight="14.5" x14ac:dyDescent="0.35"/>
  <sheetData>
    <row r="7" spans="6:12" ht="40" customHeight="1" x14ac:dyDescent="0.35">
      <c r="F7" s="25" t="s">
        <v>0</v>
      </c>
      <c r="G7" s="26"/>
      <c r="H7" s="26"/>
      <c r="I7" s="26"/>
      <c r="J7" s="26"/>
      <c r="K7" s="26"/>
      <c r="L7" s="26"/>
    </row>
    <row r="10" spans="6:12" ht="20" customHeight="1" x14ac:dyDescent="0.45">
      <c r="F10" s="2" t="s">
        <v>1</v>
      </c>
      <c r="K10" s="3" t="s">
        <v>2</v>
      </c>
    </row>
    <row r="11" spans="6:12" ht="20" customHeight="1" x14ac:dyDescent="0.45">
      <c r="F11" s="2" t="s">
        <v>3</v>
      </c>
      <c r="K11" s="3" t="s">
        <v>4</v>
      </c>
    </row>
    <row r="12" spans="6:12" ht="20" customHeight="1" x14ac:dyDescent="0.45">
      <c r="F12" s="2" t="s">
        <v>5</v>
      </c>
      <c r="K12" s="3" t="s">
        <v>6</v>
      </c>
    </row>
    <row r="13" spans="6:12" ht="20" customHeight="1" x14ac:dyDescent="0.45">
      <c r="F13" s="2" t="s">
        <v>7</v>
      </c>
      <c r="K13" s="3">
        <v>1008</v>
      </c>
    </row>
    <row r="14" spans="6:12" ht="18.5" x14ac:dyDescent="0.45">
      <c r="F14" s="2"/>
    </row>
    <row r="15" spans="6:12" ht="18.5" x14ac:dyDescent="0.45">
      <c r="F15" s="2"/>
    </row>
    <row r="16" spans="6:12" ht="18.5" x14ac:dyDescent="0.45">
      <c r="F16" s="2" t="s">
        <v>8</v>
      </c>
    </row>
    <row r="17" spans="6:13" ht="50" customHeight="1" x14ac:dyDescent="0.35">
      <c r="F17" s="27" t="s">
        <v>9</v>
      </c>
      <c r="G17" s="26"/>
      <c r="H17" s="26"/>
      <c r="I17" s="26"/>
      <c r="J17" s="26"/>
      <c r="K17" s="26"/>
      <c r="L17" s="26"/>
      <c r="M17" s="26"/>
    </row>
    <row r="19" spans="6:13" ht="30" customHeight="1" x14ac:dyDescent="0.35">
      <c r="F19" s="4" t="s">
        <v>10</v>
      </c>
    </row>
    <row r="20" spans="6:13" ht="17" x14ac:dyDescent="0.35">
      <c r="F20" s="5" t="str">
        <f>HYPERLINK("mailto:" &amp; "polling@publicfirst.co.uk" &amp; "?subject="&amp; F7, "polling@publicfirst.co.uk")</f>
        <v>polling@publicfirst.co.uk</v>
      </c>
    </row>
  </sheetData>
  <mergeCells count="2">
    <mergeCell ref="F7:L7"/>
    <mergeCell ref="F17:M17"/>
  </mergeCells>
  <pageMargins left="0.7" right="0.7" top="0.75" bottom="0.75" header="0.3" footer="0.3"/>
  <pageSetup paperSize="9" orientation="portrait" horizontalDpi="300" verticalDpi="300"/>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C2:F192"/>
  <sheetViews>
    <sheetView showGridLines="0" workbookViewId="0"/>
  </sheetViews>
  <sheetFormatPr defaultColWidth="10.90625" defaultRowHeight="14.5" x14ac:dyDescent="0.35"/>
  <cols>
    <col min="4" max="4" width="100.7265625" customWidth="1"/>
    <col min="5" max="5" width="20.7265625" customWidth="1"/>
  </cols>
  <sheetData>
    <row r="2" spans="3:6" ht="40" customHeight="1" x14ac:dyDescent="0.35">
      <c r="D2" s="1" t="s">
        <v>11</v>
      </c>
    </row>
    <row r="6" spans="3:6" x14ac:dyDescent="0.35">
      <c r="D6" s="8" t="str">
        <f>HYPERLINK("#'Full Results'!A1", "Full Results")</f>
        <v>Full Results</v>
      </c>
    </row>
    <row r="8" spans="3:6" x14ac:dyDescent="0.35">
      <c r="D8" s="6" t="s">
        <v>12</v>
      </c>
      <c r="E8" s="6" t="s">
        <v>13</v>
      </c>
      <c r="F8" s="6" t="s">
        <v>14</v>
      </c>
    </row>
    <row r="9" spans="3:6" x14ac:dyDescent="0.35">
      <c r="C9">
        <v>1</v>
      </c>
      <c r="D9" s="8" t="str">
        <f>HYPERLINK("#'Table 1'!A1", "What type of mobile phone do you primarily use?Please select all that apply.")</f>
        <v>What type of mobile phone do you primarily use?Please select all that apply.</v>
      </c>
      <c r="E9" s="14" t="str">
        <f>HYPERLINK("#'Full Results'!A11", "11")</f>
        <v>11</v>
      </c>
      <c r="F9" t="s">
        <v>62</v>
      </c>
    </row>
    <row r="10" spans="3:6" x14ac:dyDescent="0.35">
      <c r="C10">
        <v>2</v>
      </c>
      <c r="D10" s="8" t="str">
        <f>HYPERLINK("#'Table 2'!A1", "Which of the following, if any, were the most important reasons you use an Android phone?Please select all that apply.")</f>
        <v>Which of the following, if any, were the most important reasons you use an Android phone?Please select all that apply.</v>
      </c>
      <c r="E10" s="14" t="str">
        <f>HYPERLINK("#'Full Results'!A20", "20")</f>
        <v>20</v>
      </c>
      <c r="F10" t="s">
        <v>81</v>
      </c>
    </row>
    <row r="11" spans="3:6" x14ac:dyDescent="0.35">
      <c r="C11">
        <v>3</v>
      </c>
      <c r="D11" s="8" t="str">
        <f>HYPERLINK("#'Table 3'!A1", "Which of the following types of personal computer do you mainly use?Please select all that apply.")</f>
        <v>Which of the following types of personal computer do you mainly use?Please select all that apply.</v>
      </c>
      <c r="E11" s="14" t="str">
        <f>HYPERLINK("#'Full Results'!A39", "39")</f>
        <v>39</v>
      </c>
      <c r="F11" t="s">
        <v>62</v>
      </c>
    </row>
    <row r="12" spans="3:6" x14ac:dyDescent="0.35">
      <c r="C12">
        <v>4</v>
      </c>
      <c r="D12" s="8" t="str">
        <f>HYPERLINK("#'Table 4'!A1", "Which of the following, if any, were the most important reasons you use a Chromebook?Please select up to three.")</f>
        <v>Which of the following, if any, were the most important reasons you use a Chromebook?Please select up to three.</v>
      </c>
      <c r="E12" s="14" t="str">
        <f>HYPERLINK("#'Full Results'!A50", "50")</f>
        <v>50</v>
      </c>
      <c r="F12" t="s">
        <v>91</v>
      </c>
    </row>
    <row r="13" spans="3:6" x14ac:dyDescent="0.35">
      <c r="C13">
        <v>5</v>
      </c>
      <c r="D13" s="8" t="str">
        <f>HYPERLINK("#'Table 5'!A1", "Grid Summary: When was the last time you used the following Google products?")</f>
        <v>Grid Summary: When was the last time you used the following Google products?</v>
      </c>
      <c r="E13" s="7"/>
      <c r="F13" t="s">
        <v>62</v>
      </c>
    </row>
    <row r="14" spans="3:6" x14ac:dyDescent="0.35">
      <c r="C14">
        <v>6</v>
      </c>
      <c r="D14" s="8" t="str">
        <f>HYPERLINK("#'Table 6'!A1", "When was the last time you used the following Google products?: Google Search")</f>
        <v>When was the last time you used the following Google products?: Google Search</v>
      </c>
      <c r="E14" s="14" t="str">
        <f>HYPERLINK("#'Full Results'!A65", "65")</f>
        <v>65</v>
      </c>
      <c r="F14" t="s">
        <v>62</v>
      </c>
    </row>
    <row r="15" spans="3:6" x14ac:dyDescent="0.35">
      <c r="C15">
        <v>7</v>
      </c>
      <c r="D15" s="8" t="str">
        <f>HYPERLINK("#'Table 7'!A1", "When was the last time you used the following Google products?: Google Maps")</f>
        <v>When was the last time you used the following Google products?: Google Maps</v>
      </c>
      <c r="E15" s="14" t="str">
        <f>HYPERLINK("#'Full Results'!A74", "74")</f>
        <v>74</v>
      </c>
      <c r="F15" t="s">
        <v>62</v>
      </c>
    </row>
    <row r="16" spans="3:6" x14ac:dyDescent="0.35">
      <c r="C16">
        <v>8</v>
      </c>
      <c r="D16" s="8" t="str">
        <f>HYPERLINK("#'Table 8'!A1", "When was the last time you used the following Google products?: Google Workplace (Google Docs / Google Sheets / Google Slides / Google Drive)")</f>
        <v>When was the last time you used the following Google products?: Google Workplace (Google Docs / Google Sheets / Google Slides / Google Drive)</v>
      </c>
      <c r="E16" s="14" t="str">
        <f>HYPERLINK("#'Full Results'!A83", "83")</f>
        <v>83</v>
      </c>
      <c r="F16" t="s">
        <v>62</v>
      </c>
    </row>
    <row r="17" spans="3:6" x14ac:dyDescent="0.35">
      <c r="C17">
        <v>9</v>
      </c>
      <c r="D17" s="8" t="str">
        <f>HYPERLINK("#'Table 9'!A1", "When was the last time you used the following Google products?: Google Assistant")</f>
        <v>When was the last time you used the following Google products?: Google Assistant</v>
      </c>
      <c r="E17" s="14" t="str">
        <f>HYPERLINK("#'Full Results'!A92", "92")</f>
        <v>92</v>
      </c>
      <c r="F17" t="s">
        <v>62</v>
      </c>
    </row>
    <row r="18" spans="3:6" x14ac:dyDescent="0.35">
      <c r="C18">
        <v>10</v>
      </c>
      <c r="D18" s="8" t="str">
        <f>HYPERLINK("#'Table 10'!A1", "When was the last time you used the following Google products?: YouTube")</f>
        <v>When was the last time you used the following Google products?: YouTube</v>
      </c>
      <c r="E18" s="14" t="str">
        <f>HYPERLINK("#'Full Results'!A101", "101")</f>
        <v>101</v>
      </c>
      <c r="F18" t="s">
        <v>62</v>
      </c>
    </row>
    <row r="19" spans="3:6" x14ac:dyDescent="0.35">
      <c r="C19">
        <v>11</v>
      </c>
      <c r="D19" s="8" t="str">
        <f>HYPERLINK("#'Table 11'!A1", "When was the last time you used the following Google products?: Gmail")</f>
        <v>When was the last time you used the following Google products?: Gmail</v>
      </c>
      <c r="E19" s="14" t="str">
        <f>HYPERLINK("#'Full Results'!A110", "110")</f>
        <v>110</v>
      </c>
      <c r="F19" t="s">
        <v>62</v>
      </c>
    </row>
    <row r="20" spans="3:6" x14ac:dyDescent="0.35">
      <c r="C20">
        <v>12</v>
      </c>
      <c r="D20" s="8" t="str">
        <f>HYPERLINK("#'Table 12'!A1", " On an average day, how many times do you use Google Search as part of your work?")</f>
        <v xml:space="preserve"> On an average day, how many times do you use Google Search as part of your work?</v>
      </c>
      <c r="E20" s="14" t="str">
        <f>HYPERLINK("#'Full Results'!A119", "119")</f>
        <v>119</v>
      </c>
      <c r="F20" t="s">
        <v>119</v>
      </c>
    </row>
    <row r="21" spans="3:6" x14ac:dyDescent="0.35">
      <c r="C21">
        <v>13</v>
      </c>
      <c r="D21" s="8" t="str">
        <f>HYPERLINK("#'Table 13'!A1", " On an average day, how many times do you use Google Search as part of your personal life?")</f>
        <v xml:space="preserve"> On an average day, how many times do you use Google Search as part of your personal life?</v>
      </c>
      <c r="E21" s="14" t="str">
        <f>HYPERLINK("#'Full Results'!A129", "129")</f>
        <v>129</v>
      </c>
      <c r="F21" t="s">
        <v>121</v>
      </c>
    </row>
    <row r="22" spans="3:6" x14ac:dyDescent="0.35">
      <c r="C22">
        <v>14</v>
      </c>
      <c r="D22" s="8" t="str">
        <f>HYPERLINK("#'Table 14'!A1", "Grid Summary: When thinking about your experience with Google Search, are the following phrases good or bad descriptions of your experience?")</f>
        <v>Grid Summary: When thinking about your experience with Google Search, are the following phrases good or bad descriptions of your experience?</v>
      </c>
      <c r="E22" s="7"/>
      <c r="F22" t="s">
        <v>121</v>
      </c>
    </row>
    <row r="23" spans="3:6" x14ac:dyDescent="0.35">
      <c r="C23">
        <v>15</v>
      </c>
      <c r="D23" s="8" t="str">
        <f>HYPERLINK("#'Table 15'!A1", "When thinking about your experience with Google Search, are the following phrases good or bad descriptions of your experience?: Fast")</f>
        <v>When thinking about your experience with Google Search, are the following phrases good or bad descriptions of your experience?: Fast</v>
      </c>
      <c r="E23" s="14" t="str">
        <f>HYPERLINK("#'Full Results'!A139", "139")</f>
        <v>139</v>
      </c>
      <c r="F23" t="s">
        <v>121</v>
      </c>
    </row>
    <row r="24" spans="3:6" x14ac:dyDescent="0.35">
      <c r="C24">
        <v>16</v>
      </c>
      <c r="D24" s="8" t="str">
        <f>HYPERLINK("#'Table 16'!A1", "When thinking about your experience with Google Search, are the following phrases good or bad descriptions of your experience?: Comprehensive")</f>
        <v>When thinking about your experience with Google Search, are the following phrases good or bad descriptions of your experience?: Comprehensive</v>
      </c>
      <c r="E24" s="14" t="str">
        <f>HYPERLINK("#'Full Results'!A148", "148")</f>
        <v>148</v>
      </c>
      <c r="F24" t="s">
        <v>121</v>
      </c>
    </row>
    <row r="25" spans="3:6" x14ac:dyDescent="0.35">
      <c r="C25">
        <v>17</v>
      </c>
      <c r="D25" s="8" t="str">
        <f>HYPERLINK("#'Table 17'!A1", "When thinking about your experience with Google Search, are the following phrases good or bad descriptions of your experience?: Trustworthy")</f>
        <v>When thinking about your experience with Google Search, are the following phrases good or bad descriptions of your experience?: Trustworthy</v>
      </c>
      <c r="E25" s="14" t="str">
        <f>HYPERLINK("#'Full Results'!A157", "157")</f>
        <v>157</v>
      </c>
      <c r="F25" t="s">
        <v>121</v>
      </c>
    </row>
    <row r="26" spans="3:6" x14ac:dyDescent="0.35">
      <c r="C26">
        <v>18</v>
      </c>
      <c r="D26" s="8" t="str">
        <f>HYPERLINK("#'Table 18'!A1", "When thinking about your experience with Google Search, are the following phrases good or bad descriptions of your experience?: Accurate")</f>
        <v>When thinking about your experience with Google Search, are the following phrases good or bad descriptions of your experience?: Accurate</v>
      </c>
      <c r="E26" s="14" t="str">
        <f>HYPERLINK("#'Full Results'!A166", "166")</f>
        <v>166</v>
      </c>
      <c r="F26" t="s">
        <v>121</v>
      </c>
    </row>
    <row r="27" spans="3:6" x14ac:dyDescent="0.35">
      <c r="C27">
        <v>19</v>
      </c>
      <c r="D27" s="8" t="str">
        <f>HYPERLINK("#'Table 19'!A1", "When thinking about your experience with Google Search, are the following phrases good or bad descriptions of your experience?: Reliable")</f>
        <v>When thinking about your experience with Google Search, are the following phrases good or bad descriptions of your experience?: Reliable</v>
      </c>
      <c r="E27" s="14" t="str">
        <f>HYPERLINK("#'Full Results'!A175", "175")</f>
        <v>175</v>
      </c>
      <c r="F27" t="s">
        <v>121</v>
      </c>
    </row>
    <row r="28" spans="3:6" x14ac:dyDescent="0.35">
      <c r="C28">
        <v>20</v>
      </c>
      <c r="D28" s="8" t="str">
        <f>HYPERLINK("#'Table 20'!A1", "When thinking about your experience with Google Search, are the following phrases good or bad descriptions of your experience?: Relevant")</f>
        <v>When thinking about your experience with Google Search, are the following phrases good or bad descriptions of your experience?: Relevant</v>
      </c>
      <c r="E28" s="14" t="str">
        <f>HYPERLINK("#'Full Results'!A184", "184")</f>
        <v>184</v>
      </c>
      <c r="F28" t="s">
        <v>121</v>
      </c>
    </row>
    <row r="29" spans="3:6" x14ac:dyDescent="0.35">
      <c r="C29">
        <v>21</v>
      </c>
      <c r="D29" s="8" t="str">
        <f>HYPERLINK("#'Table 21'!A1", "When thinking about your experience with Google Search, are the following phrases good or bad descriptions of your experience?: Helpful")</f>
        <v>When thinking about your experience with Google Search, are the following phrases good or bad descriptions of your experience?: Helpful</v>
      </c>
      <c r="E29" s="14" t="str">
        <f>HYPERLINK("#'Full Results'!A193", "193")</f>
        <v>193</v>
      </c>
      <c r="F29" t="s">
        <v>121</v>
      </c>
    </row>
    <row r="30" spans="3:6" x14ac:dyDescent="0.35">
      <c r="C30">
        <v>22</v>
      </c>
      <c r="D30" s="8" t="str">
        <f>HYPERLINK("#'Table 22'!A1", "When thinking about your experience with Google Search, are the following phrases good or bad descriptions of your experience?: Easy to use")</f>
        <v>When thinking about your experience with Google Search, are the following phrases good or bad descriptions of your experience?: Easy to use</v>
      </c>
      <c r="E30" s="14" t="str">
        <f>HYPERLINK("#'Full Results'!A202", "202")</f>
        <v>202</v>
      </c>
      <c r="F30" t="s">
        <v>121</v>
      </c>
    </row>
    <row r="31" spans="3:6" x14ac:dyDescent="0.35">
      <c r="C31">
        <v>23</v>
      </c>
      <c r="D31" s="8" t="str">
        <f>HYPERLINK("#'Table 23'!A1", "When thinking about your experience with Google Search, are the following phrases good or bad descriptions of your experience?: Saves me time")</f>
        <v>When thinking about your experience with Google Search, are the following phrases good or bad descriptions of your experience?: Saves me time</v>
      </c>
      <c r="E31" s="14" t="str">
        <f>HYPERLINK("#'Full Results'!A211", "211")</f>
        <v>211</v>
      </c>
      <c r="F31" t="s">
        <v>121</v>
      </c>
    </row>
    <row r="32" spans="3:6" x14ac:dyDescent="0.35">
      <c r="C32">
        <v>24</v>
      </c>
      <c r="D32" s="8" t="str">
        <f>HYPERLINK("#'Table 24'!A1", "When thinking about your experience with Google Search, are the following phrases good or bad descriptions of your experience?: Helps me be more productive")</f>
        <v>When thinking about your experience with Google Search, are the following phrases good or bad descriptions of your experience?: Helps me be more productive</v>
      </c>
      <c r="E32" s="14" t="str">
        <f>HYPERLINK("#'Full Results'!A220", "220")</f>
        <v>220</v>
      </c>
      <c r="F32" t="s">
        <v>121</v>
      </c>
    </row>
    <row r="33" spans="3:6" x14ac:dyDescent="0.35">
      <c r="C33">
        <v>25</v>
      </c>
      <c r="D33" s="8" t="str">
        <f>HYPERLINK("#'Table 25'!A1", "When thinking about your experience with Google Search, are the following phrases good or bad descriptions of your experience?: Confusing")</f>
        <v>When thinking about your experience with Google Search, are the following phrases good or bad descriptions of your experience?: Confusing</v>
      </c>
      <c r="E33" s="14" t="str">
        <f>HYPERLINK("#'Full Results'!A229", "229")</f>
        <v>229</v>
      </c>
      <c r="F33" t="s">
        <v>121</v>
      </c>
    </row>
    <row r="34" spans="3:6" x14ac:dyDescent="0.35">
      <c r="C34">
        <v>26</v>
      </c>
      <c r="D34" s="8" t="str">
        <f>HYPERLINK("#'Table 26'!A1", "When thinking about your experience with Google Search, are the following phrases good or bad descriptions of your experience?: Misleading")</f>
        <v>When thinking about your experience with Google Search, are the following phrases good or bad descriptions of your experience?: Misleading</v>
      </c>
      <c r="E34" s="14" t="str">
        <f>HYPERLINK("#'Full Results'!A238", "238")</f>
        <v>238</v>
      </c>
      <c r="F34" t="s">
        <v>121</v>
      </c>
    </row>
    <row r="35" spans="3:6" x14ac:dyDescent="0.35">
      <c r="C35">
        <v>27</v>
      </c>
      <c r="D35" s="8" t="str">
        <f>HYPERLINK("#'Table 27'!A1", "Grid Summary: When thinking about your experience with Google Assistant, are the following phrases good or bad descriptions of your experience?")</f>
        <v>Grid Summary: When thinking about your experience with Google Assistant, are the following phrases good or bad descriptions of your experience?</v>
      </c>
      <c r="E35" s="7"/>
      <c r="F35" t="s">
        <v>153</v>
      </c>
    </row>
    <row r="36" spans="3:6" x14ac:dyDescent="0.35">
      <c r="C36">
        <v>28</v>
      </c>
      <c r="D36" s="8" t="str">
        <f>HYPERLINK("#'Table 28'!A1", "When thinking about your experience with Google Assistant, are the following phrases good or bad descriptions of your experience?: Fast")</f>
        <v>When thinking about your experience with Google Assistant, are the following phrases good or bad descriptions of your experience?: Fast</v>
      </c>
      <c r="E36" s="14" t="str">
        <f>HYPERLINK("#'Full Results'!A247", "247")</f>
        <v>247</v>
      </c>
      <c r="F36" t="s">
        <v>153</v>
      </c>
    </row>
    <row r="37" spans="3:6" x14ac:dyDescent="0.35">
      <c r="C37">
        <v>29</v>
      </c>
      <c r="D37" s="8" t="str">
        <f>HYPERLINK("#'Table 29'!A1", "When thinking about your experience with Google Assistant, are the following phrases good or bad descriptions of your experience?: Comprehensive")</f>
        <v>When thinking about your experience with Google Assistant, are the following phrases good or bad descriptions of your experience?: Comprehensive</v>
      </c>
      <c r="E37" s="14" t="str">
        <f>HYPERLINK("#'Full Results'!A256", "256")</f>
        <v>256</v>
      </c>
      <c r="F37" t="s">
        <v>153</v>
      </c>
    </row>
    <row r="38" spans="3:6" x14ac:dyDescent="0.35">
      <c r="C38">
        <v>30</v>
      </c>
      <c r="D38" s="8" t="str">
        <f>HYPERLINK("#'Table 30'!A1", "When thinking about your experience with Google Assistant, are the following phrases good or bad descriptions of your experience?: Trustworthy")</f>
        <v>When thinking about your experience with Google Assistant, are the following phrases good or bad descriptions of your experience?: Trustworthy</v>
      </c>
      <c r="E38" s="14" t="str">
        <f>HYPERLINK("#'Full Results'!A265", "265")</f>
        <v>265</v>
      </c>
      <c r="F38" t="s">
        <v>153</v>
      </c>
    </row>
    <row r="39" spans="3:6" x14ac:dyDescent="0.35">
      <c r="C39">
        <v>31</v>
      </c>
      <c r="D39" s="8" t="str">
        <f>HYPERLINK("#'Table 31'!A1", "When thinking about your experience with Google Assistant, are the following phrases good or bad descriptions of your experience?: Accurate")</f>
        <v>When thinking about your experience with Google Assistant, are the following phrases good or bad descriptions of your experience?: Accurate</v>
      </c>
      <c r="E39" s="14" t="str">
        <f>HYPERLINK("#'Full Results'!A274", "274")</f>
        <v>274</v>
      </c>
      <c r="F39" t="s">
        <v>153</v>
      </c>
    </row>
    <row r="40" spans="3:6" x14ac:dyDescent="0.35">
      <c r="C40">
        <v>32</v>
      </c>
      <c r="D40" s="8" t="str">
        <f>HYPERLINK("#'Table 32'!A1", "When thinking about your experience with Google Assistant, are the following phrases good or bad descriptions of your experience?: Reliable")</f>
        <v>When thinking about your experience with Google Assistant, are the following phrases good or bad descriptions of your experience?: Reliable</v>
      </c>
      <c r="E40" s="14" t="str">
        <f>HYPERLINK("#'Full Results'!A283", "283")</f>
        <v>283</v>
      </c>
      <c r="F40" t="s">
        <v>153</v>
      </c>
    </row>
    <row r="41" spans="3:6" x14ac:dyDescent="0.35">
      <c r="C41">
        <v>33</v>
      </c>
      <c r="D41" s="8" t="str">
        <f>HYPERLINK("#'Table 33'!A1", "When thinking about your experience with Google Assistant, are the following phrases good or bad descriptions of your experience?: Relevant")</f>
        <v>When thinking about your experience with Google Assistant, are the following phrases good or bad descriptions of your experience?: Relevant</v>
      </c>
      <c r="E41" s="14" t="str">
        <f>HYPERLINK("#'Full Results'!A292", "292")</f>
        <v>292</v>
      </c>
      <c r="F41" t="s">
        <v>153</v>
      </c>
    </row>
    <row r="42" spans="3:6" x14ac:dyDescent="0.35">
      <c r="C42">
        <v>34</v>
      </c>
      <c r="D42" s="8" t="str">
        <f>HYPERLINK("#'Table 34'!A1", "When thinking about your experience with Google Assistant, are the following phrases good or bad descriptions of your experience?: Helpful")</f>
        <v>When thinking about your experience with Google Assistant, are the following phrases good or bad descriptions of your experience?: Helpful</v>
      </c>
      <c r="E42" s="14" t="str">
        <f>HYPERLINK("#'Full Results'!A301", "301")</f>
        <v>301</v>
      </c>
      <c r="F42" t="s">
        <v>153</v>
      </c>
    </row>
    <row r="43" spans="3:6" x14ac:dyDescent="0.35">
      <c r="C43">
        <v>35</v>
      </c>
      <c r="D43" s="8" t="str">
        <f>HYPERLINK("#'Table 35'!A1", "When thinking about your experience with Google Assistant, are the following phrases good or bad descriptions of your experience?: Easy to use")</f>
        <v>When thinking about your experience with Google Assistant, are the following phrases good or bad descriptions of your experience?: Easy to use</v>
      </c>
      <c r="E43" s="14" t="str">
        <f>HYPERLINK("#'Full Results'!A310", "310")</f>
        <v>310</v>
      </c>
      <c r="F43" t="s">
        <v>153</v>
      </c>
    </row>
    <row r="44" spans="3:6" x14ac:dyDescent="0.35">
      <c r="C44">
        <v>36</v>
      </c>
      <c r="D44" s="8" t="str">
        <f>HYPERLINK("#'Table 36'!A1", "When thinking about your experience with Google Assistant, are the following phrases good or bad descriptions of your experience?: Saves me time")</f>
        <v>When thinking about your experience with Google Assistant, are the following phrases good or bad descriptions of your experience?: Saves me time</v>
      </c>
      <c r="E44" s="14" t="str">
        <f>HYPERLINK("#'Full Results'!A319", "319")</f>
        <v>319</v>
      </c>
      <c r="F44" t="s">
        <v>153</v>
      </c>
    </row>
    <row r="45" spans="3:6" x14ac:dyDescent="0.35">
      <c r="C45">
        <v>37</v>
      </c>
      <c r="D45" s="8" t="str">
        <f>HYPERLINK("#'Table 37'!A1", "When thinking about your experience with Google Assistant, are the following phrases good or bad descriptions of your experience?: Confusing")</f>
        <v>When thinking about your experience with Google Assistant, are the following phrases good or bad descriptions of your experience?: Confusing</v>
      </c>
      <c r="E45" s="14" t="str">
        <f>HYPERLINK("#'Full Results'!A328", "328")</f>
        <v>328</v>
      </c>
      <c r="F45" t="s">
        <v>153</v>
      </c>
    </row>
    <row r="46" spans="3:6" x14ac:dyDescent="0.35">
      <c r="C46">
        <v>38</v>
      </c>
      <c r="D46" s="8" t="str">
        <f>HYPERLINK("#'Table 38'!A1", "When thinking about your experience with Google Assistant, are the following phrases good or bad descriptions of your experience?: Misleading")</f>
        <v>When thinking about your experience with Google Assistant, are the following phrases good or bad descriptions of your experience?: Misleading</v>
      </c>
      <c r="E46" s="14" t="str">
        <f>HYPERLINK("#'Full Results'!A337", "337")</f>
        <v>337</v>
      </c>
      <c r="F46" t="s">
        <v>153</v>
      </c>
    </row>
    <row r="47" spans="3:6" x14ac:dyDescent="0.35">
      <c r="C47">
        <v>39</v>
      </c>
      <c r="D47" s="8" t="str">
        <f>HYPERLINK("#'Table 39'!A1", "Grid Summary: Which of the following have you used Google Search or Google Shopping to do in the last month?")</f>
        <v>Grid Summary: Which of the following have you used Google Search or Google Shopping to do in the last month?</v>
      </c>
      <c r="E47" s="7"/>
      <c r="F47" t="s">
        <v>121</v>
      </c>
    </row>
    <row r="48" spans="3:6" x14ac:dyDescent="0.35">
      <c r="C48">
        <v>40</v>
      </c>
      <c r="D48" s="8" t="str">
        <f>HYPERLINK("#'Table 40'!A1", "Which of the following have you used Google Search or Google Shopping to do in the last month?: Find a local business")</f>
        <v>Which of the following have you used Google Search or Google Shopping to do in the last month?: Find a local business</v>
      </c>
      <c r="E48" s="14" t="str">
        <f>HYPERLINK("#'Full Results'!A346", "346")</f>
        <v>346</v>
      </c>
      <c r="F48" t="s">
        <v>121</v>
      </c>
    </row>
    <row r="49" spans="3:6" x14ac:dyDescent="0.35">
      <c r="C49">
        <v>41</v>
      </c>
      <c r="D49" s="8" t="str">
        <f>HYPERLINK("#'Table 41'!A1", "Which of the following have you used Google Search or Google Shopping to do in the last month?: Compare the prices of products or services")</f>
        <v>Which of the following have you used Google Search or Google Shopping to do in the last month?: Compare the prices of products or services</v>
      </c>
      <c r="E49" s="14" t="str">
        <f>HYPERLINK("#'Full Results'!A351", "351")</f>
        <v>351</v>
      </c>
      <c r="F49" t="s">
        <v>121</v>
      </c>
    </row>
    <row r="50" spans="3:6" x14ac:dyDescent="0.35">
      <c r="C50">
        <v>42</v>
      </c>
      <c r="D50" s="8" t="str">
        <f>HYPERLINK("#'Table 42'!A1", "Which of the following have you used Google Search or Google Shopping to do in the last month?: Look for deals or discounts")</f>
        <v>Which of the following have you used Google Search or Google Shopping to do in the last month?: Look for deals or discounts</v>
      </c>
      <c r="E50" s="14" t="str">
        <f>HYPERLINK("#'Full Results'!A356", "356")</f>
        <v>356</v>
      </c>
      <c r="F50" t="s">
        <v>121</v>
      </c>
    </row>
    <row r="51" spans="3:6" x14ac:dyDescent="0.35">
      <c r="C51">
        <v>43</v>
      </c>
      <c r="D51" s="8" t="str">
        <f>HYPERLINK("#'Table 43'!A1", " You said that you had used Google Search or Google Shopping to compare the prices of products or services. Overall, how helpful or unhelpful would you say you find the ability to do this?")</f>
        <v xml:space="preserve"> You said that you had used Google Search or Google Shopping to compare the prices of products or services. Overall, how helpful or unhelpful would you say you find the ability to do this?</v>
      </c>
      <c r="E51" s="14" t="str">
        <f>HYPERLINK("#'Full Results'!A361", "361")</f>
        <v>361</v>
      </c>
      <c r="F51" t="s">
        <v>180</v>
      </c>
    </row>
    <row r="52" spans="3:6" x14ac:dyDescent="0.35">
      <c r="C52">
        <v>44</v>
      </c>
      <c r="D52" s="8" t="str">
        <f>HYPERLINK("#'Table 44'!A1", "Grid Summary: How often, on average, would you say that you used Google Search to learn the following?")</f>
        <v>Grid Summary: How often, on average, would you say that you used Google Search to learn the following?</v>
      </c>
      <c r="E52" s="7"/>
      <c r="F52" t="s">
        <v>121</v>
      </c>
    </row>
    <row r="53" spans="3:6" x14ac:dyDescent="0.35">
      <c r="C53">
        <v>45</v>
      </c>
      <c r="D53" s="8" t="str">
        <f>HYPERLINK("#'Table 45'!A1", "How often, on average, would you say that you used Google Search to learn the following?: Learn a new skill in your personal life")</f>
        <v>How often, on average, would you say that you used Google Search to learn the following?: Learn a new skill in your personal life</v>
      </c>
      <c r="E53" s="14" t="str">
        <f>HYPERLINK("#'Full Results'!A370", "370")</f>
        <v>370</v>
      </c>
      <c r="F53" t="s">
        <v>121</v>
      </c>
    </row>
    <row r="54" spans="3:6" x14ac:dyDescent="0.35">
      <c r="C54">
        <v>46</v>
      </c>
      <c r="D54" s="8" t="str">
        <f>HYPERLINK("#'Table 46'!A1", "How often, on average, would you say that you used Google Search to learn the following?: Look for a new job")</f>
        <v>How often, on average, would you say that you used Google Search to learn the following?: Look for a new job</v>
      </c>
      <c r="E54" s="14" t="str">
        <f>HYPERLINK("#'Full Results'!A382", "382")</f>
        <v>382</v>
      </c>
      <c r="F54" t="s">
        <v>121</v>
      </c>
    </row>
    <row r="55" spans="3:6" x14ac:dyDescent="0.35">
      <c r="C55">
        <v>47</v>
      </c>
      <c r="D55" s="8" t="str">
        <f>HYPERLINK("#'Table 47'!A1", "How often, on average, would you say that you used Google Search to learn the following?: Learn a technical or digital skill for your job")</f>
        <v>How often, on average, would you say that you used Google Search to learn the following?: Learn a technical or digital skill for your job</v>
      </c>
      <c r="E55" s="14" t="str">
        <f>HYPERLINK("#'Full Results'!A394", "394")</f>
        <v>394</v>
      </c>
      <c r="F55" t="s">
        <v>121</v>
      </c>
    </row>
    <row r="56" spans="3:6" x14ac:dyDescent="0.35">
      <c r="C56">
        <v>48</v>
      </c>
      <c r="D56" s="8" t="str">
        <f>HYPERLINK("#'Table 48'!A1", "How often, on average, would you say that you used Google Search to learn the following?: Learn soft skills for your job (eg time management, communication skills etc)")</f>
        <v>How often, on average, would you say that you used Google Search to learn the following?: Learn soft skills for your job (eg time management, communication skills etc)</v>
      </c>
      <c r="E56" s="14" t="str">
        <f>HYPERLINK("#'Full Results'!A406", "406")</f>
        <v>406</v>
      </c>
      <c r="F56" t="s">
        <v>121</v>
      </c>
    </row>
    <row r="57" spans="3:6" x14ac:dyDescent="0.35">
      <c r="C57">
        <v>49</v>
      </c>
      <c r="D57" s="8" t="str">
        <f>HYPERLINK("#'Table 49'!A1", " Which of the following comes closest to your experience?")</f>
        <v xml:space="preserve"> Which of the following comes closest to your experience?</v>
      </c>
      <c r="E57" s="14" t="str">
        <f>HYPERLINK("#'Full Results'!A418", "418")</f>
        <v>418</v>
      </c>
      <c r="F57" t="s">
        <v>62</v>
      </c>
    </row>
    <row r="58" spans="3:6" x14ac:dyDescent="0.35">
      <c r="C58">
        <v>50</v>
      </c>
      <c r="D58" s="8" t="str">
        <f>HYPERLINK("#'Table 50'!A1", "Grid Summary: Which of the following have you used Google Maps to do in the last month?")</f>
        <v>Grid Summary: Which of the following have you used Google Maps to do in the last month?</v>
      </c>
      <c r="E58" s="7"/>
      <c r="F58" t="s">
        <v>209</v>
      </c>
    </row>
    <row r="59" spans="3:6" x14ac:dyDescent="0.35">
      <c r="C59">
        <v>51</v>
      </c>
      <c r="D59" s="8" t="str">
        <f>HYPERLINK("#'Table 51'!A1", "Which of the following have you used Google Maps to do in the last month?: Find a local business")</f>
        <v>Which of the following have you used Google Maps to do in the last month?: Find a local business</v>
      </c>
      <c r="E59" s="14" t="str">
        <f>HYPERLINK("#'Full Results'!A425", "425")</f>
        <v>425</v>
      </c>
      <c r="F59" t="s">
        <v>209</v>
      </c>
    </row>
    <row r="60" spans="3:6" x14ac:dyDescent="0.35">
      <c r="C60">
        <v>52</v>
      </c>
      <c r="D60" s="8" t="str">
        <f>HYPERLINK("#'Table 52'!A1", "Which of the following have you used Google Maps to do in the last month?: Find out if a local shop or business is open")</f>
        <v>Which of the following have you used Google Maps to do in the last month?: Find out if a local shop or business is open</v>
      </c>
      <c r="E60" s="14" t="str">
        <f>HYPERLINK("#'Full Results'!A431", "431")</f>
        <v>431</v>
      </c>
      <c r="F60" t="s">
        <v>209</v>
      </c>
    </row>
    <row r="61" spans="3:6" x14ac:dyDescent="0.35">
      <c r="C61">
        <v>53</v>
      </c>
      <c r="D61" s="8" t="str">
        <f>HYPERLINK("#'Table 53'!A1", "Which of the following have you used Google Maps to do in the last month?: Get directions while traveling")</f>
        <v>Which of the following have you used Google Maps to do in the last month?: Get directions while traveling</v>
      </c>
      <c r="E61" s="14" t="str">
        <f>HYPERLINK("#'Full Results'!A437", "437")</f>
        <v>437</v>
      </c>
      <c r="F61" t="s">
        <v>209</v>
      </c>
    </row>
    <row r="62" spans="3:6" x14ac:dyDescent="0.35">
      <c r="C62">
        <v>54</v>
      </c>
      <c r="D62" s="8" t="str">
        <f>HYPERLINK("#'Table 54'!A1", "Which of the following have you used Google Maps to do in the last month?: Avoid traffic congestion or public transport delays")</f>
        <v>Which of the following have you used Google Maps to do in the last month?: Avoid traffic congestion or public transport delays</v>
      </c>
      <c r="E62" s="14" t="str">
        <f>HYPERLINK("#'Full Results'!A443", "443")</f>
        <v>443</v>
      </c>
      <c r="F62" t="s">
        <v>209</v>
      </c>
    </row>
    <row r="63" spans="3:6" x14ac:dyDescent="0.35">
      <c r="C63">
        <v>55</v>
      </c>
      <c r="D63" s="8" t="str">
        <f>HYPERLINK("#'Table 55'!A1", "Which of the following have you used Google Maps to do in the last month?: For walking or cycling routes")</f>
        <v>Which of the following have you used Google Maps to do in the last month?: For walking or cycling routes</v>
      </c>
      <c r="E63" s="14" t="str">
        <f>HYPERLINK("#'Full Results'!A449", "449")</f>
        <v>449</v>
      </c>
      <c r="F63" t="s">
        <v>209</v>
      </c>
    </row>
    <row r="64" spans="3:6" x14ac:dyDescent="0.35">
      <c r="C64">
        <v>56</v>
      </c>
      <c r="D64" s="8" t="str">
        <f>HYPERLINK("#'Table 56'!A1", "Which of the following have you used Google Maps to do in the last month?: For public transport routes/times")</f>
        <v>Which of the following have you used Google Maps to do in the last month?: For public transport routes/times</v>
      </c>
      <c r="E64" s="14" t="str">
        <f>HYPERLINK("#'Full Results'!A455", "455")</f>
        <v>455</v>
      </c>
      <c r="F64" t="s">
        <v>209</v>
      </c>
    </row>
    <row r="65" spans="3:6" x14ac:dyDescent="0.35">
      <c r="C65">
        <v>57</v>
      </c>
      <c r="D65" s="8" t="str">
        <f>HYPERLINK("#'Table 57'!A1", "Which of the following have you used Google Maps to do in the last month?: Search for the most fuel efficient route to a destination")</f>
        <v>Which of the following have you used Google Maps to do in the last month?: Search for the most fuel efficient route to a destination</v>
      </c>
      <c r="E65" s="14" t="str">
        <f>HYPERLINK("#'Full Results'!A461", "461")</f>
        <v>461</v>
      </c>
      <c r="F65" t="s">
        <v>209</v>
      </c>
    </row>
    <row r="66" spans="3:6" x14ac:dyDescent="0.35">
      <c r="C66">
        <v>58</v>
      </c>
      <c r="D66" s="8" t="str">
        <f>HYPERLINK("#'Table 58'!A1", "Grid Summary: Which, if any, of the following Google tools or services do you use regularly as part of your job?")</f>
        <v>Grid Summary: Which, if any, of the following Google tools or services do you use regularly as part of your job?</v>
      </c>
      <c r="E66" s="7"/>
      <c r="F66" t="s">
        <v>222</v>
      </c>
    </row>
    <row r="67" spans="3:6" x14ac:dyDescent="0.35">
      <c r="C67">
        <v>59</v>
      </c>
      <c r="D67" s="8" t="str">
        <f>HYPERLINK("#'Table 59'!A1", "Which, if any, of the following Google tools or services do you use regularly as part of your job?: Google Search")</f>
        <v>Which, if any, of the following Google tools or services do you use regularly as part of your job?: Google Search</v>
      </c>
      <c r="E67" s="14" t="str">
        <f>HYPERLINK("#'Full Results'!A467", "467")</f>
        <v>467</v>
      </c>
      <c r="F67" t="s">
        <v>222</v>
      </c>
    </row>
    <row r="68" spans="3:6" x14ac:dyDescent="0.35">
      <c r="C68">
        <v>60</v>
      </c>
      <c r="D68" s="8" t="str">
        <f>HYPERLINK("#'Table 60'!A1", "Which, if any, of the following Google tools or services do you use regularly as part of your job?: Google Workspace (eg Google Docs, Sheets, Slides and/or Drive)")</f>
        <v>Which, if any, of the following Google tools or services do you use regularly as part of your job?: Google Workspace (eg Google Docs, Sheets, Slides and/or Drive)</v>
      </c>
      <c r="E68" s="14" t="str">
        <f>HYPERLINK("#'Full Results'!A473", "473")</f>
        <v>473</v>
      </c>
      <c r="F68" t="s">
        <v>222</v>
      </c>
    </row>
    <row r="69" spans="3:6" x14ac:dyDescent="0.35">
      <c r="C69">
        <v>61</v>
      </c>
      <c r="D69" s="8" t="str">
        <f>HYPERLINK("#'Table 61'!A1", "Which, if any, of the following Google tools or services do you use regularly as part of your job?: Gmail")</f>
        <v>Which, if any, of the following Google tools or services do you use regularly as part of your job?: Gmail</v>
      </c>
      <c r="E69" s="14" t="str">
        <f>HYPERLINK("#'Full Results'!A479", "479")</f>
        <v>479</v>
      </c>
      <c r="F69" t="s">
        <v>222</v>
      </c>
    </row>
    <row r="70" spans="3:6" x14ac:dyDescent="0.35">
      <c r="C70">
        <v>62</v>
      </c>
      <c r="D70" s="8" t="str">
        <f>HYPERLINK("#'Table 62'!A1", "Which, if any, of the following Google tools or services do you use regularly as part of your job?: Google Maps")</f>
        <v>Which, if any, of the following Google tools or services do you use regularly as part of your job?: Google Maps</v>
      </c>
      <c r="E70" s="14" t="str">
        <f>HYPERLINK("#'Full Results'!A485", "485")</f>
        <v>485</v>
      </c>
      <c r="F70" t="s">
        <v>222</v>
      </c>
    </row>
    <row r="71" spans="3:6" x14ac:dyDescent="0.35">
      <c r="C71">
        <v>63</v>
      </c>
      <c r="D71" s="8" t="str">
        <f>HYPERLINK("#'Table 63'!A1", "Which, if any, of the following Google tools or services do you use regularly as part of your job?: Google Translate")</f>
        <v>Which, if any, of the following Google tools or services do you use regularly as part of your job?: Google Translate</v>
      </c>
      <c r="E71" s="14" t="str">
        <f>HYPERLINK("#'Full Results'!A491", "491")</f>
        <v>491</v>
      </c>
      <c r="F71" t="s">
        <v>222</v>
      </c>
    </row>
    <row r="72" spans="3:6" x14ac:dyDescent="0.35">
      <c r="C72">
        <v>64</v>
      </c>
      <c r="D72" s="8" t="str">
        <f>HYPERLINK("#'Table 64'!A1", " Imagine you were unable to use any search engine. On average, how would this impact your ability to perform your job?")</f>
        <v xml:space="preserve"> Imagine you were unable to use any search engine. On average, how would this impact your ability to perform your job?</v>
      </c>
      <c r="E72" s="14" t="str">
        <f>HYPERLINK("#'Full Results'!A497", "497")</f>
        <v>497</v>
      </c>
      <c r="F72" t="s">
        <v>222</v>
      </c>
    </row>
    <row r="73" spans="3:6" x14ac:dyDescent="0.35">
      <c r="C73">
        <v>65</v>
      </c>
      <c r="D73" s="8" t="str">
        <f>HYPERLINK("#'Table 65'!A1", " Imagine you were unable to use Google Workspace specifically. On average, how would this impact your ability to perform your job? Google Workspace includes tools such as Google Docs, Google Sheets, Google Drive, and Google Meet.")</f>
        <v xml:space="preserve"> Imagine you were unable to use Google Workspace specifically. On average, how would this impact your ability to perform your job? Google Workspace includes tools such as Google Docs, Google Sheets, Google Drive, and Google Meet.</v>
      </c>
      <c r="E73" s="14" t="str">
        <f>HYPERLINK("#'Full Results'!A505", "505")</f>
        <v>505</v>
      </c>
      <c r="F73" t="s">
        <v>222</v>
      </c>
    </row>
    <row r="74" spans="3:6" x14ac:dyDescent="0.35">
      <c r="C74">
        <v>66</v>
      </c>
      <c r="D74" s="8" t="str">
        <f>HYPERLINK("#'Table 66'!A1", " How important in your personal life would you say that environmental sustainability is when making decisions?")</f>
        <v xml:space="preserve"> How important in your personal life would you say that environmental sustainability is when making decisions?</v>
      </c>
      <c r="E74" s="14" t="str">
        <f>HYPERLINK("#'Full Results'!A513", "513")</f>
        <v>513</v>
      </c>
      <c r="F74" t="s">
        <v>62</v>
      </c>
    </row>
    <row r="75" spans="3:6" x14ac:dyDescent="0.35">
      <c r="C75">
        <v>67</v>
      </c>
      <c r="D75" s="8" t="str">
        <f>HYPERLINK("#'Table 67'!A1", "Google tools offer multiple features to help make it easier to make more sustainable choices. Which, if any, of these features were you aware of?Please select all that apply.")</f>
        <v>Google tools offer multiple features to help make it easier to make more sustainable choices. Which, if any, of these features were you aware of?Please select all that apply.</v>
      </c>
      <c r="E75" s="14" t="str">
        <f>HYPERLINK("#'Full Results'!A524", "524")</f>
        <v>524</v>
      </c>
      <c r="F75" t="s">
        <v>62</v>
      </c>
    </row>
    <row r="76" spans="3:6" x14ac:dyDescent="0.35">
      <c r="C76">
        <v>68</v>
      </c>
      <c r="D76" s="8" t="str">
        <f>HYPERLINK("#'Table 68'!A1", " How likely do you think it is that the existence of these features makes it easier to make more informed, sustainable choices?")</f>
        <v xml:space="preserve"> How likely do you think it is that the existence of these features makes it easier to make more informed, sustainable choices?</v>
      </c>
      <c r="E76" s="14" t="str">
        <f>HYPERLINK("#'Full Results'!A535", "535")</f>
        <v>535</v>
      </c>
      <c r="F76" t="s">
        <v>62</v>
      </c>
    </row>
    <row r="77" spans="3:6" x14ac:dyDescent="0.35">
      <c r="C77">
        <v>69</v>
      </c>
      <c r="D77" s="8" t="str">
        <f>HYPERLINK("#'Table 69'!A1", " There has recently been some discussion in the news about “Artificial Intelligence” or “AI”. This is where computers are used to carry out tasks which would normally need a human to do them. How much would you say you know about “AI”?")</f>
        <v xml:space="preserve"> There has recently been some discussion in the news about “Artificial Intelligence” or “AI”. This is where computers are used to carry out tasks which would normally need a human to do them. How much would you say you know about “AI”?</v>
      </c>
      <c r="E77" s="14" t="str">
        <f>HYPERLINK("#'Full Results'!A547", "547")</f>
        <v>547</v>
      </c>
      <c r="F77" t="s">
        <v>62</v>
      </c>
    </row>
    <row r="78" spans="3:6" x14ac:dyDescent="0.35">
      <c r="C78">
        <v>70</v>
      </c>
      <c r="D78" s="8" t="str">
        <f>HYPERLINK("#'Table 70'!A1", " Based on what you know, which of the following comes closest to your view?")</f>
        <v xml:space="preserve"> Based on what you know, which of the following comes closest to your view?</v>
      </c>
      <c r="E78" s="14" t="str">
        <f>HYPERLINK("#'Full Results'!A555", "555")</f>
        <v>555</v>
      </c>
      <c r="F78" t="s">
        <v>62</v>
      </c>
    </row>
    <row r="79" spans="3:6" x14ac:dyDescent="0.35">
      <c r="C79">
        <v>71</v>
      </c>
      <c r="D79" s="8" t="str">
        <f>HYPERLINK("#'Table 71'!A1", "Grid Summary: How interested, if at all, would you be personally in using AI to do the following?")</f>
        <v>Grid Summary: How interested, if at all, would you be personally in using AI to do the following?</v>
      </c>
      <c r="E79" s="7"/>
      <c r="F79" t="s">
        <v>62</v>
      </c>
    </row>
    <row r="80" spans="3:6" x14ac:dyDescent="0.35">
      <c r="C80">
        <v>72</v>
      </c>
      <c r="D80" s="8" t="str">
        <f>HYPERLINK("#'Table 72'!A1", "How interested, if at all, would you be personally in using AI to do the following?: Track your medical data to alert you of a potential condition or health risk")</f>
        <v>How interested, if at all, would you be personally in using AI to do the following?: Track your medical data to alert you of a potential condition or health risk</v>
      </c>
      <c r="E80" s="14" t="str">
        <f>HYPERLINK("#'Full Results'!A562", "562")</f>
        <v>562</v>
      </c>
      <c r="F80" t="s">
        <v>62</v>
      </c>
    </row>
    <row r="81" spans="3:6" x14ac:dyDescent="0.35">
      <c r="C81">
        <v>73</v>
      </c>
      <c r="D81" s="8" t="str">
        <f>HYPERLINK("#'Table 73'!A1", "How interested, if at all, would you be personally in using AI to do the following?: Help advise you on how to live healthier ")</f>
        <v xml:space="preserve">How interested, if at all, would you be personally in using AI to do the following?: Help advise you on how to live healthier </v>
      </c>
      <c r="E81" s="14" t="str">
        <f>HYPERLINK("#'Full Results'!A574", "574")</f>
        <v>574</v>
      </c>
      <c r="F81" t="s">
        <v>62</v>
      </c>
    </row>
    <row r="82" spans="3:6" x14ac:dyDescent="0.35">
      <c r="C82">
        <v>74</v>
      </c>
      <c r="D82" s="8" t="str">
        <f>HYPERLINK("#'Table 74'!A1", "How interested, if at all, would you be personally in using AI to do the following?: Help reduce your household energy use")</f>
        <v>How interested, if at all, would you be personally in using AI to do the following?: Help reduce your household energy use</v>
      </c>
      <c r="E82" s="14" t="str">
        <f>HYPERLINK("#'Full Results'!A586", "586")</f>
        <v>586</v>
      </c>
      <c r="F82" t="s">
        <v>62</v>
      </c>
    </row>
    <row r="83" spans="3:6" x14ac:dyDescent="0.35">
      <c r="C83">
        <v>75</v>
      </c>
      <c r="D83" s="8" t="str">
        <f>HYPERLINK("#'Table 75'!A1", "How interested, if at all, would you be personally in using AI to do the following?: Helps protect you online (eg. filter out spam and protect from malware)")</f>
        <v>How interested, if at all, would you be personally in using AI to do the following?: Helps protect you online (eg. filter out spam and protect from malware)</v>
      </c>
      <c r="E83" s="14" t="str">
        <f>HYPERLINK("#'Full Results'!A598", "598")</f>
        <v>598</v>
      </c>
      <c r="F83" t="s">
        <v>62</v>
      </c>
    </row>
    <row r="84" spans="3:6" x14ac:dyDescent="0.35">
      <c r="C84">
        <v>76</v>
      </c>
      <c r="D84" s="8" t="str">
        <f>HYPERLINK("#'Table 76'!A1", "How interested, if at all, would you be personally in using AI to do the following?: Make it easier for you to make environmentally friendly choices")</f>
        <v>How interested, if at all, would you be personally in using AI to do the following?: Make it easier for you to make environmentally friendly choices</v>
      </c>
      <c r="E84" s="14" t="str">
        <f>HYPERLINK("#'Full Results'!A610", "610")</f>
        <v>610</v>
      </c>
      <c r="F84" t="s">
        <v>62</v>
      </c>
    </row>
    <row r="85" spans="3:6" x14ac:dyDescent="0.35">
      <c r="C85">
        <v>77</v>
      </c>
      <c r="D85" s="8" t="str">
        <f>HYPERLINK("#'Table 77'!A1", "How interested, if at all, would you be personally in using AI to do the following?: Help process your government and customer service requests")</f>
        <v>How interested, if at all, would you be personally in using AI to do the following?: Help process your government and customer service requests</v>
      </c>
      <c r="E85" s="14" t="str">
        <f>HYPERLINK("#'Full Results'!A622", "622")</f>
        <v>622</v>
      </c>
      <c r="F85" t="s">
        <v>62</v>
      </c>
    </row>
    <row r="86" spans="3:6" x14ac:dyDescent="0.35">
      <c r="C86">
        <v>78</v>
      </c>
      <c r="D86" s="8" t="str">
        <f>HYPERLINK("#'Table 78'!A1", "How interested, if at all, would you be personally in using AI to do the following?: Eliminate mindless or repetitive tasks at work")</f>
        <v>How interested, if at all, would you be personally in using AI to do the following?: Eliminate mindless or repetitive tasks at work</v>
      </c>
      <c r="E86" s="14" t="str">
        <f>HYPERLINK("#'Full Results'!A634", "634")</f>
        <v>634</v>
      </c>
      <c r="F86" t="s">
        <v>62</v>
      </c>
    </row>
    <row r="87" spans="3:6" x14ac:dyDescent="0.35">
      <c r="C87">
        <v>79</v>
      </c>
      <c r="D87" s="8" t="str">
        <f>HYPERLINK("#'Table 79'!A1", "Grid Summary: And would you  support or oppose AI being used more widely in society to do the following?")</f>
        <v>Grid Summary: And would you  support or oppose AI being used more widely in society to do the following?</v>
      </c>
      <c r="E87" s="7"/>
      <c r="F87" t="s">
        <v>62</v>
      </c>
    </row>
    <row r="88" spans="3:6" x14ac:dyDescent="0.35">
      <c r="C88">
        <v>80</v>
      </c>
      <c r="D88" s="8" t="str">
        <f>HYPERLINK("#'Table 80'!A1", "And would you  support or oppose AI being used more widely in society to do the following?: Process government and customer service requests faster and more efficiently")</f>
        <v>And would you  support or oppose AI being used more widely in society to do the following?: Process government and customer service requests faster and more efficiently</v>
      </c>
      <c r="E88" s="14" t="str">
        <f>HYPERLINK("#'Full Results'!A646", "646")</f>
        <v>646</v>
      </c>
      <c r="F88" t="s">
        <v>62</v>
      </c>
    </row>
    <row r="89" spans="3:6" x14ac:dyDescent="0.35">
      <c r="C89">
        <v>81</v>
      </c>
      <c r="D89" s="8" t="str">
        <f>HYPERLINK("#'Table 81'!A1", "And would you  support or oppose AI being used more widely in society to do the following?: Increase the productivity of workers and businesses")</f>
        <v>And would you  support or oppose AI being used more widely in society to do the following?: Increase the productivity of workers and businesses</v>
      </c>
      <c r="E89" s="14" t="str">
        <f>HYPERLINK("#'Full Results'!A658", "658")</f>
        <v>658</v>
      </c>
      <c r="F89" t="s">
        <v>62</v>
      </c>
    </row>
    <row r="90" spans="3:6" x14ac:dyDescent="0.35">
      <c r="C90">
        <v>82</v>
      </c>
      <c r="D90" s="8" t="str">
        <f>HYPERLINK("#'Table 82'!A1", "And would you  support or oppose AI being used more widely in society to do the following?: Better managing road traffic to reduce congestion")</f>
        <v>And would you  support or oppose AI being used more widely in society to do the following?: Better managing road traffic to reduce congestion</v>
      </c>
      <c r="E90" s="14" t="str">
        <f>HYPERLINK("#'Full Results'!A670", "670")</f>
        <v>670</v>
      </c>
      <c r="F90" t="s">
        <v>62</v>
      </c>
    </row>
    <row r="91" spans="3:6" x14ac:dyDescent="0.35">
      <c r="C91">
        <v>83</v>
      </c>
      <c r="D91" s="8" t="str">
        <f>HYPERLINK("#'Table 83'!A1", "And would you  support or oppose AI being used more widely in society to do the following?: Providing personalised AI tutors and education at school")</f>
        <v>And would you  support or oppose AI being used more widely in society to do the following?: Providing personalised AI tutors and education at school</v>
      </c>
      <c r="E91" s="14" t="str">
        <f>HYPERLINK("#'Full Results'!A682", "682")</f>
        <v>682</v>
      </c>
      <c r="F91" t="s">
        <v>62</v>
      </c>
    </row>
    <row r="92" spans="3:6" x14ac:dyDescent="0.35">
      <c r="C92">
        <v>84</v>
      </c>
      <c r="D92" s="8" t="str">
        <f>HYPERLINK("#'Table 84'!A1", "And would you  support or oppose AI being used more widely in society to do the following?: Make advancements in medicine development")</f>
        <v>And would you  support or oppose AI being used more widely in society to do the following?: Make advancements in medicine development</v>
      </c>
      <c r="E92" s="14" t="str">
        <f>HYPERLINK("#'Full Results'!A694", "694")</f>
        <v>694</v>
      </c>
      <c r="F92" t="s">
        <v>62</v>
      </c>
    </row>
    <row r="93" spans="3:6" x14ac:dyDescent="0.35">
      <c r="C93">
        <v>85</v>
      </c>
      <c r="D93" s="8" t="str">
        <f>HYPERLINK("#'Table 85'!A1", "And would you  support or oppose AI being used more widely in society to do the following?: Monitor the health of certain crops and foods to protect food supplies")</f>
        <v>And would you  support or oppose AI being used more widely in society to do the following?: Monitor the health of certain crops and foods to protect food supplies</v>
      </c>
      <c r="E93" s="14" t="str">
        <f>HYPERLINK("#'Full Results'!A706", "706")</f>
        <v>706</v>
      </c>
      <c r="F93" t="s">
        <v>62</v>
      </c>
    </row>
    <row r="94" spans="3:6" x14ac:dyDescent="0.35">
      <c r="C94">
        <v>86</v>
      </c>
      <c r="D94" s="8" t="str">
        <f>HYPERLINK("#'Table 86'!A1", "And would you  support or oppose AI being used more widely in society to do the following?: Reduce the risks people face from extreme weather events (e.g. wildfires, flooding, heatwaves)")</f>
        <v>And would you  support or oppose AI being used more widely in society to do the following?: Reduce the risks people face from extreme weather events (e.g. wildfires, flooding, heatwaves)</v>
      </c>
      <c r="E94" s="14" t="str">
        <f>HYPERLINK("#'Full Results'!A718", "718")</f>
        <v>718</v>
      </c>
      <c r="F94" t="s">
        <v>62</v>
      </c>
    </row>
    <row r="95" spans="3:6" x14ac:dyDescent="0.35">
      <c r="C95">
        <v>87</v>
      </c>
      <c r="D95" s="8" t="str">
        <f>HYPERLINK("#'Table 87'!A1", "And would you  support or oppose AI being used more widely in society to do the following?: Reduce carbon emissions by managing energy use")</f>
        <v>And would you  support or oppose AI being used more widely in society to do the following?: Reduce carbon emissions by managing energy use</v>
      </c>
      <c r="E95" s="14" t="str">
        <f>HYPERLINK("#'Full Results'!A730", "730")</f>
        <v>730</v>
      </c>
      <c r="F95" t="s">
        <v>62</v>
      </c>
    </row>
    <row r="96" spans="3:6" x14ac:dyDescent="0.35">
      <c r="C96">
        <v>88</v>
      </c>
      <c r="D96" s="8" t="str">
        <f>HYPERLINK("#'Table 88'!A1", "And would you  support or oppose AI being used more widely in society to do the following?: Manage water quality to ensure a safe supply of water")</f>
        <v>And would you  support or oppose AI being used more widely in society to do the following?: Manage water quality to ensure a safe supply of water</v>
      </c>
      <c r="E96" s="14" t="str">
        <f>HYPERLINK("#'Full Results'!A742", "742")</f>
        <v>742</v>
      </c>
      <c r="F96" t="s">
        <v>62</v>
      </c>
    </row>
    <row r="97" spans="3:6" x14ac:dyDescent="0.35">
      <c r="C97">
        <v>89</v>
      </c>
      <c r="D97" s="8" t="str">
        <f>HYPERLINK("#'Table 89'!A1", " In general, how likely do you think it is that you will explore more AI powered tools in the next year?")</f>
        <v xml:space="preserve"> In general, how likely do you think it is that you will explore more AI powered tools in the next year?</v>
      </c>
      <c r="E97" s="14" t="str">
        <f>HYPERLINK("#'Full Results'!A754", "754")</f>
        <v>754</v>
      </c>
      <c r="F97" t="s">
        <v>62</v>
      </c>
    </row>
    <row r="98" spans="3:6" x14ac:dyDescent="0.35">
      <c r="C98">
        <v>90</v>
      </c>
      <c r="D98" s="8" t="str">
        <f>HYPERLINK("#'Table 90'!A1", "Grid Summary: If you were to guess, which of the following tools make use of AI?")</f>
        <v>Grid Summary: If you were to guess, which of the following tools make use of AI?</v>
      </c>
      <c r="E98" s="7"/>
      <c r="F98" t="s">
        <v>62</v>
      </c>
    </row>
    <row r="99" spans="3:6" x14ac:dyDescent="0.35">
      <c r="C99">
        <v>91</v>
      </c>
      <c r="D99" s="8" t="str">
        <f>HYPERLINK("#'Table 91'!A1", "If you were to guess, which of the following tools make use of AI?: Google Search")</f>
        <v>If you were to guess, which of the following tools make use of AI?: Google Search</v>
      </c>
      <c r="E99" s="14" t="str">
        <f>HYPERLINK("#'Full Results'!A766", "766")</f>
        <v>766</v>
      </c>
      <c r="F99" t="s">
        <v>62</v>
      </c>
    </row>
    <row r="100" spans="3:6" x14ac:dyDescent="0.35">
      <c r="C100">
        <v>92</v>
      </c>
      <c r="D100" s="8" t="str">
        <f>HYPERLINK("#'Table 92'!A1", "If you were to guess, which of the following tools make use of AI?: YouTube")</f>
        <v>If you were to guess, which of the following tools make use of AI?: YouTube</v>
      </c>
      <c r="E100" s="14" t="str">
        <f>HYPERLINK("#'Full Results'!A772", "772")</f>
        <v>772</v>
      </c>
      <c r="F100" t="s">
        <v>62</v>
      </c>
    </row>
    <row r="101" spans="3:6" x14ac:dyDescent="0.35">
      <c r="C101">
        <v>93</v>
      </c>
      <c r="D101" s="8" t="str">
        <f>HYPERLINK("#'Table 93'!A1", "If you were to guess, which of the following tools make use of AI?: Google Maps")</f>
        <v>If you were to guess, which of the following tools make use of AI?: Google Maps</v>
      </c>
      <c r="E101" s="14" t="str">
        <f>HYPERLINK("#'Full Results'!A778", "778")</f>
        <v>778</v>
      </c>
      <c r="F101" t="s">
        <v>62</v>
      </c>
    </row>
    <row r="102" spans="3:6" x14ac:dyDescent="0.35">
      <c r="C102">
        <v>94</v>
      </c>
      <c r="D102" s="8" t="str">
        <f>HYPERLINK("#'Table 94'!A1", "If you were to guess, which of the following tools make use of AI?: Google Workspace (Google Docs, Sheets, Slides and Drive)")</f>
        <v>If you were to guess, which of the following tools make use of AI?: Google Workspace (Google Docs, Sheets, Slides and Drive)</v>
      </c>
      <c r="E102" s="14" t="str">
        <f>HYPERLINK("#'Full Results'!A784", "784")</f>
        <v>784</v>
      </c>
      <c r="F102" t="s">
        <v>62</v>
      </c>
    </row>
    <row r="103" spans="3:6" x14ac:dyDescent="0.35">
      <c r="C103">
        <v>95</v>
      </c>
      <c r="D103" s="8" t="str">
        <f>HYPERLINK("#'Table 95'!A1", "If you were to guess, which of the following tools make use of AI?: Gmail")</f>
        <v>If you were to guess, which of the following tools make use of AI?: Gmail</v>
      </c>
      <c r="E103" s="14" t="str">
        <f>HYPERLINK("#'Full Results'!A790", "790")</f>
        <v>790</v>
      </c>
      <c r="F103" t="s">
        <v>62</v>
      </c>
    </row>
    <row r="104" spans="3:6" x14ac:dyDescent="0.35">
      <c r="C104">
        <v>96</v>
      </c>
      <c r="D104" s="8" t="str">
        <f>HYPERLINK("#'Table 96'!A1", "If you were to guess, which of the following tools make use of AI?: Google Translate")</f>
        <v>If you were to guess, which of the following tools make use of AI?: Google Translate</v>
      </c>
      <c r="E104" s="14" t="str">
        <f>HYPERLINK("#'Full Results'!A796", "796")</f>
        <v>796</v>
      </c>
      <c r="F104" t="s">
        <v>62</v>
      </c>
    </row>
    <row r="105" spans="3:6" x14ac:dyDescent="0.35">
      <c r="C105">
        <v>97</v>
      </c>
      <c r="D105" s="8" t="str">
        <f>HYPERLINK("#'Table 97'!A1", "If you were to guess, which of the following tools make use of AI?: Google Assistant")</f>
        <v>If you were to guess, which of the following tools make use of AI?: Google Assistant</v>
      </c>
      <c r="E105" s="14" t="str">
        <f>HYPERLINK("#'Full Results'!A802", "802")</f>
        <v>802</v>
      </c>
      <c r="F105" t="s">
        <v>62</v>
      </c>
    </row>
    <row r="106" spans="3:6" x14ac:dyDescent="0.35">
      <c r="C106">
        <v>98</v>
      </c>
      <c r="D106" s="8" t="str">
        <f>HYPERLINK("#'Table 98'!A1", " How worried are you that AI powered tools will be able to do your job better than you in the future?")</f>
        <v xml:space="preserve"> How worried are you that AI powered tools will be able to do your job better than you in the future?</v>
      </c>
      <c r="E106" s="14" t="str">
        <f>HYPERLINK("#'Full Results'!A808", "808")</f>
        <v>808</v>
      </c>
      <c r="F106" t="s">
        <v>62</v>
      </c>
    </row>
    <row r="107" spans="3:6" x14ac:dyDescent="0.35">
      <c r="C107">
        <v>99</v>
      </c>
      <c r="D107" s="8" t="str">
        <f>HYPERLINK("#'Table 99'!A1", " In the last year, AI tools that are used to generate text or images (“generative AI”) have become much more prominent. Examples of text based generative AI tools include Bard, ChatGPT, and Bing Chat, while image tools include Dall-E, Stable Diff...")</f>
        <v xml:space="preserve"> In the last year, AI tools that are used to generate text or images (“generative AI”) have become much more prominent. Examples of text based generative AI tools include Bard, ChatGPT, and Bing Chat, while image tools include Dall-E, Stable Diff...</v>
      </c>
      <c r="E107" s="14" t="str">
        <f>HYPERLINK("#'Full Results'!A817", "817")</f>
        <v>817</v>
      </c>
      <c r="F107" t="s">
        <v>62</v>
      </c>
    </row>
    <row r="108" spans="3:6" x14ac:dyDescent="0.35">
      <c r="C108">
        <v>100</v>
      </c>
      <c r="D108" s="8" t="str">
        <f>HYPERLINK("#'Table 100'!A1", " When, if ever, do you plan to use generative AI tools as part of your job?")</f>
        <v xml:space="preserve"> When, if ever, do you plan to use generative AI tools as part of your job?</v>
      </c>
      <c r="E108" s="14" t="str">
        <f>HYPERLINK("#'Full Results'!A826", "826")</f>
        <v>826</v>
      </c>
      <c r="F108" t="s">
        <v>222</v>
      </c>
    </row>
    <row r="109" spans="3:6" x14ac:dyDescent="0.35">
      <c r="C109">
        <v>101</v>
      </c>
      <c r="D109" s="8" t="str">
        <f>HYPERLINK("#'Table 101'!A1", " Imagine you had to choose between the following options. Would you prefer to keep access to Google Search or go without access to Google Search for one month and get paid 5 kr? ")</f>
        <v xml:space="preserve"> Imagine you had to choose between the following options. Would you prefer to keep access to Google Search or go without access to Google Search for one month and get paid 5 kr? </v>
      </c>
      <c r="E109" s="14" t="str">
        <f>HYPERLINK("#'Full Results'!A835", "835")</f>
        <v>835</v>
      </c>
      <c r="F109" t="s">
        <v>348</v>
      </c>
    </row>
    <row r="110" spans="3:6" x14ac:dyDescent="0.35">
      <c r="C110">
        <v>102</v>
      </c>
      <c r="D110" s="8" t="str">
        <f>HYPERLINK("#'Table 102'!A1", " Imagine you had to choose between the following options. Would you prefer to keep access to Google Search or go without access to Google Search for one month and get paid 10 kr? ")</f>
        <v xml:space="preserve"> Imagine you had to choose between the following options. Would you prefer to keep access to Google Search or go without access to Google Search for one month and get paid 10 kr? </v>
      </c>
      <c r="E110" s="14" t="str">
        <f>HYPERLINK("#'Full Results'!A841", "841")</f>
        <v>841</v>
      </c>
      <c r="F110" t="s">
        <v>348</v>
      </c>
    </row>
    <row r="111" spans="3:6" x14ac:dyDescent="0.35">
      <c r="C111">
        <v>103</v>
      </c>
      <c r="D111" s="8" t="str">
        <f>HYPERLINK("#'Table 103'!A1", " Imagine you had to choose between the following options. Would you prefer to keep access to Google Search or go without access to Google Search for one month and get paid 25 kr? ")</f>
        <v xml:space="preserve"> Imagine you had to choose between the following options. Would you prefer to keep access to Google Search or go without access to Google Search for one month and get paid 25 kr? </v>
      </c>
      <c r="E111" s="14" t="str">
        <f>HYPERLINK("#'Full Results'!A847", "847")</f>
        <v>847</v>
      </c>
      <c r="F111" t="s">
        <v>348</v>
      </c>
    </row>
    <row r="112" spans="3:6" x14ac:dyDescent="0.35">
      <c r="C112">
        <v>104</v>
      </c>
      <c r="D112" s="8" t="str">
        <f>HYPERLINK("#'Table 104'!A1", " Imagine you had to choose between the following options. Would you prefer to keep access to Google Search or go without access to Google Search for one month and get paid 50 kr? ")</f>
        <v xml:space="preserve"> Imagine you had to choose between the following options. Would you prefer to keep access to Google Search or go without access to Google Search for one month and get paid 50 kr? </v>
      </c>
      <c r="E112" s="14" t="str">
        <f>HYPERLINK("#'Full Results'!A853", "853")</f>
        <v>853</v>
      </c>
      <c r="F112" t="s">
        <v>348</v>
      </c>
    </row>
    <row r="113" spans="3:6" x14ac:dyDescent="0.35">
      <c r="C113">
        <v>105</v>
      </c>
      <c r="D113" s="8" t="str">
        <f>HYPERLINK("#'Table 105'!A1", " Imagine you had to choose between the following options. Would you prefer to keep access to Google Search or go without access to Google Search for one month and get paid 100 kr? ")</f>
        <v xml:space="preserve"> Imagine you had to choose between the following options. Would you prefer to keep access to Google Search or go without access to Google Search for one month and get paid 100 kr? </v>
      </c>
      <c r="E113" s="14" t="str">
        <f>HYPERLINK("#'Full Results'!A859", "859")</f>
        <v>859</v>
      </c>
      <c r="F113" t="s">
        <v>348</v>
      </c>
    </row>
    <row r="114" spans="3:6" x14ac:dyDescent="0.35">
      <c r="C114">
        <v>106</v>
      </c>
      <c r="D114" s="8" t="str">
        <f>HYPERLINK("#'Table 106'!A1", " Imagine you had to choose between the following options. Would you prefer to keep access to Google Search or go without access to Google Search for one month and get paid 200 kr? ")</f>
        <v xml:space="preserve"> Imagine you had to choose between the following options. Would you prefer to keep access to Google Search or go without access to Google Search for one month and get paid 200 kr? </v>
      </c>
      <c r="E114" s="14" t="str">
        <f>HYPERLINK("#'Full Results'!A865", "865")</f>
        <v>865</v>
      </c>
      <c r="F114" t="s">
        <v>348</v>
      </c>
    </row>
    <row r="115" spans="3:6" x14ac:dyDescent="0.35">
      <c r="C115">
        <v>107</v>
      </c>
      <c r="D115" s="8" t="str">
        <f>HYPERLINK("#'Table 107'!A1", " Imagine you had to choose between the following options. Would you prefer to keep access to Google Search or go without access to Google Search for one month and get paid 500 kr? ")</f>
        <v xml:space="preserve"> Imagine you had to choose between the following options. Would you prefer to keep access to Google Search or go without access to Google Search for one month and get paid 500 kr? </v>
      </c>
      <c r="E115" s="14" t="str">
        <f>HYPERLINK("#'Full Results'!A871", "871")</f>
        <v>871</v>
      </c>
      <c r="F115" t="s">
        <v>348</v>
      </c>
    </row>
    <row r="116" spans="3:6" x14ac:dyDescent="0.35">
      <c r="C116">
        <v>108</v>
      </c>
      <c r="D116" s="8" t="str">
        <f>HYPERLINK("#'Table 108'!A1", " Imagine you had to choose between the following options. Would you prefer to keep access to Google Search or go without access to Google Search for one month and get paid 1000 kr? ")</f>
        <v xml:space="preserve"> Imagine you had to choose between the following options. Would you prefer to keep access to Google Search or go without access to Google Search for one month and get paid 1000 kr? </v>
      </c>
      <c r="E116" s="14" t="str">
        <f>HYPERLINK("#'Full Results'!A877", "877")</f>
        <v>877</v>
      </c>
      <c r="F116" t="s">
        <v>348</v>
      </c>
    </row>
    <row r="117" spans="3:6" x14ac:dyDescent="0.35">
      <c r="C117">
        <v>109</v>
      </c>
      <c r="D117" s="8" t="str">
        <f>HYPERLINK("#'Table 109'!A1", " Imagine you had to choose between the following options. Would you prefer to keep access to Google Search or go without access to Google Search for one month and get paid 2000 kr? ")</f>
        <v xml:space="preserve"> Imagine you had to choose between the following options. Would you prefer to keep access to Google Search or go without access to Google Search for one month and get paid 2000 kr? </v>
      </c>
      <c r="E117" s="14" t="str">
        <f>HYPERLINK("#'Full Results'!A883", "883")</f>
        <v>883</v>
      </c>
      <c r="F117" t="s">
        <v>348</v>
      </c>
    </row>
    <row r="118" spans="3:6" x14ac:dyDescent="0.35">
      <c r="C118">
        <v>110</v>
      </c>
      <c r="D118" s="8" t="str">
        <f>HYPERLINK("#'Table 110'!A1", " Imagine you had to choose between the following options. Would you prefer to keep access to Google Search or go without access to Google Search for one month and get paid 5000 kr? ")</f>
        <v xml:space="preserve"> Imagine you had to choose between the following options. Would you prefer to keep access to Google Search or go without access to Google Search for one month and get paid 5000 kr? </v>
      </c>
      <c r="E118" s="14" t="str">
        <f>HYPERLINK("#'Full Results'!A889", "889")</f>
        <v>889</v>
      </c>
      <c r="F118" t="s">
        <v>348</v>
      </c>
    </row>
    <row r="119" spans="3:6" x14ac:dyDescent="0.35">
      <c r="C119">
        <v>111</v>
      </c>
      <c r="D119" s="8" t="str">
        <f>HYPERLINK("#'Table 111'!A1", " Imagine you had to choose between the following options. Would you prefer to keep access to Google Maps or go without access to Google Maps for one month and get paid 5 kr? ")</f>
        <v xml:space="preserve"> Imagine you had to choose between the following options. Would you prefer to keep access to Google Maps or go without access to Google Maps for one month and get paid 5 kr? </v>
      </c>
      <c r="E119" s="14" t="str">
        <f>HYPERLINK("#'Full Results'!A895", "895")</f>
        <v>895</v>
      </c>
      <c r="F119" t="s">
        <v>348</v>
      </c>
    </row>
    <row r="120" spans="3:6" x14ac:dyDescent="0.35">
      <c r="C120">
        <v>112</v>
      </c>
      <c r="D120" s="8" t="str">
        <f>HYPERLINK("#'Table 112'!A1", " Imagine you had to choose between the following options. Would you prefer to keep access to Google Maps or go without access to Google Maps for one month and get paid 10 kr? ")</f>
        <v xml:space="preserve"> Imagine you had to choose between the following options. Would you prefer to keep access to Google Maps or go without access to Google Maps for one month and get paid 10 kr? </v>
      </c>
      <c r="E120" s="14" t="str">
        <f>HYPERLINK("#'Full Results'!A901", "901")</f>
        <v>901</v>
      </c>
      <c r="F120" t="s">
        <v>348</v>
      </c>
    </row>
    <row r="121" spans="3:6" x14ac:dyDescent="0.35">
      <c r="C121">
        <v>113</v>
      </c>
      <c r="D121" s="8" t="str">
        <f>HYPERLINK("#'Table 113'!A1", " Imagine you had to choose between the following options. Would you prefer to keep access to Google Maps or go without access to Google Maps for one month and get paid 25 kr? ")</f>
        <v xml:space="preserve"> Imagine you had to choose between the following options. Would you prefer to keep access to Google Maps or go without access to Google Maps for one month and get paid 25 kr? </v>
      </c>
      <c r="E121" s="14" t="str">
        <f>HYPERLINK("#'Full Results'!A907", "907")</f>
        <v>907</v>
      </c>
      <c r="F121" t="s">
        <v>348</v>
      </c>
    </row>
    <row r="122" spans="3:6" x14ac:dyDescent="0.35">
      <c r="C122">
        <v>114</v>
      </c>
      <c r="D122" s="8" t="str">
        <f>HYPERLINK("#'Table 114'!A1", " Imagine you had to choose between the following options. Would you prefer to keep access to Google Maps or go without access to Google Maps for one month and get paid 50 kr? ")</f>
        <v xml:space="preserve"> Imagine you had to choose between the following options. Would you prefer to keep access to Google Maps or go without access to Google Maps for one month and get paid 50 kr? </v>
      </c>
      <c r="E122" s="14" t="str">
        <f>HYPERLINK("#'Full Results'!A913", "913")</f>
        <v>913</v>
      </c>
      <c r="F122" t="s">
        <v>348</v>
      </c>
    </row>
    <row r="123" spans="3:6" x14ac:dyDescent="0.35">
      <c r="C123">
        <v>115</v>
      </c>
      <c r="D123" s="8" t="str">
        <f>HYPERLINK("#'Table 115'!A1", " Imagine you had to choose between the following options. Would you prefer to keep access to Google Maps or go without access to Google Maps for one month and get paid 100 kr? ")</f>
        <v xml:space="preserve"> Imagine you had to choose between the following options. Would you prefer to keep access to Google Maps or go without access to Google Maps for one month and get paid 100 kr? </v>
      </c>
      <c r="E123" s="14" t="str">
        <f>HYPERLINK("#'Full Results'!A919", "919")</f>
        <v>919</v>
      </c>
      <c r="F123" t="s">
        <v>348</v>
      </c>
    </row>
    <row r="124" spans="3:6" x14ac:dyDescent="0.35">
      <c r="C124">
        <v>116</v>
      </c>
      <c r="D124" s="8" t="str">
        <f>HYPERLINK("#'Table 116'!A1", " Imagine you had to choose between the following options. Would you prefer to keep access to Google Maps or go without access to Google Maps for one month and get paid 200 kr? ")</f>
        <v xml:space="preserve"> Imagine you had to choose between the following options. Would you prefer to keep access to Google Maps or go without access to Google Maps for one month and get paid 200 kr? </v>
      </c>
      <c r="E124" s="14" t="str">
        <f>HYPERLINK("#'Full Results'!A925", "925")</f>
        <v>925</v>
      </c>
      <c r="F124" t="s">
        <v>348</v>
      </c>
    </row>
    <row r="125" spans="3:6" x14ac:dyDescent="0.35">
      <c r="C125">
        <v>117</v>
      </c>
      <c r="D125" s="8" t="str">
        <f>HYPERLINK("#'Table 117'!A1", " Imagine you had to choose between the following options. Would you prefer to keep access to Google Maps or go without access to Google Maps for one month and get paid 500 kr? ")</f>
        <v xml:space="preserve"> Imagine you had to choose between the following options. Would you prefer to keep access to Google Maps or go without access to Google Maps for one month and get paid 500 kr? </v>
      </c>
      <c r="E125" s="14" t="str">
        <f>HYPERLINK("#'Full Results'!A931", "931")</f>
        <v>931</v>
      </c>
      <c r="F125" t="s">
        <v>348</v>
      </c>
    </row>
    <row r="126" spans="3:6" x14ac:dyDescent="0.35">
      <c r="C126">
        <v>118</v>
      </c>
      <c r="D126" s="8" t="str">
        <f>HYPERLINK("#'Table 118'!A1", " Imagine you had to choose between the following options. Would you prefer to keep access to Google Maps or go without access to Google Maps for one month and get paid 1000 kr? ")</f>
        <v xml:space="preserve"> Imagine you had to choose between the following options. Would you prefer to keep access to Google Maps or go without access to Google Maps for one month and get paid 1000 kr? </v>
      </c>
      <c r="E126" s="14" t="str">
        <f>HYPERLINK("#'Full Results'!A937", "937")</f>
        <v>937</v>
      </c>
      <c r="F126" t="s">
        <v>348</v>
      </c>
    </row>
    <row r="127" spans="3:6" x14ac:dyDescent="0.35">
      <c r="C127">
        <v>119</v>
      </c>
      <c r="D127" s="8" t="str">
        <f>HYPERLINK("#'Table 119'!A1", " Imagine you had to choose between the following options. Would you prefer to keep access to Google Maps or go without access to Google Maps for one month and get paid 2000 kr? ")</f>
        <v xml:space="preserve"> Imagine you had to choose between the following options. Would you prefer to keep access to Google Maps or go without access to Google Maps for one month and get paid 2000 kr? </v>
      </c>
      <c r="E127" s="14" t="str">
        <f>HYPERLINK("#'Full Results'!A943", "943")</f>
        <v>943</v>
      </c>
      <c r="F127" t="s">
        <v>348</v>
      </c>
    </row>
    <row r="128" spans="3:6" x14ac:dyDescent="0.35">
      <c r="C128">
        <v>120</v>
      </c>
      <c r="D128" s="8" t="str">
        <f>HYPERLINK("#'Table 120'!A1", " Imagine you had to choose between the following options. Would you prefer to keep access to Google Maps or go without access to Google Maps for one month and get paid 5000 kr? ")</f>
        <v xml:space="preserve"> Imagine you had to choose between the following options. Would you prefer to keep access to Google Maps or go without access to Google Maps for one month and get paid 5000 kr? </v>
      </c>
      <c r="E128" s="14" t="str">
        <f>HYPERLINK("#'Full Results'!A949", "949")</f>
        <v>949</v>
      </c>
      <c r="F128" t="s">
        <v>348</v>
      </c>
    </row>
    <row r="129" spans="3:6" x14ac:dyDescent="0.35">
      <c r="C129">
        <v>121</v>
      </c>
      <c r="D129" s="8" t="str">
        <f>HYPERLINK("#'Table 121'!A1", " Imagine you had to choose between the following options. Would you prefer to keep access to YouTube or go without access to YouTube for one month and get paid 5 kr? ")</f>
        <v xml:space="preserve"> Imagine you had to choose between the following options. Would you prefer to keep access to YouTube or go without access to YouTube for one month and get paid 5 kr? </v>
      </c>
      <c r="E129" s="14" t="str">
        <f>HYPERLINK("#'Full Results'!A955", "955")</f>
        <v>955</v>
      </c>
      <c r="F129" t="s">
        <v>348</v>
      </c>
    </row>
    <row r="130" spans="3:6" x14ac:dyDescent="0.35">
      <c r="C130">
        <v>122</v>
      </c>
      <c r="D130" s="8" t="str">
        <f>HYPERLINK("#'Table 122'!A1", " Imagine you had to choose between the following options. Would you prefer to keep access to YouTube or go without access to YouTube for one month and get paid 10 kr? ")</f>
        <v xml:space="preserve"> Imagine you had to choose between the following options. Would you prefer to keep access to YouTube or go without access to YouTube for one month and get paid 10 kr? </v>
      </c>
      <c r="E130" s="14" t="str">
        <f>HYPERLINK("#'Full Results'!A961", "961")</f>
        <v>961</v>
      </c>
      <c r="F130" t="s">
        <v>348</v>
      </c>
    </row>
    <row r="131" spans="3:6" x14ac:dyDescent="0.35">
      <c r="C131">
        <v>123</v>
      </c>
      <c r="D131" s="8" t="str">
        <f>HYPERLINK("#'Table 123'!A1", " Imagine you had to choose between the following options. Would you prefer to keep access to YouTube or go without access to YouTube for one month and get paid 25 kr? ")</f>
        <v xml:space="preserve"> Imagine you had to choose between the following options. Would you prefer to keep access to YouTube or go without access to YouTube for one month and get paid 25 kr? </v>
      </c>
      <c r="E131" s="14" t="str">
        <f>HYPERLINK("#'Full Results'!A967", "967")</f>
        <v>967</v>
      </c>
      <c r="F131" t="s">
        <v>348</v>
      </c>
    </row>
    <row r="132" spans="3:6" x14ac:dyDescent="0.35">
      <c r="C132">
        <v>124</v>
      </c>
      <c r="D132" s="8" t="str">
        <f>HYPERLINK("#'Table 124'!A1", " Imagine you had to choose between the following options. Would you prefer to keep access to YouTube or go without access to YouTube for one month and get paid 50 kr? ")</f>
        <v xml:space="preserve"> Imagine you had to choose between the following options. Would you prefer to keep access to YouTube or go without access to YouTube for one month and get paid 50 kr? </v>
      </c>
      <c r="E132" s="14" t="str">
        <f>HYPERLINK("#'Full Results'!A973", "973")</f>
        <v>973</v>
      </c>
      <c r="F132" t="s">
        <v>348</v>
      </c>
    </row>
    <row r="133" spans="3:6" x14ac:dyDescent="0.35">
      <c r="C133">
        <v>125</v>
      </c>
      <c r="D133" s="8" t="str">
        <f>HYPERLINK("#'Table 125'!A1", " Imagine you had to choose between the following options. Would you prefer to keep access to YouTube or go without access to YouTube for one month and get paid 100 kr? ")</f>
        <v xml:space="preserve"> Imagine you had to choose between the following options. Would you prefer to keep access to YouTube or go without access to YouTube for one month and get paid 100 kr? </v>
      </c>
      <c r="E133" s="14" t="str">
        <f>HYPERLINK("#'Full Results'!A979", "979")</f>
        <v>979</v>
      </c>
      <c r="F133" t="s">
        <v>348</v>
      </c>
    </row>
    <row r="134" spans="3:6" x14ac:dyDescent="0.35">
      <c r="C134">
        <v>126</v>
      </c>
      <c r="D134" s="8" t="str">
        <f>HYPERLINK("#'Table 126'!A1", " Imagine you had to choose between the following options. Would you prefer to keep access to YouTube or go without access to YouTube for one month and get paid 200 kr? ")</f>
        <v xml:space="preserve"> Imagine you had to choose between the following options. Would you prefer to keep access to YouTube or go without access to YouTube for one month and get paid 200 kr? </v>
      </c>
      <c r="E134" s="14" t="str">
        <f>HYPERLINK("#'Full Results'!A985", "985")</f>
        <v>985</v>
      </c>
      <c r="F134" t="s">
        <v>348</v>
      </c>
    </row>
    <row r="135" spans="3:6" x14ac:dyDescent="0.35">
      <c r="C135">
        <v>127</v>
      </c>
      <c r="D135" s="8" t="str">
        <f>HYPERLINK("#'Table 127'!A1", " Imagine you had to choose between the following options. Would you prefer to keep access to YouTube or go without access to YouTube for one month and get paid 500 kr? ")</f>
        <v xml:space="preserve"> Imagine you had to choose between the following options. Would you prefer to keep access to YouTube or go without access to YouTube for one month and get paid 500 kr? </v>
      </c>
      <c r="E135" s="14" t="str">
        <f>HYPERLINK("#'Full Results'!A991", "991")</f>
        <v>991</v>
      </c>
      <c r="F135" t="s">
        <v>348</v>
      </c>
    </row>
    <row r="136" spans="3:6" x14ac:dyDescent="0.35">
      <c r="C136">
        <v>128</v>
      </c>
      <c r="D136" s="8" t="str">
        <f>HYPERLINK("#'Table 128'!A1", " Imagine you had to choose between the following options. Would you prefer to keep access to YouTube or go without access to YouTube for one month and get paid 1000 kr? ")</f>
        <v xml:space="preserve"> Imagine you had to choose between the following options. Would you prefer to keep access to YouTube or go without access to YouTube for one month and get paid 1000 kr? </v>
      </c>
      <c r="E136" s="14" t="str">
        <f>HYPERLINK("#'Full Results'!A997", "997")</f>
        <v>997</v>
      </c>
      <c r="F136" t="s">
        <v>348</v>
      </c>
    </row>
    <row r="137" spans="3:6" x14ac:dyDescent="0.35">
      <c r="C137">
        <v>129</v>
      </c>
      <c r="D137" s="8" t="str">
        <f>HYPERLINK("#'Table 129'!A1", " Imagine you had to choose between the following options. Would you prefer to keep access to YouTube or go without access to YouTube for one month and get paid 2000 kr? ")</f>
        <v xml:space="preserve"> Imagine you had to choose between the following options. Would you prefer to keep access to YouTube or go without access to YouTube for one month and get paid 2000 kr? </v>
      </c>
      <c r="E137" s="14" t="str">
        <f>HYPERLINK("#'Full Results'!A1003", "1003")</f>
        <v>1003</v>
      </c>
      <c r="F137" t="s">
        <v>348</v>
      </c>
    </row>
    <row r="138" spans="3:6" x14ac:dyDescent="0.35">
      <c r="C138">
        <v>130</v>
      </c>
      <c r="D138" s="8" t="str">
        <f>HYPERLINK("#'Table 130'!A1", " Imagine you had to choose between the following options. Would you prefer to keep access to YouTube or go without access to YouTube for one month and get paid 5000 kr? ")</f>
        <v xml:space="preserve"> Imagine you had to choose between the following options. Would you prefer to keep access to YouTube or go without access to YouTube for one month and get paid 5000 kr? </v>
      </c>
      <c r="E138" s="14" t="str">
        <f>HYPERLINK("#'Full Results'!A1009", "1009")</f>
        <v>1009</v>
      </c>
      <c r="F138" t="s">
        <v>348</v>
      </c>
    </row>
    <row r="139" spans="3:6" x14ac:dyDescent="0.35">
      <c r="C139">
        <v>131</v>
      </c>
      <c r="D139" s="8" t="str">
        <f>HYPERLINK("#'Table 131'!A1", " Imagine you had to choose between the following options. Would you prefer to keep access to Gmail or go without access to Gmail for one month and get paid 5 kr? ")</f>
        <v xml:space="preserve"> Imagine you had to choose between the following options. Would you prefer to keep access to Gmail or go without access to Gmail for one month and get paid 5 kr? </v>
      </c>
      <c r="E139" s="14" t="str">
        <f>HYPERLINK("#'Full Results'!A1015", "1015")</f>
        <v>1015</v>
      </c>
      <c r="F139" t="s">
        <v>348</v>
      </c>
    </row>
    <row r="140" spans="3:6" x14ac:dyDescent="0.35">
      <c r="C140">
        <v>132</v>
      </c>
      <c r="D140" s="8" t="str">
        <f>HYPERLINK("#'Table 132'!A1", " Imagine you had to choose between the following options. Would you prefer to keep access to Gmail or go without access to Gmail for one month and get paid 10 kr? ")</f>
        <v xml:space="preserve"> Imagine you had to choose between the following options. Would you prefer to keep access to Gmail or go without access to Gmail for one month and get paid 10 kr? </v>
      </c>
      <c r="E140" s="14" t="str">
        <f>HYPERLINK("#'Full Results'!A1021", "1021")</f>
        <v>1021</v>
      </c>
      <c r="F140" t="s">
        <v>348</v>
      </c>
    </row>
    <row r="141" spans="3:6" x14ac:dyDescent="0.35">
      <c r="C141">
        <v>133</v>
      </c>
      <c r="D141" s="8" t="str">
        <f>HYPERLINK("#'Table 133'!A1", " Imagine you had to choose between the following options. Would you prefer to keep access to Gmail or go without access to Gmail for one month and get paid 25 kr? ")</f>
        <v xml:space="preserve"> Imagine you had to choose between the following options. Would you prefer to keep access to Gmail or go without access to Gmail for one month and get paid 25 kr? </v>
      </c>
      <c r="E141" s="14" t="str">
        <f>HYPERLINK("#'Full Results'!A1027", "1027")</f>
        <v>1027</v>
      </c>
      <c r="F141" t="s">
        <v>348</v>
      </c>
    </row>
    <row r="142" spans="3:6" x14ac:dyDescent="0.35">
      <c r="C142">
        <v>134</v>
      </c>
      <c r="D142" s="8" t="str">
        <f>HYPERLINK("#'Table 134'!A1", " Imagine you had to choose between the following options. Would you prefer to keep access to Gmail or go without access to Gmail for one month and get paid 50 kr? ")</f>
        <v xml:space="preserve"> Imagine you had to choose between the following options. Would you prefer to keep access to Gmail or go without access to Gmail for one month and get paid 50 kr? </v>
      </c>
      <c r="E142" s="14" t="str">
        <f>HYPERLINK("#'Full Results'!A1033", "1033")</f>
        <v>1033</v>
      </c>
      <c r="F142" t="s">
        <v>348</v>
      </c>
    </row>
    <row r="143" spans="3:6" x14ac:dyDescent="0.35">
      <c r="C143">
        <v>135</v>
      </c>
      <c r="D143" s="8" t="str">
        <f>HYPERLINK("#'Table 135'!A1", " Imagine you had to choose between the following options. Would you prefer to keep access to Gmail or go without access to Gmail for one month and get paid 100 kr? ")</f>
        <v xml:space="preserve"> Imagine you had to choose between the following options. Would you prefer to keep access to Gmail or go without access to Gmail for one month and get paid 100 kr? </v>
      </c>
      <c r="E143" s="14" t="str">
        <f>HYPERLINK("#'Full Results'!A1039", "1039")</f>
        <v>1039</v>
      </c>
      <c r="F143" t="s">
        <v>348</v>
      </c>
    </row>
    <row r="144" spans="3:6" x14ac:dyDescent="0.35">
      <c r="C144">
        <v>136</v>
      </c>
      <c r="D144" s="8" t="str">
        <f>HYPERLINK("#'Table 136'!A1", " Imagine you had to choose between the following options. Would you prefer to keep access to Gmail or go without access to Gmail for one month and get paid 200 kr? ")</f>
        <v xml:space="preserve"> Imagine you had to choose between the following options. Would you prefer to keep access to Gmail or go without access to Gmail for one month and get paid 200 kr? </v>
      </c>
      <c r="E144" s="14" t="str">
        <f>HYPERLINK("#'Full Results'!A1045", "1045")</f>
        <v>1045</v>
      </c>
      <c r="F144" t="s">
        <v>348</v>
      </c>
    </row>
    <row r="145" spans="3:6" x14ac:dyDescent="0.35">
      <c r="C145">
        <v>137</v>
      </c>
      <c r="D145" s="8" t="str">
        <f>HYPERLINK("#'Table 137'!A1", " Imagine you had to choose between the following options. Would you prefer to keep access to Gmail or go without access to Gmail for one month and get paid 500 kr? ")</f>
        <v xml:space="preserve"> Imagine you had to choose between the following options. Would you prefer to keep access to Gmail or go without access to Gmail for one month and get paid 500 kr? </v>
      </c>
      <c r="E145" s="14" t="str">
        <f>HYPERLINK("#'Full Results'!A1051", "1051")</f>
        <v>1051</v>
      </c>
      <c r="F145" t="s">
        <v>348</v>
      </c>
    </row>
    <row r="146" spans="3:6" x14ac:dyDescent="0.35">
      <c r="C146">
        <v>138</v>
      </c>
      <c r="D146" s="8" t="str">
        <f>HYPERLINK("#'Table 138'!A1", " Imagine you had to choose between the following options. Would you prefer to keep access to Gmail or go without access to Gmail for one month and get paid 1000 kr? ")</f>
        <v xml:space="preserve"> Imagine you had to choose between the following options. Would you prefer to keep access to Gmail or go without access to Gmail for one month and get paid 1000 kr? </v>
      </c>
      <c r="E146" s="14" t="str">
        <f>HYPERLINK("#'Full Results'!A1057", "1057")</f>
        <v>1057</v>
      </c>
      <c r="F146" t="s">
        <v>348</v>
      </c>
    </row>
    <row r="147" spans="3:6" x14ac:dyDescent="0.35">
      <c r="C147">
        <v>139</v>
      </c>
      <c r="D147" s="8" t="str">
        <f>HYPERLINK("#'Table 139'!A1", " Imagine you had to choose between the following options. Would you prefer to keep access to Gmail or go without access to Gmail for one month and get paid 2000 kr? ")</f>
        <v xml:space="preserve"> Imagine you had to choose between the following options. Would you prefer to keep access to Gmail or go without access to Gmail for one month and get paid 2000 kr? </v>
      </c>
      <c r="E147" s="14" t="str">
        <f>HYPERLINK("#'Full Results'!A1063", "1063")</f>
        <v>1063</v>
      </c>
      <c r="F147" t="s">
        <v>348</v>
      </c>
    </row>
    <row r="148" spans="3:6" x14ac:dyDescent="0.35">
      <c r="C148">
        <v>140</v>
      </c>
      <c r="D148" s="8" t="str">
        <f>HYPERLINK("#'Table 140'!A1", " Imagine you had to choose between the following options. Would you prefer to keep access to Gmail or go without access to Gmail for one month and get paid 5000 kr? ")</f>
        <v xml:space="preserve"> Imagine you had to choose between the following options. Would you prefer to keep access to Gmail or go without access to Gmail for one month and get paid 5000 kr? </v>
      </c>
      <c r="E148" s="14" t="str">
        <f>HYPERLINK("#'Full Results'!A1069", "1069")</f>
        <v>1069</v>
      </c>
      <c r="F148" t="s">
        <v>348</v>
      </c>
    </row>
    <row r="149" spans="3:6" x14ac:dyDescent="0.35">
      <c r="C149">
        <v>141</v>
      </c>
      <c r="D149" s="8" t="str">
        <f>HYPERLINK("#'Table 141'!A1", " Imagine you had to choose between the following options. Would you prefer to keep access to Google Workspace (Google Docs, Sheets, Slides and Drive) or go without access to Google Workspace (Google Docs, Sheets, Slides and Drive) for one month a...")</f>
        <v xml:space="preserve"> Imagine you had to choose between the following options. Would you prefer to keep access to Google Workspace (Google Docs, Sheets, Slides and Drive) or go without access to Google Workspace (Google Docs, Sheets, Slides and Drive) for one month a...</v>
      </c>
      <c r="E149" s="14" t="str">
        <f>HYPERLINK("#'Full Results'!A1075", "1075")</f>
        <v>1075</v>
      </c>
      <c r="F149" t="s">
        <v>348</v>
      </c>
    </row>
    <row r="150" spans="3:6" x14ac:dyDescent="0.35">
      <c r="C150">
        <v>142</v>
      </c>
      <c r="D150" s="8" t="str">
        <f>HYPERLINK("#'Table 142'!A1", " Imagine you had to choose between the following options. Would you prefer to keep access to Google Workspace (Google Docs, Sheets, Slides and Drive) or go without access to Google Workspace (Google Docs, Sheets, Slides and Drive) for one month a...")</f>
        <v xml:space="preserve"> Imagine you had to choose between the following options. Would you prefer to keep access to Google Workspace (Google Docs, Sheets, Slides and Drive) or go without access to Google Workspace (Google Docs, Sheets, Slides and Drive) for one month a...</v>
      </c>
      <c r="E150" s="14" t="str">
        <f>HYPERLINK("#'Full Results'!A1081", "1081")</f>
        <v>1081</v>
      </c>
      <c r="F150" t="s">
        <v>348</v>
      </c>
    </row>
    <row r="151" spans="3:6" x14ac:dyDescent="0.35">
      <c r="C151">
        <v>143</v>
      </c>
      <c r="D151" s="8" t="str">
        <f>HYPERLINK("#'Table 143'!A1", " Imagine you had to choose between the following options. Would you prefer to keep access to Google Workspace (Google Docs, Sheets, Slides and Drive) or go without access to Google Workspace (Google Docs, Sheets, Slides and Drive) for one month a...")</f>
        <v xml:space="preserve"> Imagine you had to choose between the following options. Would you prefer to keep access to Google Workspace (Google Docs, Sheets, Slides and Drive) or go without access to Google Workspace (Google Docs, Sheets, Slides and Drive) for one month a...</v>
      </c>
      <c r="E151" s="14" t="str">
        <f>HYPERLINK("#'Full Results'!A1087", "1087")</f>
        <v>1087</v>
      </c>
      <c r="F151" t="s">
        <v>348</v>
      </c>
    </row>
    <row r="152" spans="3:6" x14ac:dyDescent="0.35">
      <c r="C152">
        <v>144</v>
      </c>
      <c r="D152" s="8" t="str">
        <f>HYPERLINK("#'Table 144'!A1", " Imagine you had to choose between the following options. Would you prefer to keep access to Google Workspace (Google Docs, Sheets, Slides and Drive) or go without access to Google Workspace (Google Docs, Sheets, Slides and Drive) for one month a...")</f>
        <v xml:space="preserve"> Imagine you had to choose between the following options. Would you prefer to keep access to Google Workspace (Google Docs, Sheets, Slides and Drive) or go without access to Google Workspace (Google Docs, Sheets, Slides and Drive) for one month a...</v>
      </c>
      <c r="E152" s="14" t="str">
        <f>HYPERLINK("#'Full Results'!A1093", "1093")</f>
        <v>1093</v>
      </c>
      <c r="F152" t="s">
        <v>348</v>
      </c>
    </row>
    <row r="153" spans="3:6" x14ac:dyDescent="0.35">
      <c r="C153">
        <v>145</v>
      </c>
      <c r="D153" s="8" t="str">
        <f>HYPERLINK("#'Table 145'!A1", " Imagine you had to choose between the following options. Would you prefer to keep access to Google Workspace (Google Docs, Sheets, Slides and Drive) or go without access to Google Workspace (Google Docs, Sheets, Slides and Drive) for one month a...")</f>
        <v xml:space="preserve"> Imagine you had to choose between the following options. Would you prefer to keep access to Google Workspace (Google Docs, Sheets, Slides and Drive) or go without access to Google Workspace (Google Docs, Sheets, Slides and Drive) for one month a...</v>
      </c>
      <c r="E153" s="14" t="str">
        <f>HYPERLINK("#'Full Results'!A1099", "1099")</f>
        <v>1099</v>
      </c>
      <c r="F153" t="s">
        <v>348</v>
      </c>
    </row>
    <row r="154" spans="3:6" x14ac:dyDescent="0.35">
      <c r="C154">
        <v>146</v>
      </c>
      <c r="D154" s="8" t="str">
        <f>HYPERLINK("#'Table 146'!A1", " Imagine you had to choose between the following options. Would you prefer to keep access to Google Workspace (Google Docs, Sheets, Slides and Drive) or go without access to Google Workspace (Google Docs, Sheets, Slides and Drive) for one month a...")</f>
        <v xml:space="preserve"> Imagine you had to choose between the following options. Would you prefer to keep access to Google Workspace (Google Docs, Sheets, Slides and Drive) or go without access to Google Workspace (Google Docs, Sheets, Slides and Drive) for one month a...</v>
      </c>
      <c r="E154" s="14" t="str">
        <f>HYPERLINK("#'Full Results'!A1105", "1105")</f>
        <v>1105</v>
      </c>
      <c r="F154" t="s">
        <v>348</v>
      </c>
    </row>
    <row r="155" spans="3:6" x14ac:dyDescent="0.35">
      <c r="C155">
        <v>147</v>
      </c>
      <c r="D155" s="8" t="str">
        <f>HYPERLINK("#'Table 147'!A1", " Imagine you had to choose between the following options. Would you prefer to keep access to Google Workspace (Google Docs, Sheets, Slides and Drive) or go without access to Google Workspace (Google Docs, Sheets, Slides and Drive) for one month a...")</f>
        <v xml:space="preserve"> Imagine you had to choose between the following options. Would you prefer to keep access to Google Workspace (Google Docs, Sheets, Slides and Drive) or go without access to Google Workspace (Google Docs, Sheets, Slides and Drive) for one month a...</v>
      </c>
      <c r="E155" s="14" t="str">
        <f>HYPERLINK("#'Full Results'!A1111", "1111")</f>
        <v>1111</v>
      </c>
      <c r="F155" t="s">
        <v>348</v>
      </c>
    </row>
    <row r="156" spans="3:6" x14ac:dyDescent="0.35">
      <c r="C156">
        <v>148</v>
      </c>
      <c r="D156" s="8" t="str">
        <f>HYPERLINK("#'Table 148'!A1", " Imagine you had to choose between the following options. Would you prefer to keep access to Google Workspace (Google Docs, Sheets, Slides and Drive) or go without access to Google Workspace (Google Docs, Sheets, Slides and Drive)for one month an...")</f>
        <v xml:space="preserve"> Imagine you had to choose between the following options. Would you prefer to keep access to Google Workspace (Google Docs, Sheets, Slides and Drive) or go without access to Google Workspace (Google Docs, Sheets, Slides and Drive)for one month an...</v>
      </c>
      <c r="E156" s="14" t="str">
        <f>HYPERLINK("#'Full Results'!A1117", "1117")</f>
        <v>1117</v>
      </c>
      <c r="F156" t="s">
        <v>348</v>
      </c>
    </row>
    <row r="157" spans="3:6" x14ac:dyDescent="0.35">
      <c r="C157">
        <v>149</v>
      </c>
      <c r="D157" s="8" t="str">
        <f>HYPERLINK("#'Table 149'!A1", " Imagine you had to choose between the following options. Would you prefer to keep access to Google Workspace (Google Docs, Sheets, Slides and Drive) or go without access to Google Workspace (Google Docs, Sheets, Slides and Drive) for one month a...")</f>
        <v xml:space="preserve"> Imagine you had to choose between the following options. Would you prefer to keep access to Google Workspace (Google Docs, Sheets, Slides and Drive) or go without access to Google Workspace (Google Docs, Sheets, Slides and Drive) for one month a...</v>
      </c>
      <c r="E157" s="14" t="str">
        <f>HYPERLINK("#'Full Results'!A1123", "1123")</f>
        <v>1123</v>
      </c>
      <c r="F157" t="s">
        <v>348</v>
      </c>
    </row>
    <row r="158" spans="3:6" x14ac:dyDescent="0.35">
      <c r="C158">
        <v>150</v>
      </c>
      <c r="D158" s="8" t="str">
        <f>HYPERLINK("#'Table 150'!A1", " Imagine you had to choose between the following options. Would you prefer to keep access to Google Workspace (Google Docs, Sheets, Slides and Drive) or go without access to Google Workspace (Google Docs, Sheets, Slides and Drive) for one month a...")</f>
        <v xml:space="preserve"> Imagine you had to choose between the following options. Would you prefer to keep access to Google Workspace (Google Docs, Sheets, Slides and Drive) or go without access to Google Workspace (Google Docs, Sheets, Slides and Drive) for one month a...</v>
      </c>
      <c r="E158" s="14" t="str">
        <f>HYPERLINK("#'Full Results'!A1129", "1129")</f>
        <v>1129</v>
      </c>
      <c r="F158" t="s">
        <v>348</v>
      </c>
    </row>
    <row r="159" spans="3:6" x14ac:dyDescent="0.35">
      <c r="C159">
        <v>151</v>
      </c>
      <c r="D159" s="8" t="str">
        <f>HYPERLINK("#'Table 151'!A1", "Which of the following types of content do you or your household currently have paid subscriptions for?Please select all that apply")</f>
        <v>Which of the following types of content do you or your household currently have paid subscriptions for?Please select all that apply</v>
      </c>
      <c r="E159" s="14" t="str">
        <f>HYPERLINK("#'Full Results'!A1135", "1135")</f>
        <v>1135</v>
      </c>
      <c r="F159" t="s">
        <v>62</v>
      </c>
    </row>
    <row r="160" spans="3:6" x14ac:dyDescent="0.35">
      <c r="C160">
        <v>152</v>
      </c>
      <c r="D160" s="8" t="str">
        <f>HYPERLINK("#'Table 152'!A1", "And which of the following types of content would you or your household definitely NOT pay for?Please select all that apply.")</f>
        <v>And which of the following types of content would you or your household definitely NOT pay for?Please select all that apply.</v>
      </c>
      <c r="E160" s="14" t="str">
        <f>HYPERLINK("#'Full Results'!A1150", "1150")</f>
        <v>1150</v>
      </c>
      <c r="F160" t="s">
        <v>62</v>
      </c>
    </row>
    <row r="161" spans="3:6" x14ac:dyDescent="0.35">
      <c r="C161">
        <v>153</v>
      </c>
      <c r="D161" s="8" t="str">
        <f>HYPERLINK("#'Table 153'!A1", "Which, if any, of the following products do you think have been the most helpful innovations of the last thirty years?Please select up to ten.")</f>
        <v>Which, if any, of the following products do you think have been the most helpful innovations of the last thirty years?Please select up to ten.</v>
      </c>
      <c r="E161" s="14" t="str">
        <f>HYPERLINK("#'Full Results'!A1165", "1165")</f>
        <v>1165</v>
      </c>
      <c r="F161" t="s">
        <v>62</v>
      </c>
    </row>
    <row r="162" spans="3:6" x14ac:dyDescent="0.35">
      <c r="C162">
        <v>154</v>
      </c>
      <c r="D162" s="8" t="str">
        <f>HYPERLINK("#'Table 154'!A1", " Overall, how familiar are you with Google’s work with AI?")</f>
        <v xml:space="preserve"> Overall, how familiar are you with Google’s work with AI?</v>
      </c>
      <c r="E162" s="14" t="str">
        <f>HYPERLINK("#'Full Results'!A1203", "1203")</f>
        <v>1203</v>
      </c>
      <c r="F162" t="s">
        <v>62</v>
      </c>
    </row>
    <row r="163" spans="3:6" x14ac:dyDescent="0.35">
      <c r="C163">
        <v>155</v>
      </c>
      <c r="D163" s="8" t="str">
        <f>HYPERLINK("#'Table 155'!A1", "Grid Summary: As far as you are aware, in your opinion are the following phrases good or bad descriptions of Google’s work with AI?")</f>
        <v>Grid Summary: As far as you are aware, in your opinion are the following phrases good or bad descriptions of Google’s work with AI?</v>
      </c>
      <c r="E163" s="7"/>
      <c r="F163" t="s">
        <v>62</v>
      </c>
    </row>
    <row r="164" spans="3:6" x14ac:dyDescent="0.35">
      <c r="C164">
        <v>156</v>
      </c>
      <c r="D164" s="8" t="str">
        <f>HYPERLINK("#'Table 156'!A1", "As far as you are aware, in your opinion are the following phrases good or bad descriptions of Google’s work with AI?: World leader")</f>
        <v>As far as you are aware, in your opinion are the following phrases good or bad descriptions of Google’s work with AI?: World leader</v>
      </c>
      <c r="E164" s="14" t="str">
        <f>HYPERLINK("#'Full Results'!A1212", "1212")</f>
        <v>1212</v>
      </c>
      <c r="F164" t="s">
        <v>62</v>
      </c>
    </row>
    <row r="165" spans="3:6" x14ac:dyDescent="0.35">
      <c r="C165">
        <v>157</v>
      </c>
      <c r="D165" s="8" t="str">
        <f>HYPERLINK("#'Table 157'!A1", "As far as you are aware, in your opinion are the following phrases good or bad descriptions of Google’s work with AI?: Responsible approach")</f>
        <v>As far as you are aware, in your opinion are the following phrases good or bad descriptions of Google’s work with AI?: Responsible approach</v>
      </c>
      <c r="E165" s="14" t="str">
        <f>HYPERLINK("#'Full Results'!A1221", "1221")</f>
        <v>1221</v>
      </c>
      <c r="F165" t="s">
        <v>62</v>
      </c>
    </row>
    <row r="166" spans="3:6" x14ac:dyDescent="0.35">
      <c r="C166">
        <v>158</v>
      </c>
      <c r="D166" s="8" t="str">
        <f>HYPERLINK("#'Table 158'!A1", "As far as you are aware, in your opinion are the following phrases good or bad descriptions of Google’s work with AI?: Bold approach")</f>
        <v>As far as you are aware, in your opinion are the following phrases good or bad descriptions of Google’s work with AI?: Bold approach</v>
      </c>
      <c r="E166" s="14" t="str">
        <f>HYPERLINK("#'Full Results'!A1230", "1230")</f>
        <v>1230</v>
      </c>
      <c r="F166" t="s">
        <v>62</v>
      </c>
    </row>
    <row r="167" spans="3:6" x14ac:dyDescent="0.35">
      <c r="C167">
        <v>159</v>
      </c>
      <c r="D167" s="8" t="str">
        <f>HYPERLINK("#'Table 159'!A1", "As far as you are aware, in your opinion are the following phrases good or bad descriptions of Google’s work with AI?: Safe approach")</f>
        <v>As far as you are aware, in your opinion are the following phrases good or bad descriptions of Google’s work with AI?: Safe approach</v>
      </c>
      <c r="E167" s="14" t="str">
        <f>HYPERLINK("#'Full Results'!A1239", "1239")</f>
        <v>1239</v>
      </c>
      <c r="F167" t="s">
        <v>62</v>
      </c>
    </row>
    <row r="168" spans="3:6" x14ac:dyDescent="0.35">
      <c r="C168">
        <v>160</v>
      </c>
      <c r="D168" s="8" t="str">
        <f>HYPERLINK("#'Table 160'!A1", "As far as you are aware, in your opinion are the following phrases good or bad descriptions of Google’s work with AI?: Transparent")</f>
        <v>As far as you are aware, in your opinion are the following phrases good or bad descriptions of Google’s work with AI?: Transparent</v>
      </c>
      <c r="E168" s="14" t="str">
        <f>HYPERLINK("#'Full Results'!A1248", "1248")</f>
        <v>1248</v>
      </c>
      <c r="F168" t="s">
        <v>62</v>
      </c>
    </row>
    <row r="169" spans="3:6" x14ac:dyDescent="0.35">
      <c r="C169">
        <v>161</v>
      </c>
      <c r="D169" s="8" t="str">
        <f>HYPERLINK("#'Table 161'!A1", "As far as you are aware, in your opinion are the following phrases good or bad descriptions of Google’s work with AI?: Prevents AI misuse or harm")</f>
        <v>As far as you are aware, in your opinion are the following phrases good or bad descriptions of Google’s work with AI?: Prevents AI misuse or harm</v>
      </c>
      <c r="E169" s="14" t="str">
        <f>HYPERLINK("#'Full Results'!A1257", "1257")</f>
        <v>1257</v>
      </c>
      <c r="F169" t="s">
        <v>62</v>
      </c>
    </row>
    <row r="170" spans="3:6" x14ac:dyDescent="0.35">
      <c r="C170">
        <v>162</v>
      </c>
      <c r="D170" s="8" t="str">
        <f>HYPERLINK("#'Table 162'!A1", "As far as you are aware, in your opinion are the following phrases good or bad descriptions of Google’s work with AI?: Follows clear guidelines for ethical AI development and release")</f>
        <v>As far as you are aware, in your opinion are the following phrases good or bad descriptions of Google’s work with AI?: Follows clear guidelines for ethical AI development and release</v>
      </c>
      <c r="E170" s="14" t="str">
        <f>HYPERLINK("#'Full Results'!A1266", "1266")</f>
        <v>1266</v>
      </c>
      <c r="F170" t="s">
        <v>62</v>
      </c>
    </row>
    <row r="171" spans="3:6" x14ac:dyDescent="0.35">
      <c r="C171">
        <v>163</v>
      </c>
      <c r="D171" s="8" t="str">
        <f>HYPERLINK("#'Table 163'!A1", "As far as you are aware, in your opinion are the following phrases good or bad descriptions of Google’s work with AI?: Unbiased")</f>
        <v>As far as you are aware, in your opinion are the following phrases good or bad descriptions of Google’s work with AI?: Unbiased</v>
      </c>
      <c r="E171" s="14" t="str">
        <f>HYPERLINK("#'Full Results'!A1275", "1275")</f>
        <v>1275</v>
      </c>
      <c r="F171" t="s">
        <v>62</v>
      </c>
    </row>
    <row r="172" spans="3:6" x14ac:dyDescent="0.35">
      <c r="C172">
        <v>164</v>
      </c>
      <c r="D172" s="8" t="str">
        <f>HYPERLINK("#'Table 164'!A1", "As far as you are aware, in your opinion are the following phrases good or bad descriptions of Google’s work with AI?: Reckless")</f>
        <v>As far as you are aware, in your opinion are the following phrases good or bad descriptions of Google’s work with AI?: Reckless</v>
      </c>
      <c r="E172" s="14" t="str">
        <f>HYPERLINK("#'Full Results'!A1284", "1284")</f>
        <v>1284</v>
      </c>
      <c r="F172" t="s">
        <v>62</v>
      </c>
    </row>
    <row r="173" spans="3:6" x14ac:dyDescent="0.35">
      <c r="C173">
        <v>165</v>
      </c>
      <c r="D173" s="8" t="str">
        <f>HYPERLINK("#'Table 165'!A1", "As far as you are aware, in your opinion are the following phrases good or bad descriptions of Google’s work with AI?: Slow")</f>
        <v>As far as you are aware, in your opinion are the following phrases good or bad descriptions of Google’s work with AI?: Slow</v>
      </c>
      <c r="E173" s="14" t="str">
        <f>HYPERLINK("#'Full Results'!A1293", "1293")</f>
        <v>1293</v>
      </c>
      <c r="F173" t="s">
        <v>62</v>
      </c>
    </row>
    <row r="174" spans="3:6" x14ac:dyDescent="0.35">
      <c r="C174">
        <v>166</v>
      </c>
      <c r="D174" s="8" t="str">
        <f>HYPERLINK("#'Table 166'!A1", " You said that you expect to use AI tools at your job in the future, or already use AI tools for your job. Do you think this will make you more or less productive?")</f>
        <v xml:space="preserve"> You said that you expect to use AI tools at your job in the future, or already use AI tools for your job. Do you think this will make you more or less productive?</v>
      </c>
      <c r="E174" s="14" t="str">
        <f>HYPERLINK("#'Full Results'!A1302", "1302")</f>
        <v>1302</v>
      </c>
      <c r="F174" t="s">
        <v>524</v>
      </c>
    </row>
    <row r="175" spans="3:6" x14ac:dyDescent="0.35">
      <c r="C175">
        <v>167</v>
      </c>
      <c r="D175" s="8" t="str">
        <f>HYPERLINK("#'Table 167'!A1", "Grid Summary: Thinking back to your last full day of work, how long did you have to spend doing the following types of task?")</f>
        <v>Grid Summary: Thinking back to your last full day of work, how long did you have to spend doing the following types of task?</v>
      </c>
      <c r="E175" s="7"/>
      <c r="F175" t="s">
        <v>222</v>
      </c>
    </row>
    <row r="176" spans="3:6" x14ac:dyDescent="0.35">
      <c r="C176">
        <v>168</v>
      </c>
      <c r="D176" s="8" t="str">
        <f>HYPERLINK("#'Table 168'!A1", "Thinking back to your last full day of work, how long did you have to spend doing the following types of task?: Writing or reading email	 ")</f>
        <v xml:space="preserve">Thinking back to your last full day of work, how long did you have to spend doing the following types of task?: Writing or reading email	 </v>
      </c>
      <c r="E176" s="14" t="str">
        <f>HYPERLINK("#'Full Results'!A1311", "1311")</f>
        <v>1311</v>
      </c>
      <c r="F176" t="s">
        <v>222</v>
      </c>
    </row>
    <row r="177" spans="3:6" x14ac:dyDescent="0.35">
      <c r="C177">
        <v>169</v>
      </c>
      <c r="D177" s="8" t="str">
        <f>HYPERLINK("#'Table 169'!A1", "Thinking back to your last full day of work, how long did you have to spend doing the following types of task?: Researching a topic online	 ")</f>
        <v xml:space="preserve">Thinking back to your last full day of work, how long did you have to spend doing the following types of task?: Researching a topic online	 </v>
      </c>
      <c r="E177" s="14" t="str">
        <f>HYPERLINK("#'Full Results'!A1322", "1322")</f>
        <v>1322</v>
      </c>
      <c r="F177" t="s">
        <v>222</v>
      </c>
    </row>
    <row r="178" spans="3:6" x14ac:dyDescent="0.35">
      <c r="C178">
        <v>170</v>
      </c>
      <c r="D178" s="8" t="str">
        <f>HYPERLINK("#'Table 170'!A1", "Thinking back to your last full day of work, how long did you have to spend doing the following types of task?: Writing or editing a document")</f>
        <v>Thinking back to your last full day of work, how long did you have to spend doing the following types of task?: Writing or editing a document</v>
      </c>
      <c r="E178" s="14" t="str">
        <f>HYPERLINK("#'Full Results'!A1333", "1333")</f>
        <v>1333</v>
      </c>
      <c r="F178" t="s">
        <v>222</v>
      </c>
    </row>
    <row r="179" spans="3:6" x14ac:dyDescent="0.35">
      <c r="C179">
        <v>171</v>
      </c>
      <c r="D179" s="8" t="str">
        <f>HYPERLINK("#'Table 171'!A1", "Thinking back to your last full day of work, how long did you have to spend doing the following types of task?: Creating or analysing a spreadsheet")</f>
        <v>Thinking back to your last full day of work, how long did you have to spend doing the following types of task?: Creating or analysing a spreadsheet</v>
      </c>
      <c r="E179" s="14" t="str">
        <f>HYPERLINK("#'Full Results'!A1344", "1344")</f>
        <v>1344</v>
      </c>
      <c r="F179" t="s">
        <v>222</v>
      </c>
    </row>
    <row r="180" spans="3:6" x14ac:dyDescent="0.35">
      <c r="C180">
        <v>172</v>
      </c>
      <c r="D180" s="8" t="str">
        <f>HYPERLINK("#'Table 172'!A1", "Thinking back to your last full day of work, how long did you have to spend doing the following types of task?: Writing or editing a slide show")</f>
        <v>Thinking back to your last full day of work, how long did you have to spend doing the following types of task?: Writing or editing a slide show</v>
      </c>
      <c r="E180" s="14" t="str">
        <f>HYPERLINK("#'Full Results'!A1355", "1355")</f>
        <v>1355</v>
      </c>
      <c r="F180" t="s">
        <v>222</v>
      </c>
    </row>
    <row r="181" spans="3:6" x14ac:dyDescent="0.35">
      <c r="C181">
        <v>173</v>
      </c>
      <c r="D181" s="8" t="str">
        <f>HYPERLINK("#'Table 173'!A1", "Thinking back to your last full day of work, how long did you have to spend doing the following types of task?: Attending meetings")</f>
        <v>Thinking back to your last full day of work, how long did you have to spend doing the following types of task?: Attending meetings</v>
      </c>
      <c r="E181" s="14" t="str">
        <f>HYPERLINK("#'Full Results'!A1366", "1366")</f>
        <v>1366</v>
      </c>
      <c r="F181" t="s">
        <v>222</v>
      </c>
    </row>
    <row r="182" spans="3:6" x14ac:dyDescent="0.35">
      <c r="C182">
        <v>174</v>
      </c>
      <c r="D182" s="8" t="str">
        <f>HYPERLINK("#'Table 174'!A1", "When learning new skills for work, which of the following tools have you ever used to learn the following from scratch? Basic digital skills (e.g. basic word processing/spreadsheets/presentation software)By “from scratch”, we mean that before lea...")</f>
        <v>When learning new skills for work, which of the following tools have you ever used to learn the following from scratch? Basic digital skills (e.g. basic word processing/spreadsheets/presentation software)By “from scratch”, we mean that before lea...</v>
      </c>
      <c r="E182" s="14" t="str">
        <f>HYPERLINK("#'Full Results'!A1377", "1377")</f>
        <v>1377</v>
      </c>
      <c r="F182" t="s">
        <v>222</v>
      </c>
    </row>
    <row r="183" spans="3:6" x14ac:dyDescent="0.35">
      <c r="C183">
        <v>175</v>
      </c>
      <c r="D183" s="8" t="str">
        <f>HYPERLINK("#'Table 175'!A1", "When learning new skills for work, which of the following tools have you ever used to learn the following from scratch? Advanced word processing/spreadsheet/presentation software skillsBy “from scratch”, we mean that before learning you had no or...")</f>
        <v>When learning new skills for work, which of the following tools have you ever used to learn the following from scratch? Advanced word processing/spreadsheet/presentation software skillsBy “from scratch”, we mean that before learning you had no or...</v>
      </c>
      <c r="E183" s="14" t="str">
        <f>HYPERLINK("#'Full Results'!A1388", "1388")</f>
        <v>1388</v>
      </c>
      <c r="F183" t="s">
        <v>222</v>
      </c>
    </row>
    <row r="184" spans="3:6" x14ac:dyDescent="0.35">
      <c r="C184">
        <v>176</v>
      </c>
      <c r="D184" s="8" t="str">
        <f>HYPERLINK("#'Table 176'!A1", "When learning new skills for work, which of the following tools have you ever used to learn the following from scratch? Project management software (e.g. SAP, Microsoft Project)By “from scratch”, we mean that before learning you had no or limited...")</f>
        <v>When learning new skills for work, which of the following tools have you ever used to learn the following from scratch? Project management software (e.g. SAP, Microsoft Project)By “from scratch”, we mean that before learning you had no or limited...</v>
      </c>
      <c r="E184" s="14" t="str">
        <f>HYPERLINK("#'Full Results'!A1399", "1399")</f>
        <v>1399</v>
      </c>
      <c r="F184" t="s">
        <v>222</v>
      </c>
    </row>
    <row r="185" spans="3:6" x14ac:dyDescent="0.35">
      <c r="C185">
        <v>177</v>
      </c>
      <c r="D185" s="8" t="str">
        <f>HYPERLINK("#'Table 177'!A1", "When learning new skills for work, which of the following tools have you ever used to learn the following from scratch? Programming (e.g  in Java, SQL, Python)By “from scratch”, we mean that before learning you had no or limited ability in these ...")</f>
        <v>When learning new skills for work, which of the following tools have you ever used to learn the following from scratch? Programming (e.g  in Java, SQL, Python)By “from scratch”, we mean that before learning you had no or limited ability in these ...</v>
      </c>
      <c r="E185" s="14" t="str">
        <f>HYPERLINK("#'Full Results'!A1410", "1410")</f>
        <v>1410</v>
      </c>
      <c r="F185" t="s">
        <v>222</v>
      </c>
    </row>
    <row r="186" spans="3:6" x14ac:dyDescent="0.35">
      <c r="C186">
        <v>178</v>
      </c>
      <c r="D186" s="8" t="str">
        <f>HYPERLINK("#'Table 178'!A1", "When learning new skills for work, which of the following tools have you ever used to learn the following from scratch? Networking supportBy “from scratch”, we mean that before learning you had no or limited ability in these areas")</f>
        <v>When learning new skills for work, which of the following tools have you ever used to learn the following from scratch? Networking supportBy “from scratch”, we mean that before learning you had no or limited ability in these areas</v>
      </c>
      <c r="E186" s="14" t="str">
        <f>HYPERLINK("#'Full Results'!A1421", "1421")</f>
        <v>1421</v>
      </c>
      <c r="F186" t="s">
        <v>222</v>
      </c>
    </row>
    <row r="187" spans="3:6" x14ac:dyDescent="0.35">
      <c r="C187">
        <v>179</v>
      </c>
      <c r="D187" s="8" t="str">
        <f>HYPERLINK("#'Table 179'!A1", "When learning new skills for work, which of the following tools have you ever used to learn the following from scratch? Big data analysis (e.g. in R, Stata and other data science tools)By “from scratch”, we mean that before learning you had no or...")</f>
        <v>When learning new skills for work, which of the following tools have you ever used to learn the following from scratch? Big data analysis (e.g. in R, Stata and other data science tools)By “from scratch”, we mean that before learning you had no or...</v>
      </c>
      <c r="E187" s="14" t="str">
        <f>HYPERLINK("#'Full Results'!A1432", "1432")</f>
        <v>1432</v>
      </c>
      <c r="F187" t="s">
        <v>222</v>
      </c>
    </row>
    <row r="188" spans="3:6" x14ac:dyDescent="0.35">
      <c r="C188">
        <v>180</v>
      </c>
      <c r="D188" s="8" t="str">
        <f>HYPERLINK("#'Table 180'!A1", "When learning new skills for work, which of the following tools have you ever used to learn the following from scratch? Digital creative design (e.g. Photoshop, Final Cut)By “from scratch”, we mean that before learning you had no or limited abili...")</f>
        <v>When learning new skills for work, which of the following tools have you ever used to learn the following from scratch? Digital creative design (e.g. Photoshop, Final Cut)By “from scratch”, we mean that before learning you had no or limited abili...</v>
      </c>
      <c r="E188" s="14" t="str">
        <f>HYPERLINK("#'Full Results'!A1443", "1443")</f>
        <v>1443</v>
      </c>
      <c r="F188" t="s">
        <v>222</v>
      </c>
    </row>
    <row r="189" spans="3:6" x14ac:dyDescent="0.35">
      <c r="C189">
        <v>181</v>
      </c>
      <c r="D189" s="8" t="str">
        <f>HYPERLINK("#'Table 181'!A1", "When learning new skills for work, which of the following tools have you ever used to learn the following from scratch? Client relationship management software (e.g. Salesforce)By “from scratch”, we mean that before learning you had no or limited...")</f>
        <v>When learning new skills for work, which of the following tools have you ever used to learn the following from scratch? Client relationship management software (e.g. Salesforce)By “from scratch”, we mean that before learning you had no or limited...</v>
      </c>
      <c r="E189" s="14" t="str">
        <f>HYPERLINK("#'Full Results'!A1454", "1454")</f>
        <v>1454</v>
      </c>
      <c r="F189" t="s">
        <v>222</v>
      </c>
    </row>
    <row r="190" spans="3:6" x14ac:dyDescent="0.35">
      <c r="C190">
        <v>182</v>
      </c>
      <c r="D190" s="8" t="str">
        <f>HYPERLINK("#'Table 182'!A1", "When learning new skills for work, which of the following tools have you ever used to learn the following from scratch? Digital marketing and analytics (e.g. Google analytics)By “from scratch”, we mean that before learning you had no or limited a...")</f>
        <v>When learning new skills for work, which of the following tools have you ever used to learn the following from scratch? Digital marketing and analytics (e.g. Google analytics)By “from scratch”, we mean that before learning you had no or limited a...</v>
      </c>
      <c r="E190" s="14" t="str">
        <f>HYPERLINK("#'Full Results'!A1465", "1465")</f>
        <v>1465</v>
      </c>
      <c r="F190" t="s">
        <v>222</v>
      </c>
    </row>
    <row r="191" spans="3:6" x14ac:dyDescent="0.35">
      <c r="C191">
        <v>183</v>
      </c>
      <c r="D191" s="8" t="str">
        <f>HYPERLINK("#'Table 183'!A1", "When learning new skills for work, which of the following tools have you ever used to learn the following from scratch? Manufacturing and physical design (e.g. Computer Aided Design (CAD) softwareBy “from scratch”, we mean that before learning yo...")</f>
        <v>When learning new skills for work, which of the following tools have you ever used to learn the following from scratch? Manufacturing and physical design (e.g. Computer Aided Design (CAD) softwareBy “from scratch”, we mean that before learning yo...</v>
      </c>
      <c r="E191" s="14" t="str">
        <f>HYPERLINK("#'Full Results'!A1476", "1476")</f>
        <v>1476</v>
      </c>
      <c r="F191" t="s">
        <v>222</v>
      </c>
    </row>
    <row r="192" spans="3:6" x14ac:dyDescent="0.35">
      <c r="C192">
        <v>184</v>
      </c>
      <c r="D192" s="8" t="str">
        <f>HYPERLINK("#'Table 184'!A1", "You said you used self-directed internet research to learn a skill from scratch. Which tools were important to you for this?")</f>
        <v>You said you used self-directed internet research to learn a skill from scratch. Which tools were important to you for this?</v>
      </c>
      <c r="E192" s="14" t="str">
        <f>HYPERLINK("#'Full Results'!A1487", "1487")</f>
        <v>1487</v>
      </c>
      <c r="F192" t="s">
        <v>570</v>
      </c>
    </row>
  </sheetData>
  <pageMargins left="0.7" right="0.7" top="0.75" bottom="0.75" header="0.3" footer="0.3"/>
  <pageSetup paperSize="9" orientation="portrait" horizontalDpi="300" verticalDpi="30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AN1499"/>
  <sheetViews>
    <sheetView showGridLines="0" topLeftCell="A755" workbookViewId="0">
      <selection activeCell="B764" sqref="B764"/>
    </sheetView>
  </sheetViews>
  <sheetFormatPr defaultColWidth="10.90625" defaultRowHeight="14.5" x14ac:dyDescent="0.35"/>
  <cols>
    <col min="2" max="2" width="20.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0" width="10.7265625" customWidth="1"/>
    <col min="41" max="41" width="2.1796875" customWidth="1"/>
  </cols>
  <sheetData>
    <row r="2" spans="2:40" ht="40" customHeight="1" x14ac:dyDescent="0.35">
      <c r="D2" s="25" t="s">
        <v>571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row>
    <row r="5" spans="2:40" ht="30" customHeight="1" x14ac:dyDescent="0.35">
      <c r="B5" s="13"/>
      <c r="C5" s="13"/>
      <c r="D5" s="28" t="s">
        <v>49</v>
      </c>
      <c r="E5" s="28"/>
      <c r="F5" s="13"/>
      <c r="G5" s="28" t="s">
        <v>50</v>
      </c>
      <c r="H5" s="28"/>
      <c r="I5" s="28"/>
      <c r="J5" s="28"/>
      <c r="K5" s="28"/>
      <c r="L5" s="28"/>
      <c r="M5" s="13"/>
      <c r="N5" s="28" t="s">
        <v>51</v>
      </c>
      <c r="O5" s="28"/>
      <c r="P5" s="28"/>
      <c r="Q5" s="28"/>
      <c r="R5" s="28"/>
      <c r="S5" s="13"/>
      <c r="T5" s="28" t="s">
        <v>52</v>
      </c>
      <c r="U5" s="28"/>
      <c r="V5" s="28"/>
      <c r="W5" s="28"/>
      <c r="X5" s="13"/>
      <c r="Y5" s="28" t="s">
        <v>53</v>
      </c>
      <c r="Z5" s="28"/>
      <c r="AA5" s="28"/>
      <c r="AB5" s="28"/>
      <c r="AC5" s="28"/>
      <c r="AD5" s="28"/>
      <c r="AE5" s="13"/>
      <c r="AF5" s="28" t="s">
        <v>42</v>
      </c>
      <c r="AG5" s="13"/>
      <c r="AH5" s="28" t="s">
        <v>43</v>
      </c>
      <c r="AI5" s="13"/>
      <c r="AJ5" s="28" t="s">
        <v>54</v>
      </c>
      <c r="AK5" s="28"/>
      <c r="AL5" s="28"/>
      <c r="AM5" s="28"/>
      <c r="AN5" s="28"/>
    </row>
    <row r="6" spans="2:4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C6" s="12" t="s">
        <v>40</v>
      </c>
      <c r="AD6" s="12" t="s">
        <v>41</v>
      </c>
      <c r="AF6" s="12" t="s">
        <v>42</v>
      </c>
      <c r="AH6" s="12" t="s">
        <v>43</v>
      </c>
      <c r="AJ6" s="12" t="s">
        <v>44</v>
      </c>
      <c r="AK6" s="12" t="s">
        <v>45</v>
      </c>
      <c r="AL6" s="12" t="s">
        <v>46</v>
      </c>
      <c r="AM6" s="12" t="s">
        <v>47</v>
      </c>
      <c r="AN6" s="12" t="s">
        <v>48</v>
      </c>
    </row>
    <row r="7" spans="2:40" ht="20" customHeight="1" x14ac:dyDescent="0.35">
      <c r="B7" s="10" t="s">
        <v>19</v>
      </c>
      <c r="C7" s="10">
        <v>1008</v>
      </c>
      <c r="D7" s="10">
        <v>459</v>
      </c>
      <c r="E7" s="10">
        <v>546</v>
      </c>
      <c r="F7" s="10"/>
      <c r="G7" s="10">
        <v>99</v>
      </c>
      <c r="H7" s="10">
        <v>151</v>
      </c>
      <c r="I7" s="10">
        <v>140</v>
      </c>
      <c r="J7" s="10">
        <v>164</v>
      </c>
      <c r="K7" s="10">
        <v>186</v>
      </c>
      <c r="L7" s="10">
        <v>268</v>
      </c>
      <c r="M7" s="10"/>
      <c r="N7" s="10">
        <v>91</v>
      </c>
      <c r="O7" s="10">
        <v>143</v>
      </c>
      <c r="P7" s="10">
        <v>357</v>
      </c>
      <c r="Q7" s="10">
        <v>280</v>
      </c>
      <c r="R7" s="10">
        <v>129</v>
      </c>
      <c r="S7" s="10"/>
      <c r="T7" s="10">
        <v>61</v>
      </c>
      <c r="U7" s="10">
        <v>290</v>
      </c>
      <c r="V7" s="10">
        <v>259</v>
      </c>
      <c r="W7" s="10">
        <v>272</v>
      </c>
      <c r="X7" s="10"/>
      <c r="Y7" s="10">
        <v>415</v>
      </c>
      <c r="Z7" s="10">
        <v>104</v>
      </c>
      <c r="AA7" s="10">
        <v>327</v>
      </c>
      <c r="AB7" s="10">
        <v>67</v>
      </c>
      <c r="AC7" s="10">
        <v>69</v>
      </c>
      <c r="AD7" s="10">
        <v>21</v>
      </c>
      <c r="AE7" s="10"/>
      <c r="AF7" s="10">
        <v>488</v>
      </c>
      <c r="AG7" s="10"/>
      <c r="AH7" s="10">
        <v>983</v>
      </c>
      <c r="AI7" s="10"/>
      <c r="AJ7" s="10">
        <v>334</v>
      </c>
      <c r="AK7" s="10">
        <v>150</v>
      </c>
      <c r="AL7" s="10">
        <v>221</v>
      </c>
      <c r="AM7" s="10">
        <v>207</v>
      </c>
      <c r="AN7" s="10">
        <v>96</v>
      </c>
    </row>
    <row r="8" spans="2:40" ht="20" customHeight="1" x14ac:dyDescent="0.35">
      <c r="B8" s="11" t="s">
        <v>20</v>
      </c>
      <c r="C8" s="11">
        <v>1008</v>
      </c>
      <c r="D8" s="11">
        <v>503</v>
      </c>
      <c r="E8" s="11">
        <v>502</v>
      </c>
      <c r="F8" s="11"/>
      <c r="G8" s="11">
        <v>109</v>
      </c>
      <c r="H8" s="11">
        <v>169</v>
      </c>
      <c r="I8" s="11">
        <v>145</v>
      </c>
      <c r="J8" s="11">
        <v>169</v>
      </c>
      <c r="K8" s="11">
        <v>162</v>
      </c>
      <c r="L8" s="11">
        <v>255</v>
      </c>
      <c r="M8" s="11"/>
      <c r="N8" s="11">
        <v>95</v>
      </c>
      <c r="O8" s="11">
        <v>146</v>
      </c>
      <c r="P8" s="11">
        <v>349</v>
      </c>
      <c r="Q8" s="11">
        <v>281</v>
      </c>
      <c r="R8" s="11">
        <v>129</v>
      </c>
      <c r="S8" s="11"/>
      <c r="T8" s="11">
        <v>62</v>
      </c>
      <c r="U8" s="11">
        <v>286</v>
      </c>
      <c r="V8" s="11">
        <v>258</v>
      </c>
      <c r="W8" s="11">
        <v>278</v>
      </c>
      <c r="X8" s="11"/>
      <c r="Y8" s="11">
        <v>428</v>
      </c>
      <c r="Z8" s="11">
        <v>102</v>
      </c>
      <c r="AA8" s="11">
        <v>309</v>
      </c>
      <c r="AB8" s="11">
        <v>69</v>
      </c>
      <c r="AC8" s="11">
        <v>74</v>
      </c>
      <c r="AD8" s="11">
        <v>21</v>
      </c>
      <c r="AE8" s="11"/>
      <c r="AF8" s="11">
        <v>487</v>
      </c>
      <c r="AG8" s="11"/>
      <c r="AH8" s="11">
        <v>984</v>
      </c>
      <c r="AI8" s="11"/>
      <c r="AJ8" s="11">
        <v>320</v>
      </c>
      <c r="AK8" s="11">
        <v>145</v>
      </c>
      <c r="AL8" s="11">
        <v>211</v>
      </c>
      <c r="AM8" s="11">
        <v>229</v>
      </c>
      <c r="AN8" s="11">
        <v>103</v>
      </c>
    </row>
    <row r="11" spans="2:40" x14ac:dyDescent="0.35">
      <c r="B11" s="6" t="s">
        <v>61</v>
      </c>
    </row>
    <row r="12" spans="2:40" x14ac:dyDescent="0.35">
      <c r="B12" s="24" t="s">
        <v>62</v>
      </c>
      <c r="C12" s="17"/>
      <c r="D12" s="17"/>
      <c r="E12" s="17"/>
      <c r="F12" s="17"/>
      <c r="G12" s="17"/>
      <c r="H12" s="17"/>
      <c r="I12" s="17"/>
      <c r="J12" s="17"/>
      <c r="K12" s="17"/>
      <c r="L12" s="17"/>
      <c r="M12" s="17"/>
      <c r="N12" s="17"/>
      <c r="O12" s="17"/>
      <c r="P12" s="17"/>
      <c r="Q12" s="17"/>
      <c r="R12" s="17"/>
      <c r="S12" s="17"/>
      <c r="T12" s="17"/>
      <c r="U12" s="17"/>
      <c r="V12" s="17"/>
      <c r="W12" s="17"/>
      <c r="X12" s="17"/>
      <c r="Y12" s="17"/>
      <c r="Z12" s="17"/>
      <c r="AA12" s="17"/>
      <c r="AB12" s="17"/>
      <c r="AC12" s="17"/>
      <c r="AD12" s="17"/>
      <c r="AE12" s="17"/>
      <c r="AF12" s="17"/>
      <c r="AG12" s="17"/>
      <c r="AH12" s="17"/>
      <c r="AI12" s="17"/>
      <c r="AJ12" s="17"/>
      <c r="AK12" s="17"/>
      <c r="AL12" s="17"/>
      <c r="AM12" s="17"/>
      <c r="AN12" s="17"/>
    </row>
    <row r="13" spans="2:40" x14ac:dyDescent="0.35">
      <c r="B13" t="s">
        <v>55</v>
      </c>
      <c r="C13" s="17">
        <v>0.54757023655389303</v>
      </c>
      <c r="D13" s="17">
        <v>0.52451186739203104</v>
      </c>
      <c r="E13" s="17">
        <v>0.56793672929600802</v>
      </c>
      <c r="F13" s="17"/>
      <c r="G13" s="17">
        <v>0.87216591360469997</v>
      </c>
      <c r="H13" s="17">
        <v>0.71510736087114701</v>
      </c>
      <c r="I13" s="17">
        <v>0.59459183245443004</v>
      </c>
      <c r="J13" s="17">
        <v>0.463663841121353</v>
      </c>
      <c r="K13" s="17">
        <v>0.40073785782177401</v>
      </c>
      <c r="L13" s="17">
        <v>0.419727022078974</v>
      </c>
      <c r="M13" s="17"/>
      <c r="N13" s="17">
        <v>0.59462556728845894</v>
      </c>
      <c r="O13" s="17">
        <v>0.55457985104473395</v>
      </c>
      <c r="P13" s="17">
        <v>0.44222036189886899</v>
      </c>
      <c r="Q13" s="17">
        <v>0.60966710329019802</v>
      </c>
      <c r="R13" s="17">
        <v>0.64990609427167501</v>
      </c>
      <c r="S13" s="17"/>
      <c r="T13" s="17">
        <v>0.68596544485259203</v>
      </c>
      <c r="U13" s="17">
        <v>0.43324524475319598</v>
      </c>
      <c r="V13" s="17">
        <v>0.54213901497865802</v>
      </c>
      <c r="W13" s="17">
        <v>0.65582750885511598</v>
      </c>
      <c r="X13" s="17"/>
      <c r="Y13" s="17">
        <v>0.60514431698210702</v>
      </c>
      <c r="Z13" s="17">
        <v>0.53874811083264496</v>
      </c>
      <c r="AA13" s="17">
        <v>0.40273279698807402</v>
      </c>
      <c r="AB13" s="17">
        <v>0.56438774335771902</v>
      </c>
      <c r="AC13" s="17">
        <v>0.81228584685765004</v>
      </c>
      <c r="AD13" s="17">
        <v>0.60500445260504299</v>
      </c>
      <c r="AE13" s="17"/>
      <c r="AF13" s="17">
        <v>0.137291773164158</v>
      </c>
      <c r="AG13" s="17"/>
      <c r="AH13" s="17">
        <v>0.55002006689277405</v>
      </c>
      <c r="AI13" s="17"/>
      <c r="AJ13" s="17">
        <v>0.61159272640095597</v>
      </c>
      <c r="AK13" s="17">
        <v>0.61295075909398899</v>
      </c>
      <c r="AL13" s="17">
        <v>0.49455376215792501</v>
      </c>
      <c r="AM13" s="17">
        <v>0.48527040786841902</v>
      </c>
      <c r="AN13" s="17">
        <v>0.50374270594368797</v>
      </c>
    </row>
    <row r="14" spans="2:40" x14ac:dyDescent="0.35">
      <c r="B14" t="s">
        <v>56</v>
      </c>
      <c r="C14" s="17">
        <v>0.48306239629136999</v>
      </c>
      <c r="D14" s="17">
        <v>0.54093204867215205</v>
      </c>
      <c r="E14" s="17">
        <v>0.42806127821755502</v>
      </c>
      <c r="F14" s="17"/>
      <c r="G14" s="17">
        <v>0.172727545293343</v>
      </c>
      <c r="H14" s="17">
        <v>0.41520320133643501</v>
      </c>
      <c r="I14" s="17">
        <v>0.54119846334103106</v>
      </c>
      <c r="J14" s="17">
        <v>0.55541573517255305</v>
      </c>
      <c r="K14" s="17">
        <v>0.57130795720499095</v>
      </c>
      <c r="L14" s="17">
        <v>0.52365332696475997</v>
      </c>
      <c r="M14" s="17"/>
      <c r="N14" s="17">
        <v>0.36416084360310202</v>
      </c>
      <c r="O14" s="17">
        <v>0.42646142156420103</v>
      </c>
      <c r="P14" s="17">
        <v>0.52891397834194998</v>
      </c>
      <c r="Q14" s="17">
        <v>0.49876559464320203</v>
      </c>
      <c r="R14" s="17">
        <v>0.49098483983475499</v>
      </c>
      <c r="S14" s="17"/>
      <c r="T14" s="17">
        <v>0.28599551221511799</v>
      </c>
      <c r="U14" s="17">
        <v>0.52193056214922096</v>
      </c>
      <c r="V14" s="17">
        <v>0.49581232143273701</v>
      </c>
      <c r="W14" s="17">
        <v>0.49817146948442598</v>
      </c>
      <c r="X14" s="17"/>
      <c r="Y14" s="17">
        <v>0.49743961879003301</v>
      </c>
      <c r="Z14" s="17">
        <v>0.52768077018513804</v>
      </c>
      <c r="AA14" s="17">
        <v>0.53501067723755802</v>
      </c>
      <c r="AB14" s="17">
        <v>0.384707538462634</v>
      </c>
      <c r="AC14" s="17">
        <v>0.217034099307266</v>
      </c>
      <c r="AD14" s="17">
        <v>0.43307756851083701</v>
      </c>
      <c r="AE14" s="17"/>
      <c r="AF14" s="17">
        <v>1</v>
      </c>
      <c r="AG14" s="17"/>
      <c r="AH14" s="17">
        <v>0.482279603385114</v>
      </c>
      <c r="AI14" s="17"/>
      <c r="AJ14" s="17">
        <v>0.48177470951796297</v>
      </c>
      <c r="AK14" s="17">
        <v>0.42399105993578501</v>
      </c>
      <c r="AL14" s="17">
        <v>0.51240336718284596</v>
      </c>
      <c r="AM14" s="17">
        <v>0.50886509477710196</v>
      </c>
      <c r="AN14" s="17">
        <v>0.45274822859928698</v>
      </c>
    </row>
    <row r="15" spans="2:40" x14ac:dyDescent="0.35">
      <c r="B15" t="s">
        <v>57</v>
      </c>
      <c r="C15" s="17">
        <v>2.7387549229498799E-2</v>
      </c>
      <c r="D15" s="17">
        <v>2.3937120098898999E-2</v>
      </c>
      <c r="E15" s="17">
        <v>3.10017457227439E-2</v>
      </c>
      <c r="F15" s="17"/>
      <c r="G15" s="17">
        <v>1.9019189817675999E-2</v>
      </c>
      <c r="H15" s="17">
        <v>4.4258307334804001E-2</v>
      </c>
      <c r="I15" s="17">
        <v>7.2832090974538303E-3</v>
      </c>
      <c r="J15" s="17">
        <v>1.8736169871324301E-2</v>
      </c>
      <c r="K15" s="17">
        <v>2.6193040378852901E-2</v>
      </c>
      <c r="L15" s="17">
        <v>3.7713403498002798E-2</v>
      </c>
      <c r="M15" s="17"/>
      <c r="N15" s="17">
        <v>3.1465744995270897E-2</v>
      </c>
      <c r="O15" s="17">
        <v>1.1871096143156699E-2</v>
      </c>
      <c r="P15" s="17">
        <v>2.7717793656997201E-2</v>
      </c>
      <c r="Q15" s="17">
        <v>3.0026151797120398E-2</v>
      </c>
      <c r="R15" s="17">
        <v>3.6957102831766002E-2</v>
      </c>
      <c r="S15" s="17"/>
      <c r="T15" s="17">
        <v>1.4456375798998E-2</v>
      </c>
      <c r="U15" s="17">
        <v>4.6407398567206E-2</v>
      </c>
      <c r="V15" s="17">
        <v>2.7892311682049399E-2</v>
      </c>
      <c r="W15" s="17">
        <v>1.20869949893904E-2</v>
      </c>
      <c r="X15" s="17"/>
      <c r="Y15" s="17">
        <v>2.43870608231814E-2</v>
      </c>
      <c r="Z15" s="17">
        <v>7.9767784454639508E-3</v>
      </c>
      <c r="AA15" s="17">
        <v>4.6851570006215003E-2</v>
      </c>
      <c r="AB15" s="17">
        <v>2.71797770342176E-2</v>
      </c>
      <c r="AC15" s="17">
        <v>0</v>
      </c>
      <c r="AD15" s="17">
        <v>0</v>
      </c>
      <c r="AE15" s="17"/>
      <c r="AF15" s="17">
        <v>1.32352750962926E-2</v>
      </c>
      <c r="AG15" s="17"/>
      <c r="AH15" s="17">
        <v>2.4940170490907299E-2</v>
      </c>
      <c r="AI15" s="17"/>
      <c r="AJ15" s="17">
        <v>3.7910142174190101E-2</v>
      </c>
      <c r="AK15" s="17">
        <v>1.1749209210110601E-2</v>
      </c>
      <c r="AL15" s="17">
        <v>2.5294157852576899E-2</v>
      </c>
      <c r="AM15" s="17">
        <v>2.2592601714540101E-2</v>
      </c>
      <c r="AN15" s="17">
        <v>3.1660152355383303E-2</v>
      </c>
    </row>
    <row r="16" spans="2:40" x14ac:dyDescent="0.35">
      <c r="B16" t="s">
        <v>58</v>
      </c>
      <c r="C16" s="17">
        <v>5.2960439023687998E-3</v>
      </c>
      <c r="D16" s="17">
        <v>4.7490796354182803E-3</v>
      </c>
      <c r="E16" s="17">
        <v>5.8746562858268299E-3</v>
      </c>
      <c r="F16" s="17"/>
      <c r="G16" s="17">
        <v>0</v>
      </c>
      <c r="H16" s="17">
        <v>5.3663137593306497E-3</v>
      </c>
      <c r="I16" s="17">
        <v>0</v>
      </c>
      <c r="J16" s="17">
        <v>1.41353110992921E-2</v>
      </c>
      <c r="K16" s="17">
        <v>6.0787464587157003E-3</v>
      </c>
      <c r="L16" s="17">
        <v>4.1707985551614696E-3</v>
      </c>
      <c r="M16" s="17"/>
      <c r="N16" s="17">
        <v>0</v>
      </c>
      <c r="O16" s="17">
        <v>0</v>
      </c>
      <c r="P16" s="17">
        <v>6.3529851925447096E-3</v>
      </c>
      <c r="Q16" s="17">
        <v>7.6046779939306303E-3</v>
      </c>
      <c r="R16" s="17">
        <v>0</v>
      </c>
      <c r="S16" s="17"/>
      <c r="T16" s="17">
        <v>0</v>
      </c>
      <c r="U16" s="17">
        <v>3.1659972624312402E-3</v>
      </c>
      <c r="V16" s="17">
        <v>4.47872754339742E-3</v>
      </c>
      <c r="W16" s="17">
        <v>0</v>
      </c>
      <c r="X16" s="17"/>
      <c r="Y16" s="17">
        <v>0</v>
      </c>
      <c r="Z16" s="17">
        <v>0</v>
      </c>
      <c r="AA16" s="17">
        <v>1.0596168604203E-2</v>
      </c>
      <c r="AB16" s="17">
        <v>2.9840772633834001E-2</v>
      </c>
      <c r="AC16" s="17">
        <v>0</v>
      </c>
      <c r="AD16" s="17">
        <v>0</v>
      </c>
      <c r="AE16" s="17"/>
      <c r="AF16" s="17">
        <v>0</v>
      </c>
      <c r="AG16" s="17"/>
      <c r="AH16" s="17">
        <v>5.4241539465952103E-3</v>
      </c>
      <c r="AI16" s="17"/>
      <c r="AJ16" s="17">
        <v>0</v>
      </c>
      <c r="AK16" s="17">
        <v>0</v>
      </c>
      <c r="AL16" s="17">
        <v>9.7789634584258597E-3</v>
      </c>
      <c r="AM16" s="17">
        <v>8.9302942594928197E-3</v>
      </c>
      <c r="AN16" s="17">
        <v>1.19418794022916E-2</v>
      </c>
    </row>
    <row r="17" spans="2:40" x14ac:dyDescent="0.35">
      <c r="B17" t="s">
        <v>59</v>
      </c>
      <c r="C17" s="17">
        <v>8.10857500892742E-4</v>
      </c>
      <c r="D17" s="17">
        <v>0</v>
      </c>
      <c r="E17" s="17">
        <v>1.62668300555823E-3</v>
      </c>
      <c r="F17" s="17"/>
      <c r="G17" s="17">
        <v>0</v>
      </c>
      <c r="H17" s="17">
        <v>0</v>
      </c>
      <c r="I17" s="17">
        <v>0</v>
      </c>
      <c r="J17" s="17">
        <v>0</v>
      </c>
      <c r="K17" s="17">
        <v>5.0537582859695104E-3</v>
      </c>
      <c r="L17" s="17">
        <v>0</v>
      </c>
      <c r="M17" s="17"/>
      <c r="N17" s="17">
        <v>0</v>
      </c>
      <c r="O17" s="17">
        <v>0</v>
      </c>
      <c r="P17" s="17">
        <v>2.3405418022275199E-3</v>
      </c>
      <c r="Q17" s="17">
        <v>0</v>
      </c>
      <c r="R17" s="17">
        <v>0</v>
      </c>
      <c r="S17" s="17"/>
      <c r="T17" s="17">
        <v>1.32662039686739E-2</v>
      </c>
      <c r="U17" s="17">
        <v>0</v>
      </c>
      <c r="V17" s="17">
        <v>0</v>
      </c>
      <c r="W17" s="17">
        <v>0</v>
      </c>
      <c r="X17" s="17"/>
      <c r="Y17" s="17">
        <v>0</v>
      </c>
      <c r="Z17" s="17">
        <v>0</v>
      </c>
      <c r="AA17" s="17">
        <v>0</v>
      </c>
      <c r="AB17" s="17">
        <v>1.1820609099619499E-2</v>
      </c>
      <c r="AC17" s="17">
        <v>0</v>
      </c>
      <c r="AD17" s="17">
        <v>0</v>
      </c>
      <c r="AE17" s="17"/>
      <c r="AF17" s="17">
        <v>0</v>
      </c>
      <c r="AG17" s="17"/>
      <c r="AH17" s="17">
        <v>8.3047195126658097E-4</v>
      </c>
      <c r="AI17" s="17"/>
      <c r="AJ17" s="17">
        <v>0</v>
      </c>
      <c r="AK17" s="17">
        <v>0</v>
      </c>
      <c r="AL17" s="17">
        <v>3.8736699568714902E-3</v>
      </c>
      <c r="AM17" s="17">
        <v>0</v>
      </c>
      <c r="AN17" s="17">
        <v>0</v>
      </c>
    </row>
    <row r="18" spans="2:40" x14ac:dyDescent="0.35">
      <c r="B18" t="s">
        <v>60</v>
      </c>
      <c r="C18" s="17">
        <v>1.67669996563201E-2</v>
      </c>
      <c r="D18" s="17">
        <v>1.1760969826370499E-2</v>
      </c>
      <c r="E18" s="17">
        <v>2.1873777329682102E-2</v>
      </c>
      <c r="F18" s="17"/>
      <c r="G18" s="17">
        <v>2.8366242849666899E-2</v>
      </c>
      <c r="H18" s="17">
        <v>3.22789922592846E-2</v>
      </c>
      <c r="I18" s="17">
        <v>0</v>
      </c>
      <c r="J18" s="17">
        <v>5.3345255455513399E-3</v>
      </c>
      <c r="K18" s="17">
        <v>5.79183769506025E-3</v>
      </c>
      <c r="L18" s="17">
        <v>2.5613314859097999E-2</v>
      </c>
      <c r="M18" s="17"/>
      <c r="N18" s="17">
        <v>1.96294646594261E-2</v>
      </c>
      <c r="O18" s="17">
        <v>3.48997084013263E-2</v>
      </c>
      <c r="P18" s="17">
        <v>1.33819739137597E-2</v>
      </c>
      <c r="Q18" s="17">
        <v>6.3354705840933199E-3</v>
      </c>
      <c r="R18" s="17">
        <v>2.7115978031717301E-2</v>
      </c>
      <c r="S18" s="17"/>
      <c r="T18" s="17">
        <v>2.9229214762614E-2</v>
      </c>
      <c r="U18" s="17">
        <v>1.3426625417889001E-2</v>
      </c>
      <c r="V18" s="17">
        <v>2.4904644496878899E-2</v>
      </c>
      <c r="W18" s="17">
        <v>1.08291048994384E-2</v>
      </c>
      <c r="X18" s="17"/>
      <c r="Y18" s="17">
        <v>2.4459290310341199E-2</v>
      </c>
      <c r="Z18" s="17">
        <v>9.0430103930750506E-3</v>
      </c>
      <c r="AA18" s="17">
        <v>1.7841847340774299E-2</v>
      </c>
      <c r="AB18" s="17">
        <v>0</v>
      </c>
      <c r="AC18" s="17">
        <v>0</v>
      </c>
      <c r="AD18" s="17">
        <v>0</v>
      </c>
      <c r="AE18" s="17"/>
      <c r="AF18" s="17">
        <v>7.9932976631796101E-3</v>
      </c>
      <c r="AG18" s="17"/>
      <c r="AH18" s="17">
        <v>1.6267612007831101E-2</v>
      </c>
      <c r="AI18" s="17"/>
      <c r="AJ18" s="17">
        <v>2.7530726092438999E-2</v>
      </c>
      <c r="AK18" s="17">
        <v>1.2649575284708999E-2</v>
      </c>
      <c r="AL18" s="17">
        <v>8.8204457211921404E-3</v>
      </c>
      <c r="AM18" s="17">
        <v>8.5340952537554596E-3</v>
      </c>
      <c r="AN18" s="17">
        <v>2.37057575478236E-2</v>
      </c>
    </row>
    <row r="19" spans="2:40" x14ac:dyDescent="0.35">
      <c r="C19" s="17"/>
      <c r="D19" s="17"/>
      <c r="E19" s="17"/>
      <c r="F19" s="17"/>
      <c r="G19" s="17"/>
      <c r="H19" s="17"/>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17"/>
      <c r="AL19" s="17"/>
      <c r="AM19" s="17"/>
      <c r="AN19" s="17"/>
    </row>
    <row r="20" spans="2:40" x14ac:dyDescent="0.35">
      <c r="B20" s="6" t="s">
        <v>80</v>
      </c>
      <c r="C20" s="17"/>
      <c r="D20" s="17"/>
      <c r="E20" s="17"/>
      <c r="F20" s="17"/>
      <c r="G20" s="17"/>
      <c r="H20" s="17"/>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row>
    <row r="21" spans="2:40" x14ac:dyDescent="0.35">
      <c r="B21" s="24" t="s">
        <v>81</v>
      </c>
      <c r="C21" s="17"/>
      <c r="D21" s="17"/>
      <c r="E21" s="17"/>
      <c r="F21" s="17"/>
      <c r="G21" s="17"/>
      <c r="H21" s="17"/>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17"/>
      <c r="AH21" s="17"/>
      <c r="AI21" s="17"/>
      <c r="AJ21" s="17"/>
      <c r="AK21" s="17"/>
      <c r="AL21" s="17"/>
      <c r="AM21" s="17"/>
      <c r="AN21" s="17"/>
    </row>
    <row r="22" spans="2:40" x14ac:dyDescent="0.35">
      <c r="B22" t="s">
        <v>65</v>
      </c>
      <c r="C22" s="17">
        <v>0.48971044203754099</v>
      </c>
      <c r="D22" s="17">
        <v>0.526664177387415</v>
      </c>
      <c r="E22" s="17">
        <v>0.44300491664788</v>
      </c>
      <c r="F22" s="17"/>
      <c r="G22" s="17">
        <v>0.68638417422462406</v>
      </c>
      <c r="H22" s="17">
        <v>0.52082448714348195</v>
      </c>
      <c r="I22" s="17">
        <v>0.61918304965152005</v>
      </c>
      <c r="J22" s="17">
        <v>0.46379081870544198</v>
      </c>
      <c r="K22" s="17">
        <v>0.44276049031818798</v>
      </c>
      <c r="L22" s="17">
        <v>0.42017149193873699</v>
      </c>
      <c r="M22" s="17"/>
      <c r="N22" s="17">
        <v>0.51124181723100803</v>
      </c>
      <c r="O22" s="17">
        <v>0.51606059277647298</v>
      </c>
      <c r="P22" s="17">
        <v>0.47988290651121801</v>
      </c>
      <c r="Q22" s="17">
        <v>0.481827716032938</v>
      </c>
      <c r="R22" s="17">
        <v>0.51359865920758296</v>
      </c>
      <c r="S22" s="17"/>
      <c r="T22" s="17">
        <v>0.64290151653596195</v>
      </c>
      <c r="U22" s="17">
        <v>0.48589342262454399</v>
      </c>
      <c r="V22" s="17">
        <v>0.48511871147623498</v>
      </c>
      <c r="W22" s="17">
        <v>0.54508724626496996</v>
      </c>
      <c r="X22" s="17"/>
      <c r="Y22" s="17">
        <v>0.484902866170555</v>
      </c>
      <c r="Z22" s="17">
        <v>0.48723451859244998</v>
      </c>
      <c r="AA22" s="17">
        <v>0.47686498704463198</v>
      </c>
      <c r="AB22" s="17">
        <v>0.54123193379953805</v>
      </c>
      <c r="AC22" s="17">
        <v>0.52635951642981205</v>
      </c>
      <c r="AD22" s="17">
        <v>0.46450306738796399</v>
      </c>
      <c r="AE22" s="17"/>
      <c r="AF22" s="17">
        <v>0.48971044203754099</v>
      </c>
      <c r="AG22" s="17"/>
      <c r="AH22" s="17">
        <v>0.49321966757717001</v>
      </c>
      <c r="AI22" s="17"/>
      <c r="AJ22" s="17">
        <v>0.48915481680245498</v>
      </c>
      <c r="AK22" s="17">
        <v>0.54590864256896598</v>
      </c>
      <c r="AL22" s="17">
        <v>0.52895788803049404</v>
      </c>
      <c r="AM22" s="17">
        <v>0.43294356004216999</v>
      </c>
      <c r="AN22" s="17">
        <v>0.46831784169056501</v>
      </c>
    </row>
    <row r="23" spans="2:40" x14ac:dyDescent="0.35">
      <c r="B23" t="s">
        <v>66</v>
      </c>
      <c r="C23" s="17">
        <v>0.48543794455307399</v>
      </c>
      <c r="D23" s="17">
        <v>0.49752431071609599</v>
      </c>
      <c r="E23" s="17">
        <v>0.47016208471505899</v>
      </c>
      <c r="F23" s="17"/>
      <c r="G23" s="17">
        <v>0.683469779488592</v>
      </c>
      <c r="H23" s="17">
        <v>0.47246629105482002</v>
      </c>
      <c r="I23" s="17">
        <v>0.48244789894047302</v>
      </c>
      <c r="J23" s="17">
        <v>0.56741066298560305</v>
      </c>
      <c r="K23" s="17">
        <v>0.48012039300033299</v>
      </c>
      <c r="L23" s="17">
        <v>0.41212125976542202</v>
      </c>
      <c r="M23" s="17"/>
      <c r="N23" s="17">
        <v>0.51794798256958996</v>
      </c>
      <c r="O23" s="17">
        <v>0.56117057877323495</v>
      </c>
      <c r="P23" s="17">
        <v>0.475570313181436</v>
      </c>
      <c r="Q23" s="17">
        <v>0.465081803275261</v>
      </c>
      <c r="R23" s="17">
        <v>0.48245251093913999</v>
      </c>
      <c r="S23" s="17"/>
      <c r="T23" s="17">
        <v>0.59205626456412996</v>
      </c>
      <c r="U23" s="17">
        <v>0.48919415083796303</v>
      </c>
      <c r="V23" s="17">
        <v>0.48326387068183602</v>
      </c>
      <c r="W23" s="17">
        <v>0.51899051448001599</v>
      </c>
      <c r="X23" s="17"/>
      <c r="Y23" s="17">
        <v>0.50983141041745195</v>
      </c>
      <c r="Z23" s="17">
        <v>0.53498411833087101</v>
      </c>
      <c r="AA23" s="17">
        <v>0.42882888686576898</v>
      </c>
      <c r="AB23" s="17">
        <v>0.35506138033871598</v>
      </c>
      <c r="AC23" s="17">
        <v>0.71590649901951597</v>
      </c>
      <c r="AD23" s="17">
        <v>0.59425219161095899</v>
      </c>
      <c r="AE23" s="17"/>
      <c r="AF23" s="17">
        <v>0.48543794455307399</v>
      </c>
      <c r="AG23" s="17"/>
      <c r="AH23" s="17">
        <v>0.494162277758386</v>
      </c>
      <c r="AI23" s="17"/>
      <c r="AJ23" s="17">
        <v>0.49655779364263403</v>
      </c>
      <c r="AK23" s="17">
        <v>0.46962629783892701</v>
      </c>
      <c r="AL23" s="17">
        <v>0.463430850192455</v>
      </c>
      <c r="AM23" s="17">
        <v>0.51614600896027296</v>
      </c>
      <c r="AN23" s="17">
        <v>0.44380836731141199</v>
      </c>
    </row>
    <row r="24" spans="2:40" x14ac:dyDescent="0.35">
      <c r="B24" t="s">
        <v>67</v>
      </c>
      <c r="C24" s="17">
        <v>0.28114243736691003</v>
      </c>
      <c r="D24" s="17">
        <v>0.32628130205011402</v>
      </c>
      <c r="E24" s="17">
        <v>0.224091793621119</v>
      </c>
      <c r="F24" s="17"/>
      <c r="G24" s="17">
        <v>0.69441590240958395</v>
      </c>
      <c r="H24" s="17">
        <v>0.3846876152448</v>
      </c>
      <c r="I24" s="17">
        <v>0.36344929505650397</v>
      </c>
      <c r="J24" s="17">
        <v>0.30604268303993998</v>
      </c>
      <c r="K24" s="17">
        <v>0.19881657724896301</v>
      </c>
      <c r="L24" s="17">
        <v>0.15946926819695201</v>
      </c>
      <c r="M24" s="17"/>
      <c r="N24" s="17">
        <v>0.39740257289405001</v>
      </c>
      <c r="O24" s="17">
        <v>0.24243616684121599</v>
      </c>
      <c r="P24" s="17">
        <v>0.21636865004908201</v>
      </c>
      <c r="Q24" s="17">
        <v>0.32307330506486498</v>
      </c>
      <c r="R24" s="17">
        <v>0.34594183046292998</v>
      </c>
      <c r="S24" s="17"/>
      <c r="T24" s="17">
        <v>0.36462261160617898</v>
      </c>
      <c r="U24" s="17">
        <v>0.24586203460810399</v>
      </c>
      <c r="V24" s="17">
        <v>0.24998133739664899</v>
      </c>
      <c r="W24" s="17">
        <v>0.36211202623093802</v>
      </c>
      <c r="X24" s="17"/>
      <c r="Y24" s="17">
        <v>0.33509699625542899</v>
      </c>
      <c r="Z24" s="17">
        <v>0.203891692715647</v>
      </c>
      <c r="AA24" s="17">
        <v>0.20296826380208599</v>
      </c>
      <c r="AB24" s="17">
        <v>0.253977428008821</v>
      </c>
      <c r="AC24" s="17">
        <v>0.49027981066411902</v>
      </c>
      <c r="AD24" s="17">
        <v>0.37038967381968302</v>
      </c>
      <c r="AE24" s="17"/>
      <c r="AF24" s="17">
        <v>0.28114243736691003</v>
      </c>
      <c r="AG24" s="17"/>
      <c r="AH24" s="17">
        <v>0.28305114223486499</v>
      </c>
      <c r="AI24" s="17"/>
      <c r="AJ24" s="17">
        <v>0.24753460066996599</v>
      </c>
      <c r="AK24" s="17">
        <v>0.30647399357263</v>
      </c>
      <c r="AL24" s="17">
        <v>0.32991882166341202</v>
      </c>
      <c r="AM24" s="17">
        <v>0.26789846179006699</v>
      </c>
      <c r="AN24" s="17">
        <v>0.27886205475175901</v>
      </c>
    </row>
    <row r="25" spans="2:40" x14ac:dyDescent="0.35">
      <c r="B25" t="s">
        <v>68</v>
      </c>
      <c r="C25" s="17">
        <v>0.264139976282462</v>
      </c>
      <c r="D25" s="17">
        <v>0.29435751342059402</v>
      </c>
      <c r="E25" s="17">
        <v>0.225948276995345</v>
      </c>
      <c r="F25" s="17"/>
      <c r="G25" s="17">
        <v>0.42839653105748299</v>
      </c>
      <c r="H25" s="17">
        <v>0.36832758200141802</v>
      </c>
      <c r="I25" s="17">
        <v>0.418571435309957</v>
      </c>
      <c r="J25" s="17">
        <v>0.206052094517302</v>
      </c>
      <c r="K25" s="17">
        <v>0.15567541591821399</v>
      </c>
      <c r="L25" s="17">
        <v>0.21128979415037499</v>
      </c>
      <c r="M25" s="17"/>
      <c r="N25" s="17">
        <v>0.24663209235646999</v>
      </c>
      <c r="O25" s="17">
        <v>0.24166118940819201</v>
      </c>
      <c r="P25" s="17">
        <v>0.211106698403209</v>
      </c>
      <c r="Q25" s="17">
        <v>0.33188949443401999</v>
      </c>
      <c r="R25" s="17">
        <v>0.30886179467985903</v>
      </c>
      <c r="S25" s="17"/>
      <c r="T25" s="17">
        <v>0.30560679482541298</v>
      </c>
      <c r="U25" s="17">
        <v>0.22094203448361999</v>
      </c>
      <c r="V25" s="17">
        <v>0.25028984536251198</v>
      </c>
      <c r="W25" s="17">
        <v>0.33635779834812501</v>
      </c>
      <c r="X25" s="17"/>
      <c r="Y25" s="17">
        <v>0.29726952882365199</v>
      </c>
      <c r="Z25" s="17">
        <v>0.27031811613911499</v>
      </c>
      <c r="AA25" s="17">
        <v>0.221293842268141</v>
      </c>
      <c r="AB25" s="17">
        <v>0.301906776114581</v>
      </c>
      <c r="AC25" s="17">
        <v>0.22356372592063001</v>
      </c>
      <c r="AD25" s="17">
        <v>0.140034398638476</v>
      </c>
      <c r="AE25" s="17"/>
      <c r="AF25" s="17">
        <v>0.264139976282462</v>
      </c>
      <c r="AG25" s="17"/>
      <c r="AH25" s="17">
        <v>0.26560913122639501</v>
      </c>
      <c r="AI25" s="17"/>
      <c r="AJ25" s="17">
        <v>0.24416762051798499</v>
      </c>
      <c r="AK25" s="17">
        <v>0.36819918792961198</v>
      </c>
      <c r="AL25" s="17">
        <v>0.27805996547277601</v>
      </c>
      <c r="AM25" s="17">
        <v>0.265891488813432</v>
      </c>
      <c r="AN25" s="17">
        <v>0.156331882841792</v>
      </c>
    </row>
    <row r="26" spans="2:40" x14ac:dyDescent="0.35">
      <c r="B26" t="s">
        <v>69</v>
      </c>
      <c r="C26" s="17">
        <v>0.260697479385193</v>
      </c>
      <c r="D26" s="17">
        <v>0.307883985976796</v>
      </c>
      <c r="E26" s="17">
        <v>0.201058837694508</v>
      </c>
      <c r="F26" s="17"/>
      <c r="G26" s="17">
        <v>0.65728615279462999</v>
      </c>
      <c r="H26" s="17">
        <v>0.27912521448718902</v>
      </c>
      <c r="I26" s="17">
        <v>0.41048142062111798</v>
      </c>
      <c r="J26" s="17">
        <v>0.29500294140170302</v>
      </c>
      <c r="K26" s="17">
        <v>0.15424758889927201</v>
      </c>
      <c r="L26" s="17">
        <v>0.15655886184904899</v>
      </c>
      <c r="M26" s="17"/>
      <c r="N26" s="17">
        <v>0.34346254160365403</v>
      </c>
      <c r="O26" s="17">
        <v>0.31615022642566598</v>
      </c>
      <c r="P26" s="17">
        <v>0.16216001706077299</v>
      </c>
      <c r="Q26" s="17">
        <v>0.33051537310877799</v>
      </c>
      <c r="R26" s="17">
        <v>0.30208725856591101</v>
      </c>
      <c r="S26" s="17"/>
      <c r="T26" s="17">
        <v>0.162251422947334</v>
      </c>
      <c r="U26" s="17">
        <v>0.216633493610634</v>
      </c>
      <c r="V26" s="17">
        <v>0.22941807474629899</v>
      </c>
      <c r="W26" s="17">
        <v>0.36775148555817999</v>
      </c>
      <c r="X26" s="17"/>
      <c r="Y26" s="17">
        <v>0.31165243284060401</v>
      </c>
      <c r="Z26" s="17">
        <v>0.29227915021191803</v>
      </c>
      <c r="AA26" s="17">
        <v>0.17416410387623299</v>
      </c>
      <c r="AB26" s="17">
        <v>0.216223404237781</v>
      </c>
      <c r="AC26" s="17">
        <v>0.37294100638497601</v>
      </c>
      <c r="AD26" s="17">
        <v>0.140034398638476</v>
      </c>
      <c r="AE26" s="17"/>
      <c r="AF26" s="17">
        <v>0.260697479385193</v>
      </c>
      <c r="AG26" s="17"/>
      <c r="AH26" s="17">
        <v>0.262811797990125</v>
      </c>
      <c r="AI26" s="17"/>
      <c r="AJ26" s="17">
        <v>0.27633858497892499</v>
      </c>
      <c r="AK26" s="17">
        <v>0.267468812976141</v>
      </c>
      <c r="AL26" s="17">
        <v>0.25693093596305699</v>
      </c>
      <c r="AM26" s="17">
        <v>0.25992172107211498</v>
      </c>
      <c r="AN26" s="17">
        <v>0.21073245548601399</v>
      </c>
    </row>
    <row r="27" spans="2:40" x14ac:dyDescent="0.35">
      <c r="B27" t="s">
        <v>70</v>
      </c>
      <c r="C27" s="17">
        <v>0.252394340235152</v>
      </c>
      <c r="D27" s="17">
        <v>0.324383847285663</v>
      </c>
      <c r="E27" s="17">
        <v>0.16140738810425201</v>
      </c>
      <c r="F27" s="17"/>
      <c r="G27" s="17">
        <v>0.34515940286006103</v>
      </c>
      <c r="H27" s="17">
        <v>0.34446829589147399</v>
      </c>
      <c r="I27" s="17">
        <v>0.34920829687382898</v>
      </c>
      <c r="J27" s="17">
        <v>0.33363201690458999</v>
      </c>
      <c r="K27" s="17">
        <v>0.14549655734169401</v>
      </c>
      <c r="L27" s="17">
        <v>0.150827533175732</v>
      </c>
      <c r="M27" s="17"/>
      <c r="N27" s="17">
        <v>0.185878177088215</v>
      </c>
      <c r="O27" s="17">
        <v>0.18643155715246501</v>
      </c>
      <c r="P27" s="17">
        <v>0.19382689802205999</v>
      </c>
      <c r="Q27" s="17">
        <v>0.35748829066134702</v>
      </c>
      <c r="R27" s="17">
        <v>0.29974110222984801</v>
      </c>
      <c r="S27" s="17"/>
      <c r="T27" s="17">
        <v>0.35741952537471999</v>
      </c>
      <c r="U27" s="17">
        <v>0.20928591693658899</v>
      </c>
      <c r="V27" s="17">
        <v>0.18015549585950499</v>
      </c>
      <c r="W27" s="17">
        <v>0.37480303675971999</v>
      </c>
      <c r="X27" s="17"/>
      <c r="Y27" s="17">
        <v>0.33495697049733703</v>
      </c>
      <c r="Z27" s="17">
        <v>0.18908360148428799</v>
      </c>
      <c r="AA27" s="17">
        <v>0.14728495059741101</v>
      </c>
      <c r="AB27" s="17">
        <v>0.38864355791253302</v>
      </c>
      <c r="AC27" s="17">
        <v>0.13844993072311099</v>
      </c>
      <c r="AD27" s="17">
        <v>0.26383234028236902</v>
      </c>
      <c r="AE27" s="17"/>
      <c r="AF27" s="17">
        <v>0.252394340235152</v>
      </c>
      <c r="AG27" s="17"/>
      <c r="AH27" s="17">
        <v>0.25621154026181198</v>
      </c>
      <c r="AI27" s="17"/>
      <c r="AJ27" s="17">
        <v>0.2550248888385</v>
      </c>
      <c r="AK27" s="17">
        <v>0.25527381783713698</v>
      </c>
      <c r="AL27" s="17">
        <v>0.26589611116853901</v>
      </c>
      <c r="AM27" s="17">
        <v>0.26995874539803899</v>
      </c>
      <c r="AN27" s="17">
        <v>0.16470705296264099</v>
      </c>
    </row>
    <row r="28" spans="2:40" x14ac:dyDescent="0.35">
      <c r="B28" t="s">
        <v>71</v>
      </c>
      <c r="C28" s="17">
        <v>0.22295128734634101</v>
      </c>
      <c r="D28" s="17">
        <v>0.28651829639663401</v>
      </c>
      <c r="E28" s="17">
        <v>0.14260946189801199</v>
      </c>
      <c r="F28" s="17"/>
      <c r="G28" s="17">
        <v>0.57742501141249003</v>
      </c>
      <c r="H28" s="17">
        <v>0.374138100103168</v>
      </c>
      <c r="I28" s="17">
        <v>0.336296795626009</v>
      </c>
      <c r="J28" s="17">
        <v>0.20026029209441701</v>
      </c>
      <c r="K28" s="17">
        <v>0.159398408289391</v>
      </c>
      <c r="L28" s="17">
        <v>8.6699581923186997E-2</v>
      </c>
      <c r="M28" s="17"/>
      <c r="N28" s="17">
        <v>0.26025977315239401</v>
      </c>
      <c r="O28" s="17">
        <v>0.18583870327879301</v>
      </c>
      <c r="P28" s="17">
        <v>0.13878758329600199</v>
      </c>
      <c r="Q28" s="17">
        <v>0.28174402159075701</v>
      </c>
      <c r="R28" s="17">
        <v>0.36136986730366799</v>
      </c>
      <c r="S28" s="17"/>
      <c r="T28" s="17">
        <v>0.11829796707988401</v>
      </c>
      <c r="U28" s="17">
        <v>0.16990379688191201</v>
      </c>
      <c r="V28" s="17">
        <v>0.21533276132204199</v>
      </c>
      <c r="W28" s="17">
        <v>0.337020440913958</v>
      </c>
      <c r="X28" s="17"/>
      <c r="Y28" s="17">
        <v>0.29248172750217499</v>
      </c>
      <c r="Z28" s="17">
        <v>0.26462438976735497</v>
      </c>
      <c r="AA28" s="17">
        <v>0.104361422199931</v>
      </c>
      <c r="AB28" s="17">
        <v>0.25830249433227798</v>
      </c>
      <c r="AC28" s="17">
        <v>0.334028598163152</v>
      </c>
      <c r="AD28" s="17">
        <v>0.140034398638476</v>
      </c>
      <c r="AE28" s="17"/>
      <c r="AF28" s="17">
        <v>0.22295128734634101</v>
      </c>
      <c r="AG28" s="17"/>
      <c r="AH28" s="17">
        <v>0.22600732158671</v>
      </c>
      <c r="AI28" s="17"/>
      <c r="AJ28" s="17">
        <v>0.23989489169789299</v>
      </c>
      <c r="AK28" s="17">
        <v>0.28167437533367201</v>
      </c>
      <c r="AL28" s="17">
        <v>0.235593173132502</v>
      </c>
      <c r="AM28" s="17">
        <v>0.19552258886215901</v>
      </c>
      <c r="AN28" s="17">
        <v>0.12874958501125</v>
      </c>
    </row>
    <row r="29" spans="2:40" x14ac:dyDescent="0.35">
      <c r="B29" t="s">
        <v>72</v>
      </c>
      <c r="C29" s="17">
        <v>0.203242799401364</v>
      </c>
      <c r="D29" s="17">
        <v>0.28071159370864701</v>
      </c>
      <c r="E29" s="17">
        <v>0.10533062069552</v>
      </c>
      <c r="F29" s="17"/>
      <c r="G29" s="17">
        <v>0.484173154860989</v>
      </c>
      <c r="H29" s="17">
        <v>0.23183676892518301</v>
      </c>
      <c r="I29" s="17">
        <v>0.31398961121614</v>
      </c>
      <c r="J29" s="17">
        <v>0.275252772128048</v>
      </c>
      <c r="K29" s="17">
        <v>0.12640219542429701</v>
      </c>
      <c r="L29" s="17">
        <v>8.6001126454647595E-2</v>
      </c>
      <c r="M29" s="17"/>
      <c r="N29" s="17">
        <v>0.180805981710362</v>
      </c>
      <c r="O29" s="17">
        <v>0.17474765932307901</v>
      </c>
      <c r="P29" s="17">
        <v>7.9812332204926895E-2</v>
      </c>
      <c r="Q29" s="17">
        <v>0.30746705442027</v>
      </c>
      <c r="R29" s="17">
        <v>0.37933358433497999</v>
      </c>
      <c r="S29" s="17"/>
      <c r="T29" s="17">
        <v>0.118676265709927</v>
      </c>
      <c r="U29" s="17">
        <v>0.11385370272433901</v>
      </c>
      <c r="V29" s="17">
        <v>0.21614460191490401</v>
      </c>
      <c r="W29" s="17">
        <v>0.34786890569891399</v>
      </c>
      <c r="X29" s="17"/>
      <c r="Y29" s="17">
        <v>0.29945923268055602</v>
      </c>
      <c r="Z29" s="17">
        <v>0.18740269758480799</v>
      </c>
      <c r="AA29" s="17">
        <v>8.2971100716288604E-2</v>
      </c>
      <c r="AB29" s="17">
        <v>0.232955401436269</v>
      </c>
      <c r="AC29" s="17">
        <v>0.16553863798249599</v>
      </c>
      <c r="AD29" s="17">
        <v>0.140034398638476</v>
      </c>
      <c r="AE29" s="17"/>
      <c r="AF29" s="17">
        <v>0.203242799401364</v>
      </c>
      <c r="AG29" s="17"/>
      <c r="AH29" s="17">
        <v>0.205789327145246</v>
      </c>
      <c r="AI29" s="17"/>
      <c r="AJ29" s="17">
        <v>0.210565425183701</v>
      </c>
      <c r="AK29" s="17">
        <v>0.18851276831139299</v>
      </c>
      <c r="AL29" s="17">
        <v>0.220915250743037</v>
      </c>
      <c r="AM29" s="17">
        <v>0.22418862000109399</v>
      </c>
      <c r="AN29" s="17">
        <v>0.105139800852282</v>
      </c>
    </row>
    <row r="30" spans="2:40" x14ac:dyDescent="0.35">
      <c r="B30" t="s">
        <v>73</v>
      </c>
      <c r="C30" s="17">
        <v>0.20052004574339</v>
      </c>
      <c r="D30" s="17">
        <v>0.19738366263374901</v>
      </c>
      <c r="E30" s="17">
        <v>0.204484094832667</v>
      </c>
      <c r="F30" s="17"/>
      <c r="G30" s="17">
        <v>0.39071560273943601</v>
      </c>
      <c r="H30" s="17">
        <v>0.26605428769842898</v>
      </c>
      <c r="I30" s="17">
        <v>0.27278819300373403</v>
      </c>
      <c r="J30" s="17">
        <v>0.19458917975169099</v>
      </c>
      <c r="K30" s="17">
        <v>0.12602081221289299</v>
      </c>
      <c r="L30" s="17">
        <v>0.15248079109052501</v>
      </c>
      <c r="M30" s="17"/>
      <c r="N30" s="17">
        <v>0.11922525389258901</v>
      </c>
      <c r="O30" s="17">
        <v>0.14455254278606</v>
      </c>
      <c r="P30" s="17">
        <v>0.18907685744366901</v>
      </c>
      <c r="Q30" s="17">
        <v>0.26107294061606801</v>
      </c>
      <c r="R30" s="17">
        <v>0.205629055525896</v>
      </c>
      <c r="S30" s="17"/>
      <c r="T30" s="17">
        <v>0.15504833671587501</v>
      </c>
      <c r="U30" s="17">
        <v>0.15099594436917399</v>
      </c>
      <c r="V30" s="17">
        <v>0.15807609438373199</v>
      </c>
      <c r="W30" s="17">
        <v>0.30784753296796302</v>
      </c>
      <c r="X30" s="17"/>
      <c r="Y30" s="17">
        <v>0.238343142913718</v>
      </c>
      <c r="Z30" s="17">
        <v>0.23219408039300901</v>
      </c>
      <c r="AA30" s="17">
        <v>0.14764473500761699</v>
      </c>
      <c r="AB30" s="17">
        <v>0.115127456479534</v>
      </c>
      <c r="AC30" s="17">
        <v>0.17066061581007</v>
      </c>
      <c r="AD30" s="17">
        <v>0.26446805249141098</v>
      </c>
      <c r="AE30" s="17"/>
      <c r="AF30" s="17">
        <v>0.20052004574339</v>
      </c>
      <c r="AG30" s="17"/>
      <c r="AH30" s="17">
        <v>0.20305222223723099</v>
      </c>
      <c r="AI30" s="17"/>
      <c r="AJ30" s="17">
        <v>0.19493877402806301</v>
      </c>
      <c r="AK30" s="17">
        <v>0.21206630210305899</v>
      </c>
      <c r="AL30" s="17">
        <v>0.22402622692296301</v>
      </c>
      <c r="AM30" s="17">
        <v>0.19426209578960599</v>
      </c>
      <c r="AN30" s="17">
        <v>0.164889177059349</v>
      </c>
    </row>
    <row r="31" spans="2:40" x14ac:dyDescent="0.35">
      <c r="B31" t="s">
        <v>74</v>
      </c>
      <c r="C31" s="17">
        <v>0.16327489013164401</v>
      </c>
      <c r="D31" s="17">
        <v>0.188856225004364</v>
      </c>
      <c r="E31" s="17">
        <v>0.13094284915967799</v>
      </c>
      <c r="F31" s="17"/>
      <c r="G31" s="17">
        <v>0.39306307034648302</v>
      </c>
      <c r="H31" s="17">
        <v>0.25722245102928198</v>
      </c>
      <c r="I31" s="17">
        <v>0.32792313179222798</v>
      </c>
      <c r="J31" s="17">
        <v>0.10486872957922</v>
      </c>
      <c r="K31" s="17">
        <v>9.7764643418081207E-2</v>
      </c>
      <c r="L31" s="17">
        <v>7.10135772685144E-2</v>
      </c>
      <c r="M31" s="17"/>
      <c r="N31" s="17">
        <v>5.1890583338370697E-2</v>
      </c>
      <c r="O31" s="17">
        <v>0.14087255552351799</v>
      </c>
      <c r="P31" s="17">
        <v>0.12867836744405101</v>
      </c>
      <c r="Q31" s="17">
        <v>0.22477582598068899</v>
      </c>
      <c r="R31" s="17">
        <v>0.21624164927065601</v>
      </c>
      <c r="S31" s="17"/>
      <c r="T31" s="17">
        <v>0.10475328012973099</v>
      </c>
      <c r="U31" s="17">
        <v>0.110149826895241</v>
      </c>
      <c r="V31" s="17">
        <v>0.12807051836438499</v>
      </c>
      <c r="W31" s="17">
        <v>0.25497614724943501</v>
      </c>
      <c r="X31" s="17"/>
      <c r="Y31" s="17">
        <v>0.20884208964213899</v>
      </c>
      <c r="Z31" s="17">
        <v>0.15769203509145099</v>
      </c>
      <c r="AA31" s="17">
        <v>8.5541770381992593E-2</v>
      </c>
      <c r="AB31" s="17">
        <v>0.135121690512605</v>
      </c>
      <c r="AC31" s="17">
        <v>0.22940631036506001</v>
      </c>
      <c r="AD31" s="17">
        <v>0.229554900166792</v>
      </c>
      <c r="AE31" s="17"/>
      <c r="AF31" s="17">
        <v>0.16327489013164401</v>
      </c>
      <c r="AG31" s="17"/>
      <c r="AH31" s="17">
        <v>0.164788162078289</v>
      </c>
      <c r="AI31" s="17"/>
      <c r="AJ31" s="17">
        <v>0.15200540714323699</v>
      </c>
      <c r="AK31" s="17">
        <v>0.22270308367223199</v>
      </c>
      <c r="AL31" s="17">
        <v>0.18818476796664799</v>
      </c>
      <c r="AM31" s="17">
        <v>0.14388324184378201</v>
      </c>
      <c r="AN31" s="17">
        <v>0.11288899469144401</v>
      </c>
    </row>
    <row r="32" spans="2:40" x14ac:dyDescent="0.35">
      <c r="B32" t="s">
        <v>75</v>
      </c>
      <c r="C32" s="17">
        <v>0.15654850137207399</v>
      </c>
      <c r="D32" s="17">
        <v>0.193361253543853</v>
      </c>
      <c r="E32" s="17">
        <v>0.110021163473925</v>
      </c>
      <c r="F32" s="17"/>
      <c r="G32" s="17">
        <v>0.31711638041150803</v>
      </c>
      <c r="H32" s="17">
        <v>0.264579638772304</v>
      </c>
      <c r="I32" s="17">
        <v>0.26871532059772102</v>
      </c>
      <c r="J32" s="17">
        <v>0.15002899197764899</v>
      </c>
      <c r="K32" s="17">
        <v>8.7956255180832804E-2</v>
      </c>
      <c r="L32" s="17">
        <v>6.3165640841873497E-2</v>
      </c>
      <c r="M32" s="17"/>
      <c r="N32" s="17">
        <v>0.11828124237910401</v>
      </c>
      <c r="O32" s="17">
        <v>0.124623687649114</v>
      </c>
      <c r="P32" s="17">
        <v>0.13159819044841101</v>
      </c>
      <c r="Q32" s="17">
        <v>0.18991149220865999</v>
      </c>
      <c r="R32" s="17">
        <v>0.212719473371694</v>
      </c>
      <c r="S32" s="17"/>
      <c r="T32" s="17">
        <v>5.2657599233609902E-2</v>
      </c>
      <c r="U32" s="17">
        <v>0.117161837084211</v>
      </c>
      <c r="V32" s="17">
        <v>0.143324065858663</v>
      </c>
      <c r="W32" s="17">
        <v>0.254134380670547</v>
      </c>
      <c r="X32" s="17"/>
      <c r="Y32" s="17">
        <v>0.23566550431969299</v>
      </c>
      <c r="Z32" s="17">
        <v>0.113072485491203</v>
      </c>
      <c r="AA32" s="17">
        <v>8.1378827005333304E-2</v>
      </c>
      <c r="AB32" s="17">
        <v>0</v>
      </c>
      <c r="AC32" s="17">
        <v>0.24766212865190701</v>
      </c>
      <c r="AD32" s="17">
        <v>0.140034398638476</v>
      </c>
      <c r="AE32" s="17"/>
      <c r="AF32" s="17">
        <v>0.15654850137207399</v>
      </c>
      <c r="AG32" s="17"/>
      <c r="AH32" s="17">
        <v>0.15523618695181801</v>
      </c>
      <c r="AI32" s="17"/>
      <c r="AJ32" s="17">
        <v>0.17119702458948899</v>
      </c>
      <c r="AK32" s="17">
        <v>0.16921713629766999</v>
      </c>
      <c r="AL32" s="17">
        <v>0.17533283381069001</v>
      </c>
      <c r="AM32" s="17">
        <v>0.13780497164283201</v>
      </c>
      <c r="AN32" s="17">
        <v>9.4705997835568503E-2</v>
      </c>
    </row>
    <row r="33" spans="2:40" x14ac:dyDescent="0.35">
      <c r="B33" t="s">
        <v>76</v>
      </c>
      <c r="C33" s="17">
        <v>0.152627317025672</v>
      </c>
      <c r="D33" s="17">
        <v>0.182187367050926</v>
      </c>
      <c r="E33" s="17">
        <v>0.115266610350077</v>
      </c>
      <c r="F33" s="17"/>
      <c r="G33" s="17">
        <v>0.44647318604042802</v>
      </c>
      <c r="H33" s="17">
        <v>0.29535012831136398</v>
      </c>
      <c r="I33" s="17">
        <v>0.23239049491028299</v>
      </c>
      <c r="J33" s="17">
        <v>0.161961619795357</v>
      </c>
      <c r="K33" s="17">
        <v>6.6971146826811004E-2</v>
      </c>
      <c r="L33" s="17">
        <v>4.1936360893803898E-2</v>
      </c>
      <c r="M33" s="17"/>
      <c r="N33" s="17">
        <v>6.5605710493257502E-2</v>
      </c>
      <c r="O33" s="17">
        <v>0.14722064563168599</v>
      </c>
      <c r="P33" s="17">
        <v>0.10093299944060299</v>
      </c>
      <c r="Q33" s="17">
        <v>0.20226855290675599</v>
      </c>
      <c r="R33" s="17">
        <v>0.25138507987994901</v>
      </c>
      <c r="S33" s="17"/>
      <c r="T33" s="17">
        <v>0.110408247162905</v>
      </c>
      <c r="U33" s="17">
        <v>9.2533115015097894E-2</v>
      </c>
      <c r="V33" s="17">
        <v>0.10856289440590899</v>
      </c>
      <c r="W33" s="17">
        <v>0.28229778373520997</v>
      </c>
      <c r="X33" s="17"/>
      <c r="Y33" s="17">
        <v>0.22246515867887501</v>
      </c>
      <c r="Z33" s="17">
        <v>0.141604652656876</v>
      </c>
      <c r="AA33" s="17">
        <v>5.0769214883022599E-2</v>
      </c>
      <c r="AB33" s="17">
        <v>8.4113005133816907E-2</v>
      </c>
      <c r="AC33" s="17">
        <v>0.312956961510924</v>
      </c>
      <c r="AD33" s="17">
        <v>0.26446805249141098</v>
      </c>
      <c r="AE33" s="17"/>
      <c r="AF33" s="17">
        <v>0.152627317025672</v>
      </c>
      <c r="AG33" s="17"/>
      <c r="AH33" s="17">
        <v>0.15193675670784801</v>
      </c>
      <c r="AI33" s="17"/>
      <c r="AJ33" s="17">
        <v>0.15288732011497599</v>
      </c>
      <c r="AK33" s="17">
        <v>0.17515727951037799</v>
      </c>
      <c r="AL33" s="17">
        <v>0.15043682351559801</v>
      </c>
      <c r="AM33" s="17">
        <v>0.164514133704142</v>
      </c>
      <c r="AN33" s="17">
        <v>9.74403147031805E-2</v>
      </c>
    </row>
    <row r="34" spans="2:40" x14ac:dyDescent="0.35">
      <c r="B34" t="s">
        <v>77</v>
      </c>
      <c r="C34" s="17">
        <v>0.13355446845555899</v>
      </c>
      <c r="D34" s="17">
        <v>0.12875415926334699</v>
      </c>
      <c r="E34" s="17">
        <v>0.139621540180038</v>
      </c>
      <c r="F34" s="17"/>
      <c r="G34" s="17">
        <v>0.24912467718877701</v>
      </c>
      <c r="H34" s="17">
        <v>0.23225343927238701</v>
      </c>
      <c r="I34" s="17">
        <v>0.202186404618942</v>
      </c>
      <c r="J34" s="17">
        <v>0.11531331169607199</v>
      </c>
      <c r="K34" s="17">
        <v>4.5507389994395499E-2</v>
      </c>
      <c r="L34" s="17">
        <v>9.8776476196244897E-2</v>
      </c>
      <c r="M34" s="17"/>
      <c r="N34" s="17">
        <v>8.0509859652650798E-2</v>
      </c>
      <c r="O34" s="17">
        <v>0.100936048890879</v>
      </c>
      <c r="P34" s="17">
        <v>6.5102807355525899E-2</v>
      </c>
      <c r="Q34" s="17">
        <v>0.20616342508572499</v>
      </c>
      <c r="R34" s="17">
        <v>0.23783414858791299</v>
      </c>
      <c r="S34" s="17"/>
      <c r="T34" s="17">
        <v>0</v>
      </c>
      <c r="U34" s="17">
        <v>7.4649425265246899E-2</v>
      </c>
      <c r="V34" s="17">
        <v>0.13645507037149501</v>
      </c>
      <c r="W34" s="17">
        <v>0.22498911486367501</v>
      </c>
      <c r="X34" s="17"/>
      <c r="Y34" s="17">
        <v>0.17693759614239901</v>
      </c>
      <c r="Z34" s="17">
        <v>0.104111251372746</v>
      </c>
      <c r="AA34" s="17">
        <v>9.0564938337482803E-2</v>
      </c>
      <c r="AB34" s="17">
        <v>0.107270865138898</v>
      </c>
      <c r="AC34" s="17">
        <v>0.24594612853201001</v>
      </c>
      <c r="AD34" s="17">
        <v>0</v>
      </c>
      <c r="AE34" s="17"/>
      <c r="AF34" s="17">
        <v>0.13355446845555899</v>
      </c>
      <c r="AG34" s="17"/>
      <c r="AH34" s="17">
        <v>0.13531569169404201</v>
      </c>
      <c r="AI34" s="17"/>
      <c r="AJ34" s="17">
        <v>0.188079283800557</v>
      </c>
      <c r="AK34" s="17">
        <v>0.19033640385596101</v>
      </c>
      <c r="AL34" s="17">
        <v>0.11201473845759</v>
      </c>
      <c r="AM34" s="17">
        <v>7.1078623028602295E-2</v>
      </c>
      <c r="AN34" s="17">
        <v>8.4496444528906894E-2</v>
      </c>
    </row>
    <row r="35" spans="2:40" x14ac:dyDescent="0.35">
      <c r="B35" t="s">
        <v>78</v>
      </c>
      <c r="C35" s="17">
        <v>0.12627579849325599</v>
      </c>
      <c r="D35" s="17">
        <v>0.13543532622144899</v>
      </c>
      <c r="E35" s="17">
        <v>0.114699145935238</v>
      </c>
      <c r="F35" s="17"/>
      <c r="G35" s="17">
        <v>0.49013730234703101</v>
      </c>
      <c r="H35" s="17">
        <v>0.21495389878061499</v>
      </c>
      <c r="I35" s="17">
        <v>0.21269294969811101</v>
      </c>
      <c r="J35" s="17">
        <v>0.11012463536570501</v>
      </c>
      <c r="K35" s="17">
        <v>4.7900938070756301E-2</v>
      </c>
      <c r="L35" s="17">
        <v>4.3111878643140901E-2</v>
      </c>
      <c r="M35" s="17"/>
      <c r="N35" s="17">
        <v>5.8658192735579699E-2</v>
      </c>
      <c r="O35" s="17">
        <v>0.101059670363616</v>
      </c>
      <c r="P35" s="17">
        <v>4.7534760942171503E-2</v>
      </c>
      <c r="Q35" s="17">
        <v>0.230765982773461</v>
      </c>
      <c r="R35" s="17">
        <v>0.19048472370862901</v>
      </c>
      <c r="S35" s="17"/>
      <c r="T35" s="17">
        <v>0.22915246035200201</v>
      </c>
      <c r="U35" s="17">
        <v>4.4688078730734902E-2</v>
      </c>
      <c r="V35" s="17">
        <v>9.4361099564004805E-2</v>
      </c>
      <c r="W35" s="17">
        <v>0.24583368281704901</v>
      </c>
      <c r="X35" s="17"/>
      <c r="Y35" s="17">
        <v>0.18486876879241801</v>
      </c>
      <c r="Z35" s="17">
        <v>0.143098807911961</v>
      </c>
      <c r="AA35" s="17">
        <v>4.6694950442057501E-2</v>
      </c>
      <c r="AB35" s="17">
        <v>9.0103892685120604E-2</v>
      </c>
      <c r="AC35" s="17">
        <v>0.11818059073411399</v>
      </c>
      <c r="AD35" s="17">
        <v>0.26446805249141098</v>
      </c>
      <c r="AE35" s="17"/>
      <c r="AF35" s="17">
        <v>0.12627579849325599</v>
      </c>
      <c r="AG35" s="17"/>
      <c r="AH35" s="17">
        <v>0.12749061351555699</v>
      </c>
      <c r="AI35" s="17"/>
      <c r="AJ35" s="17">
        <v>0.17600579243874501</v>
      </c>
      <c r="AK35" s="17">
        <v>0.14441426423466899</v>
      </c>
      <c r="AL35" s="17">
        <v>9.0000954601868993E-2</v>
      </c>
      <c r="AM35" s="17">
        <v>0.126754351575078</v>
      </c>
      <c r="AN35" s="17">
        <v>2.0862767770535199E-2</v>
      </c>
    </row>
    <row r="36" spans="2:40" x14ac:dyDescent="0.35">
      <c r="B36" t="s">
        <v>58</v>
      </c>
      <c r="C36" s="17">
        <v>6.4733505098545002E-2</v>
      </c>
      <c r="D36" s="17">
        <v>4.1025519852532902E-2</v>
      </c>
      <c r="E36" s="17">
        <v>9.46978347221029E-2</v>
      </c>
      <c r="F36" s="17"/>
      <c r="G36" s="17">
        <v>0</v>
      </c>
      <c r="H36" s="17">
        <v>3.4378048317153402E-2</v>
      </c>
      <c r="I36" s="17">
        <v>2.4685877444332101E-2</v>
      </c>
      <c r="J36" s="17">
        <v>4.2746032279601498E-2</v>
      </c>
      <c r="K36" s="17">
        <v>7.4748192566082006E-2</v>
      </c>
      <c r="L36" s="17">
        <v>0.12192991860159801</v>
      </c>
      <c r="M36" s="17"/>
      <c r="N36" s="17">
        <v>2.6934675456797199E-2</v>
      </c>
      <c r="O36" s="17">
        <v>6.1430289270628699E-2</v>
      </c>
      <c r="P36" s="17">
        <v>6.6080694625897093E-2</v>
      </c>
      <c r="Q36" s="17">
        <v>6.0335444863719098E-2</v>
      </c>
      <c r="R36" s="17">
        <v>9.6541069402606997E-2</v>
      </c>
      <c r="S36" s="17"/>
      <c r="T36" s="17">
        <v>0</v>
      </c>
      <c r="U36" s="17">
        <v>9.8286307602907505E-2</v>
      </c>
      <c r="V36" s="17">
        <v>4.6637041532720497E-2</v>
      </c>
      <c r="W36" s="17">
        <v>3.4251698921538599E-2</v>
      </c>
      <c r="X36" s="17"/>
      <c r="Y36" s="17">
        <v>4.40645820215676E-2</v>
      </c>
      <c r="Z36" s="17">
        <v>8.3624992156408604E-2</v>
      </c>
      <c r="AA36" s="17">
        <v>9.57314232335916E-2</v>
      </c>
      <c r="AB36" s="17">
        <v>6.7475945946264104E-2</v>
      </c>
      <c r="AC36" s="17">
        <v>0</v>
      </c>
      <c r="AD36" s="17">
        <v>0</v>
      </c>
      <c r="AE36" s="17"/>
      <c r="AF36" s="17">
        <v>6.4733505098545002E-2</v>
      </c>
      <c r="AG36" s="17"/>
      <c r="AH36" s="17">
        <v>6.4533085793107001E-2</v>
      </c>
      <c r="AI36" s="17"/>
      <c r="AJ36" s="17">
        <v>8.8857683386993194E-2</v>
      </c>
      <c r="AK36" s="17">
        <v>3.00228188165906E-2</v>
      </c>
      <c r="AL36" s="17">
        <v>4.0800129103494197E-2</v>
      </c>
      <c r="AM36" s="17">
        <v>7.4581109428866699E-2</v>
      </c>
      <c r="AN36" s="17">
        <v>6.1621099811509199E-2</v>
      </c>
    </row>
    <row r="37" spans="2:40" x14ac:dyDescent="0.35">
      <c r="B37" t="s">
        <v>79</v>
      </c>
      <c r="C37" s="17">
        <v>4.5116742057763302E-2</v>
      </c>
      <c r="D37" s="17">
        <v>4.1592342310552803E-2</v>
      </c>
      <c r="E37" s="17">
        <v>4.95712022176946E-2</v>
      </c>
      <c r="F37" s="17"/>
      <c r="G37" s="17">
        <v>0</v>
      </c>
      <c r="H37" s="17">
        <v>1.2695422576402399E-2</v>
      </c>
      <c r="I37" s="17">
        <v>2.9492343457261601E-2</v>
      </c>
      <c r="J37" s="17">
        <v>2.35820952946314E-2</v>
      </c>
      <c r="K37" s="17">
        <v>9.9166275217884597E-2</v>
      </c>
      <c r="L37" s="17">
        <v>5.5424799332322701E-2</v>
      </c>
      <c r="M37" s="17"/>
      <c r="N37" s="17">
        <v>2.3139878085643498E-2</v>
      </c>
      <c r="O37" s="17">
        <v>7.7878811348890201E-2</v>
      </c>
      <c r="P37" s="17">
        <v>4.2405154317779997E-2</v>
      </c>
      <c r="Q37" s="17">
        <v>2.45519266616595E-2</v>
      </c>
      <c r="R37" s="17">
        <v>6.2895659452995994E-2</v>
      </c>
      <c r="S37" s="17"/>
      <c r="T37" s="17">
        <v>0</v>
      </c>
      <c r="U37" s="17">
        <v>4.3926419731467298E-2</v>
      </c>
      <c r="V37" s="17">
        <v>2.6381840785798499E-2</v>
      </c>
      <c r="W37" s="17">
        <v>4.7390243196991998E-2</v>
      </c>
      <c r="X37" s="17"/>
      <c r="Y37" s="17">
        <v>3.08023710386136E-2</v>
      </c>
      <c r="Z37" s="17">
        <v>1.64728605102256E-2</v>
      </c>
      <c r="AA37" s="17">
        <v>7.1449653765127602E-2</v>
      </c>
      <c r="AB37" s="17">
        <v>3.1282625651188403E-2</v>
      </c>
      <c r="AC37" s="17">
        <v>0</v>
      </c>
      <c r="AD37" s="17">
        <v>0.205712793492489</v>
      </c>
      <c r="AE37" s="17"/>
      <c r="AF37" s="17">
        <v>4.5116742057763302E-2</v>
      </c>
      <c r="AG37" s="17"/>
      <c r="AH37" s="17">
        <v>3.9033162212053198E-2</v>
      </c>
      <c r="AI37" s="17"/>
      <c r="AJ37" s="17">
        <v>6.8679029047233997E-2</v>
      </c>
      <c r="AK37" s="17">
        <v>5.5872588016468903E-2</v>
      </c>
      <c r="AL37" s="17">
        <v>4.33983151305544E-2</v>
      </c>
      <c r="AM37" s="17">
        <v>9.2281237430439107E-3</v>
      </c>
      <c r="AN37" s="17">
        <v>4.6705570382567903E-2</v>
      </c>
    </row>
    <row r="38" spans="2:40" x14ac:dyDescent="0.35">
      <c r="C38" s="17"/>
      <c r="D38" s="17"/>
      <c r="E38" s="17"/>
      <c r="F38" s="17"/>
      <c r="G38" s="17"/>
      <c r="H38" s="17"/>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row>
    <row r="39" spans="2:40" x14ac:dyDescent="0.35">
      <c r="B39" s="6" t="s">
        <v>88</v>
      </c>
      <c r="C39" s="17"/>
      <c r="D39" s="17"/>
      <c r="E39" s="17"/>
      <c r="F39" s="17"/>
      <c r="G39" s="17"/>
      <c r="H39" s="17"/>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row>
    <row r="40" spans="2:40" x14ac:dyDescent="0.35">
      <c r="B40" s="24" t="s">
        <v>62</v>
      </c>
      <c r="C40" s="17"/>
      <c r="D40" s="17"/>
      <c r="E40" s="17"/>
      <c r="F40" s="17"/>
      <c r="G40" s="17"/>
      <c r="H40" s="17"/>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17"/>
      <c r="AK40" s="17"/>
      <c r="AL40" s="17"/>
      <c r="AM40" s="17"/>
      <c r="AN40" s="17"/>
    </row>
    <row r="41" spans="2:40" x14ac:dyDescent="0.35">
      <c r="B41" t="s">
        <v>82</v>
      </c>
      <c r="C41" s="17">
        <v>0.65373115695967199</v>
      </c>
      <c r="D41" s="17">
        <v>0.74845989310469596</v>
      </c>
      <c r="E41" s="17">
        <v>0.55889409829163295</v>
      </c>
      <c r="F41" s="17"/>
      <c r="G41" s="17">
        <v>0.48432870674630002</v>
      </c>
      <c r="H41" s="17">
        <v>0.61369018843124401</v>
      </c>
      <c r="I41" s="17">
        <v>0.70937173505259399</v>
      </c>
      <c r="J41" s="17">
        <v>0.67056808925512501</v>
      </c>
      <c r="K41" s="17">
        <v>0.65994336817036303</v>
      </c>
      <c r="L41" s="17">
        <v>0.70594411575765303</v>
      </c>
      <c r="M41" s="17"/>
      <c r="N41" s="17">
        <v>0.61960782928062896</v>
      </c>
      <c r="O41" s="17">
        <v>0.624916132354848</v>
      </c>
      <c r="P41" s="17">
        <v>0.66020667165196301</v>
      </c>
      <c r="Q41" s="17">
        <v>0.63857376672044597</v>
      </c>
      <c r="R41" s="17">
        <v>0.744206909170676</v>
      </c>
      <c r="S41" s="17"/>
      <c r="T41" s="17">
        <v>0.59245352529067596</v>
      </c>
      <c r="U41" s="17">
        <v>0.65137281999252705</v>
      </c>
      <c r="V41" s="17">
        <v>0.64342245553154198</v>
      </c>
      <c r="W41" s="17">
        <v>0.71263638915027905</v>
      </c>
      <c r="X41" s="17"/>
      <c r="Y41" s="17">
        <v>0.66935753590683</v>
      </c>
      <c r="Z41" s="17">
        <v>0.64946706344976102</v>
      </c>
      <c r="AA41" s="17">
        <v>0.68460825043823503</v>
      </c>
      <c r="AB41" s="17">
        <v>0.57649070322936602</v>
      </c>
      <c r="AC41" s="17">
        <v>0.53421655183012595</v>
      </c>
      <c r="AD41" s="17">
        <v>0.54006175118079003</v>
      </c>
      <c r="AE41" s="17"/>
      <c r="AF41" s="17">
        <v>0.79276848543482303</v>
      </c>
      <c r="AG41" s="17"/>
      <c r="AH41" s="17">
        <v>0.661421731743432</v>
      </c>
      <c r="AI41" s="17"/>
      <c r="AJ41" s="17">
        <v>0.64384183678747797</v>
      </c>
      <c r="AK41" s="17">
        <v>0.71790257838356297</v>
      </c>
      <c r="AL41" s="17">
        <v>0.66165964456496795</v>
      </c>
      <c r="AM41" s="17">
        <v>0.64328838007042399</v>
      </c>
      <c r="AN41" s="17">
        <v>0.60109243241168897</v>
      </c>
    </row>
    <row r="42" spans="2:40" x14ac:dyDescent="0.35">
      <c r="B42" t="s">
        <v>83</v>
      </c>
      <c r="C42" s="17">
        <v>0.22737920772801201</v>
      </c>
      <c r="D42" s="17">
        <v>0.226285045272796</v>
      </c>
      <c r="E42" s="17">
        <v>0.229828372263507</v>
      </c>
      <c r="F42" s="17"/>
      <c r="G42" s="17">
        <v>0.18840806125403201</v>
      </c>
      <c r="H42" s="17">
        <v>0.21542234901669899</v>
      </c>
      <c r="I42" s="17">
        <v>0.25507998469368598</v>
      </c>
      <c r="J42" s="17">
        <v>0.20885717078055999</v>
      </c>
      <c r="K42" s="17">
        <v>0.202402088684427</v>
      </c>
      <c r="L42" s="17">
        <v>0.26435277419268999</v>
      </c>
      <c r="M42" s="17"/>
      <c r="N42" s="17">
        <v>0.14761900970671499</v>
      </c>
      <c r="O42" s="17">
        <v>0.11782035044396801</v>
      </c>
      <c r="P42" s="17">
        <v>0.207697961602446</v>
      </c>
      <c r="Q42" s="17">
        <v>0.30990829717561402</v>
      </c>
      <c r="R42" s="17">
        <v>0.290089332318548</v>
      </c>
      <c r="S42" s="17"/>
      <c r="T42" s="17">
        <v>7.1380010829318899E-2</v>
      </c>
      <c r="U42" s="17">
        <v>0.18692154141452</v>
      </c>
      <c r="V42" s="17">
        <v>0.242545350668356</v>
      </c>
      <c r="W42" s="17">
        <v>0.33389206113402498</v>
      </c>
      <c r="X42" s="17"/>
      <c r="Y42" s="17">
        <v>0.262362459967724</v>
      </c>
      <c r="Z42" s="17">
        <v>0.194681751039599</v>
      </c>
      <c r="AA42" s="17">
        <v>0.23984649662636601</v>
      </c>
      <c r="AB42" s="17">
        <v>0.16839949377256999</v>
      </c>
      <c r="AC42" s="17">
        <v>9.4785301815763501E-2</v>
      </c>
      <c r="AD42" s="17">
        <v>0.20357431673119</v>
      </c>
      <c r="AE42" s="17"/>
      <c r="AF42" s="17">
        <v>0.16744852017929801</v>
      </c>
      <c r="AG42" s="17"/>
      <c r="AH42" s="17">
        <v>0.230217608882828</v>
      </c>
      <c r="AI42" s="17"/>
      <c r="AJ42" s="17">
        <v>0.29486142317727398</v>
      </c>
      <c r="AK42" s="17">
        <v>0.214194866685055</v>
      </c>
      <c r="AL42" s="17">
        <v>0.20587479261156399</v>
      </c>
      <c r="AM42" s="17">
        <v>0.20237916774200501</v>
      </c>
      <c r="AN42" s="17">
        <v>0.13592154999821701</v>
      </c>
    </row>
    <row r="43" spans="2:40" x14ac:dyDescent="0.35">
      <c r="B43" t="s">
        <v>84</v>
      </c>
      <c r="C43" s="17">
        <v>0.194714230206811</v>
      </c>
      <c r="D43" s="17">
        <v>0.18466721458138499</v>
      </c>
      <c r="E43" s="17">
        <v>0.20395228011646899</v>
      </c>
      <c r="F43" s="17"/>
      <c r="G43" s="17">
        <v>0.538999204372135</v>
      </c>
      <c r="H43" s="17">
        <v>0.35177829742964101</v>
      </c>
      <c r="I43" s="17">
        <v>0.19265215908792199</v>
      </c>
      <c r="J43" s="17">
        <v>0.121927084594825</v>
      </c>
      <c r="K43" s="17">
        <v>9.6809102481507606E-2</v>
      </c>
      <c r="L43" s="17">
        <v>5.4899463117684698E-2</v>
      </c>
      <c r="M43" s="17"/>
      <c r="N43" s="17">
        <v>0.25019232308210299</v>
      </c>
      <c r="O43" s="17">
        <v>0.24006238325717699</v>
      </c>
      <c r="P43" s="17">
        <v>7.0031404779645798E-2</v>
      </c>
      <c r="Q43" s="17">
        <v>0.269579888543585</v>
      </c>
      <c r="R43" s="17">
        <v>0.28915604878437201</v>
      </c>
      <c r="S43" s="17"/>
      <c r="T43" s="17">
        <v>0.33032579620406799</v>
      </c>
      <c r="U43" s="17">
        <v>0.14109323940360399</v>
      </c>
      <c r="V43" s="17">
        <v>0.19802110116583399</v>
      </c>
      <c r="W43" s="17">
        <v>0.22657591601014801</v>
      </c>
      <c r="X43" s="17"/>
      <c r="Y43" s="17">
        <v>0.23037916702845199</v>
      </c>
      <c r="Z43" s="17">
        <v>0.19213210196483499</v>
      </c>
      <c r="AA43" s="17">
        <v>5.9651790374337203E-2</v>
      </c>
      <c r="AB43" s="17">
        <v>0.26971189048692001</v>
      </c>
      <c r="AC43" s="17">
        <v>0.47810006100566099</v>
      </c>
      <c r="AD43" s="17">
        <v>0.22854622803796901</v>
      </c>
      <c r="AE43" s="17"/>
      <c r="AF43" s="17">
        <v>0.120526027888803</v>
      </c>
      <c r="AG43" s="17"/>
      <c r="AH43" s="17">
        <v>0.194885111384628</v>
      </c>
      <c r="AI43" s="17"/>
      <c r="AJ43" s="17">
        <v>0.235645413426711</v>
      </c>
      <c r="AK43" s="17">
        <v>0.14719089966365401</v>
      </c>
      <c r="AL43" s="17">
        <v>0.19766726357039599</v>
      </c>
      <c r="AM43" s="17">
        <v>0.18417914844576899</v>
      </c>
      <c r="AN43" s="17">
        <v>0.15182440478886899</v>
      </c>
    </row>
    <row r="44" spans="2:40" x14ac:dyDescent="0.35">
      <c r="B44" t="s">
        <v>85</v>
      </c>
      <c r="C44" s="17">
        <v>0.14643023104445901</v>
      </c>
      <c r="D44" s="17">
        <v>0.18267314862841699</v>
      </c>
      <c r="E44" s="17">
        <v>0.111053699370026</v>
      </c>
      <c r="F44" s="17"/>
      <c r="G44" s="17">
        <v>6.3587564962024806E-2</v>
      </c>
      <c r="H44" s="17">
        <v>0.17931409337249801</v>
      </c>
      <c r="I44" s="17">
        <v>0.228374743638246</v>
      </c>
      <c r="J44" s="17">
        <v>0.13841249678128101</v>
      </c>
      <c r="K44" s="17">
        <v>0.111994929809429</v>
      </c>
      <c r="L44" s="17">
        <v>0.14055851409700901</v>
      </c>
      <c r="M44" s="17"/>
      <c r="N44" s="17">
        <v>0.11212032968253199</v>
      </c>
      <c r="O44" s="17">
        <v>0.111548929383895</v>
      </c>
      <c r="P44" s="17">
        <v>0.105769931665138</v>
      </c>
      <c r="Q44" s="17">
        <v>0.211816338227138</v>
      </c>
      <c r="R44" s="17">
        <v>0.18791444196066401</v>
      </c>
      <c r="S44" s="17"/>
      <c r="T44" s="17">
        <v>4.6018910168212197E-2</v>
      </c>
      <c r="U44" s="17">
        <v>7.9570677503885898E-2</v>
      </c>
      <c r="V44" s="17">
        <v>0.186196773095375</v>
      </c>
      <c r="W44" s="17">
        <v>0.21668886394443099</v>
      </c>
      <c r="X44" s="17"/>
      <c r="Y44" s="17">
        <v>0.181229817705164</v>
      </c>
      <c r="Z44" s="17">
        <v>0.16665310267467801</v>
      </c>
      <c r="AA44" s="17">
        <v>0.13523717590683301</v>
      </c>
      <c r="AB44" s="17">
        <v>7.3995126146765205E-2</v>
      </c>
      <c r="AC44" s="17">
        <v>6.09013640504973E-2</v>
      </c>
      <c r="AD44" s="17">
        <v>3.8082021115880299E-2</v>
      </c>
      <c r="AE44" s="17"/>
      <c r="AF44" s="17">
        <v>0.25808260550217599</v>
      </c>
      <c r="AG44" s="17"/>
      <c r="AH44" s="17">
        <v>0.14773747890838601</v>
      </c>
      <c r="AI44" s="17"/>
      <c r="AJ44" s="17">
        <v>0.166605388825523</v>
      </c>
      <c r="AK44" s="17">
        <v>0.16466727634335401</v>
      </c>
      <c r="AL44" s="17">
        <v>0.110794010867368</v>
      </c>
      <c r="AM44" s="17">
        <v>0.15634137463011</v>
      </c>
      <c r="AN44" s="17">
        <v>0.10904351762671</v>
      </c>
    </row>
    <row r="45" spans="2:40" x14ac:dyDescent="0.35">
      <c r="B45" t="s">
        <v>86</v>
      </c>
      <c r="C45" s="17">
        <v>8.7440481150273405E-2</v>
      </c>
      <c r="D45" s="17">
        <v>0.103598561221118</v>
      </c>
      <c r="E45" s="17">
        <v>7.1800685268537001E-2</v>
      </c>
      <c r="F45" s="17"/>
      <c r="G45" s="17">
        <v>8.1572416174396506E-2</v>
      </c>
      <c r="H45" s="17">
        <v>0.20387769270195999</v>
      </c>
      <c r="I45" s="17">
        <v>0.122748905161759</v>
      </c>
      <c r="J45" s="17">
        <v>8.4530125903980194E-2</v>
      </c>
      <c r="K45" s="17">
        <v>2.6688755738505598E-2</v>
      </c>
      <c r="L45" s="17">
        <v>3.3090899343998899E-2</v>
      </c>
      <c r="M45" s="17"/>
      <c r="N45" s="17">
        <v>2.26500308192162E-2</v>
      </c>
      <c r="O45" s="17">
        <v>5.79156151092277E-2</v>
      </c>
      <c r="P45" s="17">
        <v>3.8003825565945198E-2</v>
      </c>
      <c r="Q45" s="17">
        <v>0.15378032734793501</v>
      </c>
      <c r="R45" s="17">
        <v>0.15446770109612001</v>
      </c>
      <c r="S45" s="17"/>
      <c r="T45" s="17">
        <v>4.3056380934407799E-2</v>
      </c>
      <c r="U45" s="17">
        <v>3.7695640497916801E-2</v>
      </c>
      <c r="V45" s="17">
        <v>9.5828526746596795E-2</v>
      </c>
      <c r="W45" s="17">
        <v>0.168751307795243</v>
      </c>
      <c r="X45" s="17"/>
      <c r="Y45" s="17">
        <v>0.13695714736176401</v>
      </c>
      <c r="Z45" s="17">
        <v>7.4084892385567896E-2</v>
      </c>
      <c r="AA45" s="17">
        <v>3.31666235128531E-2</v>
      </c>
      <c r="AB45" s="17">
        <v>6.21990633945834E-2</v>
      </c>
      <c r="AC45" s="17">
        <v>7.0496156328266293E-2</v>
      </c>
      <c r="AD45" s="17">
        <v>0.105934169067398</v>
      </c>
      <c r="AE45" s="17"/>
      <c r="AF45" s="17">
        <v>0.12699714649315899</v>
      </c>
      <c r="AG45" s="17"/>
      <c r="AH45" s="17">
        <v>8.6794384872554795E-2</v>
      </c>
      <c r="AI45" s="17"/>
      <c r="AJ45" s="17">
        <v>0.119293296982902</v>
      </c>
      <c r="AK45" s="17">
        <v>7.9148524750371402E-2</v>
      </c>
      <c r="AL45" s="17">
        <v>9.2253979613010698E-2</v>
      </c>
      <c r="AM45" s="17">
        <v>5.7955626602280097E-2</v>
      </c>
      <c r="AN45" s="17">
        <v>5.5846462969665799E-2</v>
      </c>
    </row>
    <row r="46" spans="2:40" x14ac:dyDescent="0.35">
      <c r="B46" t="s">
        <v>87</v>
      </c>
      <c r="C46" s="17">
        <v>4.5396046808254299E-2</v>
      </c>
      <c r="D46" s="17">
        <v>2.66169756009303E-2</v>
      </c>
      <c r="E46" s="17">
        <v>6.4448769365894706E-2</v>
      </c>
      <c r="F46" s="17"/>
      <c r="G46" s="17">
        <v>1.26855195814011E-2</v>
      </c>
      <c r="H46" s="17">
        <v>3.0152701625035E-2</v>
      </c>
      <c r="I46" s="17">
        <v>9.8920032529788801E-2</v>
      </c>
      <c r="J46" s="17">
        <v>7.2894151106285707E-2</v>
      </c>
      <c r="K46" s="17">
        <v>5.4345630688345602E-2</v>
      </c>
      <c r="L46" s="17">
        <v>1.51007738474872E-2</v>
      </c>
      <c r="M46" s="17"/>
      <c r="N46" s="17">
        <v>5.5335827739248902E-2</v>
      </c>
      <c r="O46" s="17">
        <v>4.95470693051994E-2</v>
      </c>
      <c r="P46" s="17">
        <v>6.2608247147905E-2</v>
      </c>
      <c r="Q46" s="17">
        <v>2.6565209609800699E-2</v>
      </c>
      <c r="R46" s="17">
        <v>1.5598455739635499E-2</v>
      </c>
      <c r="S46" s="17"/>
      <c r="T46" s="17">
        <v>5.2195370628292402E-2</v>
      </c>
      <c r="U46" s="17">
        <v>4.9863793007947001E-2</v>
      </c>
      <c r="V46" s="17">
        <v>3.54328966733293E-2</v>
      </c>
      <c r="W46" s="17">
        <v>4.45287877707072E-2</v>
      </c>
      <c r="X46" s="17"/>
      <c r="Y46" s="17">
        <v>5.7250249595606803E-2</v>
      </c>
      <c r="Z46" s="17">
        <v>4.74876471495327E-2</v>
      </c>
      <c r="AA46" s="17">
        <v>3.3554390605592899E-2</v>
      </c>
      <c r="AB46" s="17">
        <v>5.9970211425226301E-2</v>
      </c>
      <c r="AC46" s="17">
        <v>0</v>
      </c>
      <c r="AD46" s="17">
        <v>8.9776896435172296E-2</v>
      </c>
      <c r="AE46" s="17"/>
      <c r="AF46" s="17">
        <v>3.6210322139915298E-2</v>
      </c>
      <c r="AG46" s="17"/>
      <c r="AH46" s="17">
        <v>4.46751736601428E-2</v>
      </c>
      <c r="AI46" s="17"/>
      <c r="AJ46" s="17">
        <v>3.3130231909677198E-2</v>
      </c>
      <c r="AK46" s="17">
        <v>5.1208838895579402E-2</v>
      </c>
      <c r="AL46" s="17">
        <v>5.71653053742276E-2</v>
      </c>
      <c r="AM46" s="17">
        <v>4.4014787268733799E-2</v>
      </c>
      <c r="AN46" s="17">
        <v>5.4281491390899002E-2</v>
      </c>
    </row>
    <row r="47" spans="2:40" x14ac:dyDescent="0.35">
      <c r="B47" t="s">
        <v>58</v>
      </c>
      <c r="C47" s="17">
        <v>1.32079885973817E-2</v>
      </c>
      <c r="D47" s="17">
        <v>3.9959144872449299E-3</v>
      </c>
      <c r="E47" s="17">
        <v>2.2500313004032001E-2</v>
      </c>
      <c r="F47" s="17"/>
      <c r="G47" s="17">
        <v>8.8753749202120091E-3</v>
      </c>
      <c r="H47" s="17">
        <v>0</v>
      </c>
      <c r="I47" s="17">
        <v>6.9156782507773197E-3</v>
      </c>
      <c r="J47" s="17">
        <v>1.2481403247233E-2</v>
      </c>
      <c r="K47" s="17">
        <v>2.6950862134854401E-2</v>
      </c>
      <c r="L47" s="17">
        <v>1.9161243974375401E-2</v>
      </c>
      <c r="M47" s="17"/>
      <c r="N47" s="17">
        <v>2.1729086654937699E-2</v>
      </c>
      <c r="O47" s="17">
        <v>0</v>
      </c>
      <c r="P47" s="17">
        <v>2.1289815305563401E-2</v>
      </c>
      <c r="Q47" s="17">
        <v>1.0056349360618E-2</v>
      </c>
      <c r="R47" s="17">
        <v>0</v>
      </c>
      <c r="S47" s="17"/>
      <c r="T47" s="17">
        <v>0</v>
      </c>
      <c r="U47" s="17">
        <v>1.34198947993809E-2</v>
      </c>
      <c r="V47" s="17">
        <v>1.21990052755062E-2</v>
      </c>
      <c r="W47" s="17">
        <v>9.7283508029466104E-3</v>
      </c>
      <c r="X47" s="17"/>
      <c r="Y47" s="17">
        <v>1.91124834944578E-3</v>
      </c>
      <c r="Z47" s="17">
        <v>1.7255662125886601E-2</v>
      </c>
      <c r="AA47" s="17">
        <v>2.45979162878797E-2</v>
      </c>
      <c r="AB47" s="17">
        <v>3.1227696838978102E-2</v>
      </c>
      <c r="AC47" s="17">
        <v>1.3114495491030701E-2</v>
      </c>
      <c r="AD47" s="17">
        <v>0</v>
      </c>
      <c r="AE47" s="17"/>
      <c r="AF47" s="17">
        <v>1.14846223023668E-2</v>
      </c>
      <c r="AG47" s="17"/>
      <c r="AH47" s="17">
        <v>1.0854813272453001E-2</v>
      </c>
      <c r="AI47" s="17"/>
      <c r="AJ47" s="17">
        <v>5.44056461605199E-3</v>
      </c>
      <c r="AK47" s="17">
        <v>6.43792255773744E-3</v>
      </c>
      <c r="AL47" s="17">
        <v>1.32289251237589E-2</v>
      </c>
      <c r="AM47" s="17">
        <v>8.9302942594928197E-3</v>
      </c>
      <c r="AN47" s="17">
        <v>5.6338179336069598E-2</v>
      </c>
    </row>
    <row r="48" spans="2:40" x14ac:dyDescent="0.35">
      <c r="B48" t="s">
        <v>60</v>
      </c>
      <c r="C48" s="17">
        <v>5.7005083087515097E-2</v>
      </c>
      <c r="D48" s="17">
        <v>6.6919934373931206E-2</v>
      </c>
      <c r="E48" s="17">
        <v>4.7428221155408602E-2</v>
      </c>
      <c r="F48" s="17"/>
      <c r="G48" s="17">
        <v>3.0469734221976099E-2</v>
      </c>
      <c r="H48" s="17">
        <v>9.1916793510712205E-2</v>
      </c>
      <c r="I48" s="17">
        <v>3.4327232741675401E-2</v>
      </c>
      <c r="J48" s="17">
        <v>7.2624685959956803E-2</v>
      </c>
      <c r="K48" s="17">
        <v>5.5351580042416401E-2</v>
      </c>
      <c r="L48" s="17">
        <v>4.87880283433242E-2</v>
      </c>
      <c r="M48" s="17"/>
      <c r="N48" s="17">
        <v>3.3669723145399101E-2</v>
      </c>
      <c r="O48" s="17">
        <v>5.2676181852015502E-2</v>
      </c>
      <c r="P48" s="17">
        <v>4.6939107345956001E-2</v>
      </c>
      <c r="Q48" s="17">
        <v>5.7228642542291701E-2</v>
      </c>
      <c r="R48" s="17">
        <v>0.102354791337619</v>
      </c>
      <c r="S48" s="17"/>
      <c r="T48" s="17">
        <v>5.1661849425292797E-2</v>
      </c>
      <c r="U48" s="17">
        <v>4.2723036998910502E-2</v>
      </c>
      <c r="V48" s="17">
        <v>5.4419641265210997E-2</v>
      </c>
      <c r="W48" s="17">
        <v>6.9777327537612094E-2</v>
      </c>
      <c r="X48" s="17"/>
      <c r="Y48" s="17">
        <v>6.9312658190397003E-2</v>
      </c>
      <c r="Z48" s="17">
        <v>5.3489233206110001E-2</v>
      </c>
      <c r="AA48" s="17">
        <v>4.4861211468468797E-2</v>
      </c>
      <c r="AB48" s="17">
        <v>2.6043216658704502E-2</v>
      </c>
      <c r="AC48" s="17">
        <v>7.77581244995878E-2</v>
      </c>
      <c r="AD48" s="17">
        <v>0</v>
      </c>
      <c r="AE48" s="17"/>
      <c r="AF48" s="17">
        <v>6.85768151175562E-2</v>
      </c>
      <c r="AG48" s="17"/>
      <c r="AH48" s="17">
        <v>5.6239973861036803E-2</v>
      </c>
      <c r="AI48" s="17"/>
      <c r="AJ48" s="17">
        <v>5.8752172703120102E-2</v>
      </c>
      <c r="AK48" s="17">
        <v>6.5175162157595404E-2</v>
      </c>
      <c r="AL48" s="17">
        <v>5.2525186387515098E-2</v>
      </c>
      <c r="AM48" s="17">
        <v>5.9012000645096797E-2</v>
      </c>
      <c r="AN48" s="17">
        <v>4.4790946590995598E-2</v>
      </c>
    </row>
    <row r="49" spans="2:40" x14ac:dyDescent="0.35">
      <c r="C49" s="17"/>
      <c r="D49" s="17"/>
      <c r="E49" s="17"/>
      <c r="F49" s="17"/>
      <c r="G49" s="17"/>
      <c r="H49" s="17"/>
      <c r="I49" s="17"/>
      <c r="J49" s="17"/>
      <c r="K49" s="17"/>
      <c r="L49" s="17"/>
      <c r="M49" s="17"/>
      <c r="N49" s="17"/>
      <c r="O49" s="17"/>
      <c r="P49" s="17"/>
      <c r="Q49" s="17"/>
      <c r="R49" s="17"/>
      <c r="S49" s="17"/>
      <c r="T49" s="17"/>
      <c r="U49" s="17"/>
      <c r="V49" s="17"/>
      <c r="W49" s="17"/>
      <c r="X49" s="17"/>
      <c r="Y49" s="17"/>
      <c r="Z49" s="17"/>
      <c r="AA49" s="17"/>
      <c r="AB49" s="17"/>
      <c r="AC49" s="17"/>
      <c r="AD49" s="17"/>
      <c r="AE49" s="17"/>
      <c r="AF49" s="17"/>
      <c r="AG49" s="17"/>
      <c r="AH49" s="17"/>
      <c r="AI49" s="17"/>
      <c r="AJ49" s="17"/>
      <c r="AK49" s="17"/>
      <c r="AL49" s="17"/>
      <c r="AM49" s="17"/>
      <c r="AN49" s="17"/>
    </row>
    <row r="50" spans="2:40" x14ac:dyDescent="0.35">
      <c r="B50" s="6" t="s">
        <v>90</v>
      </c>
      <c r="C50" s="17"/>
      <c r="D50" s="17"/>
      <c r="E50" s="17"/>
      <c r="F50" s="17"/>
      <c r="G50" s="17"/>
      <c r="H50" s="17"/>
      <c r="I50" s="17"/>
      <c r="J50" s="17"/>
      <c r="K50" s="17"/>
      <c r="L50" s="17"/>
      <c r="M50" s="17"/>
      <c r="N50" s="17"/>
      <c r="O50" s="17"/>
      <c r="P50" s="17"/>
      <c r="Q50" s="17"/>
      <c r="R50" s="17"/>
      <c r="S50" s="17"/>
      <c r="T50" s="17"/>
      <c r="U50" s="17"/>
      <c r="V50" s="17"/>
      <c r="W50" s="17"/>
      <c r="X50" s="17"/>
      <c r="Y50" s="17"/>
      <c r="Z50" s="17"/>
      <c r="AA50" s="17"/>
      <c r="AB50" s="17"/>
      <c r="AC50" s="17"/>
      <c r="AD50" s="17"/>
      <c r="AE50" s="17"/>
      <c r="AF50" s="17"/>
      <c r="AG50" s="17"/>
      <c r="AH50" s="17"/>
      <c r="AI50" s="17"/>
      <c r="AJ50" s="17"/>
      <c r="AK50" s="17"/>
      <c r="AL50" s="17"/>
      <c r="AM50" s="17"/>
      <c r="AN50" s="17"/>
    </row>
    <row r="51" spans="2:40" x14ac:dyDescent="0.35">
      <c r="B51" s="24" t="s">
        <v>91</v>
      </c>
      <c r="C51" s="17"/>
      <c r="D51" s="17"/>
      <c r="E51" s="17"/>
      <c r="F51" s="17"/>
      <c r="G51" s="17"/>
      <c r="H51" s="17"/>
      <c r="I51" s="17"/>
      <c r="J51" s="17"/>
      <c r="K51" s="17"/>
      <c r="L51" s="17"/>
      <c r="M51" s="17"/>
      <c r="N51" s="17"/>
      <c r="O51" s="17"/>
      <c r="P51" s="17"/>
      <c r="Q51" s="17"/>
      <c r="R51" s="17"/>
      <c r="S51" s="17"/>
      <c r="T51" s="17"/>
      <c r="U51" s="17"/>
      <c r="V51" s="17"/>
      <c r="W51" s="17"/>
      <c r="X51" s="17"/>
      <c r="Y51" s="17"/>
      <c r="Z51" s="17"/>
      <c r="AA51" s="17"/>
      <c r="AB51" s="17"/>
      <c r="AC51" s="17"/>
      <c r="AD51" s="17"/>
      <c r="AE51" s="17"/>
      <c r="AF51" s="17"/>
      <c r="AG51" s="17"/>
      <c r="AH51" s="17"/>
      <c r="AI51" s="17"/>
      <c r="AJ51" s="17"/>
      <c r="AK51" s="17"/>
      <c r="AL51" s="17"/>
      <c r="AM51" s="17"/>
      <c r="AN51" s="17"/>
    </row>
    <row r="52" spans="2:40" x14ac:dyDescent="0.35">
      <c r="B52" t="s">
        <v>66</v>
      </c>
      <c r="C52" s="17">
        <v>0.33680655068125698</v>
      </c>
      <c r="D52" s="17">
        <v>0.26244608236981898</v>
      </c>
      <c r="E52" s="17">
        <v>0.44411660128873898</v>
      </c>
      <c r="F52" s="17"/>
      <c r="G52" s="17">
        <v>0.38636933170379201</v>
      </c>
      <c r="H52" s="17">
        <v>0.216687985262454</v>
      </c>
      <c r="I52" s="17">
        <v>0.36237510273546297</v>
      </c>
      <c r="J52" s="17">
        <v>0.55425791842029504</v>
      </c>
      <c r="K52" s="17">
        <v>0.60888510106353999</v>
      </c>
      <c r="L52" s="17">
        <v>0.21395145274742999</v>
      </c>
      <c r="M52" s="17"/>
      <c r="N52" s="17">
        <v>0</v>
      </c>
      <c r="O52" s="17">
        <v>0.22954583070586501</v>
      </c>
      <c r="P52" s="17">
        <v>0.33326567736487001</v>
      </c>
      <c r="Q52" s="17">
        <v>0.37670506772654999</v>
      </c>
      <c r="R52" s="17">
        <v>0.35407713581808697</v>
      </c>
      <c r="S52" s="17"/>
      <c r="T52" s="17">
        <v>0.321303751335968</v>
      </c>
      <c r="U52" s="17">
        <v>0.25370418711021098</v>
      </c>
      <c r="V52" s="17">
        <v>0.28841907456103999</v>
      </c>
      <c r="W52" s="17">
        <v>0.38530335372471303</v>
      </c>
      <c r="X52" s="17"/>
      <c r="Y52" s="17">
        <v>0.36022510368062599</v>
      </c>
      <c r="Z52" s="17">
        <v>0.25853886980549201</v>
      </c>
      <c r="AA52" s="17">
        <v>0.267192214814925</v>
      </c>
      <c r="AB52" s="17">
        <v>0.20314694402080599</v>
      </c>
      <c r="AC52" s="17">
        <v>0.580009497177153</v>
      </c>
      <c r="AD52" s="17">
        <v>0</v>
      </c>
      <c r="AE52" s="17"/>
      <c r="AF52" s="17">
        <v>0.36216608681204199</v>
      </c>
      <c r="AG52" s="17"/>
      <c r="AH52" s="17">
        <v>0.33697770048272102</v>
      </c>
      <c r="AI52" s="17"/>
      <c r="AJ52" s="17">
        <v>0.38375179661210601</v>
      </c>
      <c r="AK52" s="17">
        <v>0.35008060076875902</v>
      </c>
      <c r="AL52" s="17">
        <v>0.34487149752241902</v>
      </c>
      <c r="AM52" s="17">
        <v>0.32444682718783702</v>
      </c>
      <c r="AN52" s="17">
        <v>0</v>
      </c>
    </row>
    <row r="53" spans="2:40" x14ac:dyDescent="0.35">
      <c r="B53" t="s">
        <v>77</v>
      </c>
      <c r="C53" s="17">
        <v>0.32748826924943297</v>
      </c>
      <c r="D53" s="17">
        <v>0.36402997287509298</v>
      </c>
      <c r="E53" s="17">
        <v>0.274754711293209</v>
      </c>
      <c r="F53" s="17"/>
      <c r="G53" s="17">
        <v>0.194414691237009</v>
      </c>
      <c r="H53" s="17">
        <v>0.447129517456126</v>
      </c>
      <c r="I53" s="17">
        <v>0.239448969538229</v>
      </c>
      <c r="J53" s="17">
        <v>0.38369068592114502</v>
      </c>
      <c r="K53" s="17">
        <v>0</v>
      </c>
      <c r="L53" s="17">
        <v>0.23709690242916601</v>
      </c>
      <c r="M53" s="17"/>
      <c r="N53" s="17">
        <v>0</v>
      </c>
      <c r="O53" s="17">
        <v>0.110057789774549</v>
      </c>
      <c r="P53" s="17">
        <v>0.46020758354918001</v>
      </c>
      <c r="Q53" s="17">
        <v>0.32623992532840201</v>
      </c>
      <c r="R53" s="17">
        <v>0.38834503470199999</v>
      </c>
      <c r="S53" s="17"/>
      <c r="T53" s="17">
        <v>0.34991394578206497</v>
      </c>
      <c r="U53" s="17">
        <v>0.20798047605474401</v>
      </c>
      <c r="V53" s="17">
        <v>0.47918088815115301</v>
      </c>
      <c r="W53" s="17">
        <v>0.295174038337988</v>
      </c>
      <c r="X53" s="17"/>
      <c r="Y53" s="17">
        <v>0.32154966099478999</v>
      </c>
      <c r="Z53" s="17">
        <v>0.52513497858722902</v>
      </c>
      <c r="AA53" s="17">
        <v>0.19486653393761999</v>
      </c>
      <c r="AB53" s="17">
        <v>0.50848150166434003</v>
      </c>
      <c r="AC53" s="17">
        <v>0.16830723073611401</v>
      </c>
      <c r="AD53" s="17">
        <v>0.44182167299891301</v>
      </c>
      <c r="AE53" s="17"/>
      <c r="AF53" s="17">
        <v>0.37758377402087501</v>
      </c>
      <c r="AG53" s="17"/>
      <c r="AH53" s="17">
        <v>0.33790692139356299</v>
      </c>
      <c r="AI53" s="17"/>
      <c r="AJ53" s="17">
        <v>0.34203999848907102</v>
      </c>
      <c r="AK53" s="17">
        <v>0.45080188561528001</v>
      </c>
      <c r="AL53" s="17">
        <v>9.4183796046721099E-2</v>
      </c>
      <c r="AM53" s="17">
        <v>0.40407686493286199</v>
      </c>
      <c r="AN53" s="17">
        <v>0.59768624126138503</v>
      </c>
    </row>
    <row r="54" spans="2:40" x14ac:dyDescent="0.35">
      <c r="B54" t="s">
        <v>65</v>
      </c>
      <c r="C54" s="17">
        <v>0.31120137108383999</v>
      </c>
      <c r="D54" s="17">
        <v>0.29919537442799898</v>
      </c>
      <c r="E54" s="17">
        <v>0.32852729893216498</v>
      </c>
      <c r="F54" s="17"/>
      <c r="G54" s="17">
        <v>0.51318548029826205</v>
      </c>
      <c r="H54" s="17">
        <v>0.29021526764449201</v>
      </c>
      <c r="I54" s="17">
        <v>0.23493881299493899</v>
      </c>
      <c r="J54" s="17">
        <v>0.36209511206750999</v>
      </c>
      <c r="K54" s="17">
        <v>0.60888510106353999</v>
      </c>
      <c r="L54" s="17">
        <v>0.106474315467303</v>
      </c>
      <c r="M54" s="17"/>
      <c r="N54" s="17">
        <v>0.57766301178829804</v>
      </c>
      <c r="O54" s="17">
        <v>0.24756298260066201</v>
      </c>
      <c r="P54" s="17">
        <v>0.36073932586311902</v>
      </c>
      <c r="Q54" s="17">
        <v>0.29698589531321001</v>
      </c>
      <c r="R54" s="17">
        <v>0.26711359863773598</v>
      </c>
      <c r="S54" s="17"/>
      <c r="T54" s="17">
        <v>0</v>
      </c>
      <c r="U54" s="17">
        <v>0.57587151882288301</v>
      </c>
      <c r="V54" s="17">
        <v>0.29535945695018301</v>
      </c>
      <c r="W54" s="17">
        <v>0.25084758089376402</v>
      </c>
      <c r="X54" s="17"/>
      <c r="Y54" s="17">
        <v>0.25307305982360401</v>
      </c>
      <c r="Z54" s="17">
        <v>0.51895577369020895</v>
      </c>
      <c r="AA54" s="17">
        <v>0.267192214814925</v>
      </c>
      <c r="AB54" s="17">
        <v>0.784171836786693</v>
      </c>
      <c r="AC54" s="17">
        <v>0.25206988447636902</v>
      </c>
      <c r="AD54" s="17">
        <v>0.55817832700108605</v>
      </c>
      <c r="AE54" s="17"/>
      <c r="AF54" s="17">
        <v>0.289621254251058</v>
      </c>
      <c r="AG54" s="17"/>
      <c r="AH54" s="17">
        <v>0.310557922365715</v>
      </c>
      <c r="AI54" s="17"/>
      <c r="AJ54" s="17">
        <v>0.33014675550772798</v>
      </c>
      <c r="AK54" s="17">
        <v>0.273008339792708</v>
      </c>
      <c r="AL54" s="17">
        <v>0.25983578005220898</v>
      </c>
      <c r="AM54" s="17">
        <v>0.40511541321585398</v>
      </c>
      <c r="AN54" s="17">
        <v>0.218811249258098</v>
      </c>
    </row>
    <row r="55" spans="2:40" x14ac:dyDescent="0.35">
      <c r="B55" t="s">
        <v>67</v>
      </c>
      <c r="C55" s="17">
        <v>0.31059718086565902</v>
      </c>
      <c r="D55" s="17">
        <v>0.36537401219639698</v>
      </c>
      <c r="E55" s="17">
        <v>0.23154839761163101</v>
      </c>
      <c r="F55" s="17"/>
      <c r="G55" s="17">
        <v>0.23809297869354701</v>
      </c>
      <c r="H55" s="17">
        <v>0.43149309300828698</v>
      </c>
      <c r="I55" s="17">
        <v>0.40625449053084101</v>
      </c>
      <c r="J55" s="17">
        <v>0.15698868870706301</v>
      </c>
      <c r="K55" s="17">
        <v>0</v>
      </c>
      <c r="L55" s="17">
        <v>0.109978736803394</v>
      </c>
      <c r="M55" s="17"/>
      <c r="N55" s="17">
        <v>0</v>
      </c>
      <c r="O55" s="17">
        <v>0.23594311040712401</v>
      </c>
      <c r="P55" s="17">
        <v>0</v>
      </c>
      <c r="Q55" s="17">
        <v>0.423634797958714</v>
      </c>
      <c r="R55" s="17">
        <v>0.35563662609031499</v>
      </c>
      <c r="S55" s="17"/>
      <c r="T55" s="17">
        <v>0</v>
      </c>
      <c r="U55" s="17">
        <v>0.18432195142861399</v>
      </c>
      <c r="V55" s="17">
        <v>0.33115730700069101</v>
      </c>
      <c r="W55" s="17">
        <v>0.36683105598413202</v>
      </c>
      <c r="X55" s="17"/>
      <c r="Y55" s="17">
        <v>0.30336814202184398</v>
      </c>
      <c r="Z55" s="17">
        <v>0.52318596436819798</v>
      </c>
      <c r="AA55" s="17">
        <v>9.0389941952606495E-2</v>
      </c>
      <c r="AB55" s="17">
        <v>0.28837155431485401</v>
      </c>
      <c r="AC55" s="17">
        <v>0.667978321078044</v>
      </c>
      <c r="AD55" s="17">
        <v>0</v>
      </c>
      <c r="AE55" s="17"/>
      <c r="AF55" s="17">
        <v>0.39849157918413902</v>
      </c>
      <c r="AG55" s="17"/>
      <c r="AH55" s="17">
        <v>0.320478463000752</v>
      </c>
      <c r="AI55" s="17"/>
      <c r="AJ55" s="17">
        <v>0.25667915010215597</v>
      </c>
      <c r="AK55" s="17">
        <v>0.15576876955961599</v>
      </c>
      <c r="AL55" s="17">
        <v>0.42746288188038101</v>
      </c>
      <c r="AM55" s="17">
        <v>0.36556631897305902</v>
      </c>
      <c r="AN55" s="17">
        <v>0.45502082722246401</v>
      </c>
    </row>
    <row r="56" spans="2:40" x14ac:dyDescent="0.35">
      <c r="B56" t="s">
        <v>78</v>
      </c>
      <c r="C56" s="17">
        <v>0.30965521637313398</v>
      </c>
      <c r="D56" s="17">
        <v>0.36939125342142398</v>
      </c>
      <c r="E56" s="17">
        <v>0.223449772750929</v>
      </c>
      <c r="F56" s="17"/>
      <c r="G56" s="17">
        <v>0.2903920114704</v>
      </c>
      <c r="H56" s="17">
        <v>0.324703835813343</v>
      </c>
      <c r="I56" s="17">
        <v>0.42621610703408203</v>
      </c>
      <c r="J56" s="17">
        <v>0.28084653394748799</v>
      </c>
      <c r="K56" s="17">
        <v>0.230166937093226</v>
      </c>
      <c r="L56" s="17">
        <v>0.111745200739508</v>
      </c>
      <c r="M56" s="17"/>
      <c r="N56" s="17">
        <v>0</v>
      </c>
      <c r="O56" s="17">
        <v>0.217630683111774</v>
      </c>
      <c r="P56" s="17">
        <v>7.4859321242256999E-2</v>
      </c>
      <c r="Q56" s="17">
        <v>0.433806840317561</v>
      </c>
      <c r="R56" s="17">
        <v>0.28725384092343997</v>
      </c>
      <c r="S56" s="17"/>
      <c r="T56" s="17">
        <v>0</v>
      </c>
      <c r="U56" s="17">
        <v>0</v>
      </c>
      <c r="V56" s="17">
        <v>0.441346866335454</v>
      </c>
      <c r="W56" s="17">
        <v>0.34933393624176601</v>
      </c>
      <c r="X56" s="17"/>
      <c r="Y56" s="17">
        <v>0.327154360273194</v>
      </c>
      <c r="Z56" s="17">
        <v>0.37504960857196201</v>
      </c>
      <c r="AA56" s="17">
        <v>9.1841773254617204E-2</v>
      </c>
      <c r="AB56" s="17">
        <v>0.20314694402080599</v>
      </c>
      <c r="AC56" s="17">
        <v>0.667978321078044</v>
      </c>
      <c r="AD56" s="17">
        <v>0</v>
      </c>
      <c r="AE56" s="17"/>
      <c r="AF56" s="17">
        <v>0.35957295950762602</v>
      </c>
      <c r="AG56" s="17"/>
      <c r="AH56" s="17">
        <v>0.31950653102144499</v>
      </c>
      <c r="AI56" s="17"/>
      <c r="AJ56" s="17">
        <v>0.288522661282059</v>
      </c>
      <c r="AK56" s="17">
        <v>0.350618777200289</v>
      </c>
      <c r="AL56" s="17">
        <v>0.31902302331412602</v>
      </c>
      <c r="AM56" s="17">
        <v>0.45548548159725499</v>
      </c>
      <c r="AN56" s="17">
        <v>0</v>
      </c>
    </row>
    <row r="57" spans="2:40" x14ac:dyDescent="0.35">
      <c r="B57" t="s">
        <v>68</v>
      </c>
      <c r="C57" s="17">
        <v>0.29936674554493298</v>
      </c>
      <c r="D57" s="17">
        <v>0.29709697882324398</v>
      </c>
      <c r="E57" s="17">
        <v>0.30264225990494997</v>
      </c>
      <c r="F57" s="17"/>
      <c r="G57" s="17">
        <v>0.23809297869354701</v>
      </c>
      <c r="H57" s="17">
        <v>0.48780722132020699</v>
      </c>
      <c r="I57" s="17">
        <v>0.269370296584099</v>
      </c>
      <c r="J57" s="17">
        <v>0.121347749827638</v>
      </c>
      <c r="K57" s="17">
        <v>0</v>
      </c>
      <c r="L57" s="17">
        <v>0.111745200739508</v>
      </c>
      <c r="M57" s="17"/>
      <c r="N57" s="17">
        <v>0</v>
      </c>
      <c r="O57" s="17">
        <v>0.237707726482669</v>
      </c>
      <c r="P57" s="17">
        <v>0</v>
      </c>
      <c r="Q57" s="17">
        <v>0.30570127785447399</v>
      </c>
      <c r="R57" s="17">
        <v>0.56110184484792702</v>
      </c>
      <c r="S57" s="17"/>
      <c r="T57" s="17">
        <v>0</v>
      </c>
      <c r="U57" s="17">
        <v>9.84949494633445E-2</v>
      </c>
      <c r="V57" s="17">
        <v>0.316311840521456</v>
      </c>
      <c r="W57" s="17">
        <v>0.37332085756475902</v>
      </c>
      <c r="X57" s="17"/>
      <c r="Y57" s="17">
        <v>0.32820332277176401</v>
      </c>
      <c r="Z57" s="17">
        <v>0.25658985558646102</v>
      </c>
      <c r="AA57" s="17">
        <v>9.1841773254617204E-2</v>
      </c>
      <c r="AB57" s="17">
        <v>0.49151849833566003</v>
      </c>
      <c r="AC57" s="17">
        <v>0.41590843660167498</v>
      </c>
      <c r="AD57" s="17">
        <v>0</v>
      </c>
      <c r="AE57" s="17"/>
      <c r="AF57" s="17">
        <v>0.35749837823199399</v>
      </c>
      <c r="AG57" s="17"/>
      <c r="AH57" s="17">
        <v>0.30889074465641703</v>
      </c>
      <c r="AI57" s="17"/>
      <c r="AJ57" s="17">
        <v>0.28622018754889</v>
      </c>
      <c r="AK57" s="17">
        <v>0.27313665830732697</v>
      </c>
      <c r="AL57" s="17">
        <v>0.31037642754654399</v>
      </c>
      <c r="AM57" s="17">
        <v>0.36611332551978998</v>
      </c>
      <c r="AN57" s="17">
        <v>0.24768648761129999</v>
      </c>
    </row>
    <row r="58" spans="2:40" x14ac:dyDescent="0.35">
      <c r="B58" t="s">
        <v>75</v>
      </c>
      <c r="C58" s="17">
        <v>0.29794013108092199</v>
      </c>
      <c r="D58" s="17">
        <v>0.335337128184234</v>
      </c>
      <c r="E58" s="17">
        <v>0.243972293830131</v>
      </c>
      <c r="F58" s="17"/>
      <c r="G58" s="17">
        <v>0.473484034917453</v>
      </c>
      <c r="H58" s="17">
        <v>0.33217140721243299</v>
      </c>
      <c r="I58" s="17">
        <v>0.23201504985175</v>
      </c>
      <c r="J58" s="17">
        <v>0.32739952569807201</v>
      </c>
      <c r="K58" s="17">
        <v>0.41952601907838299</v>
      </c>
      <c r="L58" s="17">
        <v>0</v>
      </c>
      <c r="M58" s="17"/>
      <c r="N58" s="17">
        <v>0</v>
      </c>
      <c r="O58" s="17">
        <v>0.209413669664096</v>
      </c>
      <c r="P58" s="17">
        <v>0.37083712438127397</v>
      </c>
      <c r="Q58" s="17">
        <v>0.33228299537462502</v>
      </c>
      <c r="R58" s="17">
        <v>0.261914510397042</v>
      </c>
      <c r="S58" s="17"/>
      <c r="T58" s="17">
        <v>0.32878230288196703</v>
      </c>
      <c r="U58" s="17">
        <v>7.5707419272637605E-2</v>
      </c>
      <c r="V58" s="17">
        <v>0.368220197435565</v>
      </c>
      <c r="W58" s="17">
        <v>0.31064487339883101</v>
      </c>
      <c r="X58" s="17"/>
      <c r="Y58" s="17">
        <v>0.29013007712962602</v>
      </c>
      <c r="Z58" s="17">
        <v>0.26276906048348198</v>
      </c>
      <c r="AA58" s="17">
        <v>7.9732357844731802E-2</v>
      </c>
      <c r="AB58" s="17">
        <v>0.49151849833566003</v>
      </c>
      <c r="AC58" s="17">
        <v>0.83589893942452198</v>
      </c>
      <c r="AD58" s="17">
        <v>0</v>
      </c>
      <c r="AE58" s="17"/>
      <c r="AF58" s="17">
        <v>0.30997807940274502</v>
      </c>
      <c r="AG58" s="17"/>
      <c r="AH58" s="17">
        <v>0.29687479168895098</v>
      </c>
      <c r="AI58" s="17"/>
      <c r="AJ58" s="17">
        <v>0.26572275189744299</v>
      </c>
      <c r="AK58" s="17">
        <v>0.36578858109417001</v>
      </c>
      <c r="AL58" s="17">
        <v>0.42354559796656199</v>
      </c>
      <c r="AM58" s="17">
        <v>0.169493735558752</v>
      </c>
      <c r="AN58" s="17">
        <v>0.24768648761129999</v>
      </c>
    </row>
    <row r="59" spans="2:40" x14ac:dyDescent="0.35">
      <c r="B59" t="s">
        <v>76</v>
      </c>
      <c r="C59" s="17">
        <v>0.29509977519693198</v>
      </c>
      <c r="D59" s="17">
        <v>0.34048094733070799</v>
      </c>
      <c r="E59" s="17">
        <v>0.229609925699129</v>
      </c>
      <c r="F59" s="17"/>
      <c r="G59" s="17">
        <v>0</v>
      </c>
      <c r="H59" s="17">
        <v>0.274208709653119</v>
      </c>
      <c r="I59" s="17">
        <v>0.52226296659620497</v>
      </c>
      <c r="J59" s="17">
        <v>0.44648843071516597</v>
      </c>
      <c r="K59" s="17">
        <v>0</v>
      </c>
      <c r="L59" s="17">
        <v>0.106474315467303</v>
      </c>
      <c r="M59" s="17"/>
      <c r="N59" s="17">
        <v>0.42233698821170201</v>
      </c>
      <c r="O59" s="17">
        <v>0.121483562566015</v>
      </c>
      <c r="P59" s="17">
        <v>9.9158452202661396E-2</v>
      </c>
      <c r="Q59" s="17">
        <v>0.40909907760966502</v>
      </c>
      <c r="R59" s="17">
        <v>0.25519707611658898</v>
      </c>
      <c r="S59" s="17"/>
      <c r="T59" s="17">
        <v>0</v>
      </c>
      <c r="U59" s="17">
        <v>0.17799676783757301</v>
      </c>
      <c r="V59" s="17">
        <v>0.23178863206872</v>
      </c>
      <c r="W59" s="17">
        <v>0.39161515353451998</v>
      </c>
      <c r="X59" s="17"/>
      <c r="Y59" s="17">
        <v>0.35476769645723799</v>
      </c>
      <c r="Z59" s="17">
        <v>0.26659610878173701</v>
      </c>
      <c r="AA59" s="17">
        <v>0.18745985697019299</v>
      </c>
      <c r="AB59" s="17">
        <v>0</v>
      </c>
      <c r="AC59" s="17">
        <v>0.247601205865561</v>
      </c>
      <c r="AD59" s="17">
        <v>0</v>
      </c>
      <c r="AE59" s="17"/>
      <c r="AF59" s="17">
        <v>0.38746143790958198</v>
      </c>
      <c r="AG59" s="17"/>
      <c r="AH59" s="17">
        <v>0.29381865669341101</v>
      </c>
      <c r="AI59" s="17"/>
      <c r="AJ59" s="17">
        <v>0.34542701091668099</v>
      </c>
      <c r="AK59" s="17">
        <v>0.38995554753341199</v>
      </c>
      <c r="AL59" s="17">
        <v>0.181628233691254</v>
      </c>
      <c r="AM59" s="17">
        <v>0.36264572051728899</v>
      </c>
      <c r="AN59" s="17">
        <v>0</v>
      </c>
    </row>
    <row r="60" spans="2:40" x14ac:dyDescent="0.35">
      <c r="B60" t="s">
        <v>74</v>
      </c>
      <c r="C60" s="17">
        <v>0.25643088437912598</v>
      </c>
      <c r="D60" s="17">
        <v>0.34907876498168899</v>
      </c>
      <c r="E60" s="17">
        <v>0.12273015626513099</v>
      </c>
      <c r="F60" s="17"/>
      <c r="G60" s="17">
        <v>0.23539105622390599</v>
      </c>
      <c r="H60" s="17">
        <v>0.24601357187707801</v>
      </c>
      <c r="I60" s="17">
        <v>0.50247350331047902</v>
      </c>
      <c r="J60" s="17">
        <v>0.216801197100743</v>
      </c>
      <c r="K60" s="17">
        <v>0</v>
      </c>
      <c r="L60" s="17">
        <v>0</v>
      </c>
      <c r="M60" s="17"/>
      <c r="N60" s="17">
        <v>0</v>
      </c>
      <c r="O60" s="17">
        <v>0.103411293000344</v>
      </c>
      <c r="P60" s="17">
        <v>0</v>
      </c>
      <c r="Q60" s="17">
        <v>0.41586924372634398</v>
      </c>
      <c r="R60" s="17">
        <v>0.18885201661953399</v>
      </c>
      <c r="S60" s="17"/>
      <c r="T60" s="17">
        <v>0</v>
      </c>
      <c r="U60" s="17">
        <v>0</v>
      </c>
      <c r="V60" s="17">
        <v>0.21180716236170599</v>
      </c>
      <c r="W60" s="17">
        <v>0.37044456089239702</v>
      </c>
      <c r="X60" s="17"/>
      <c r="Y60" s="17">
        <v>0.33006549906154498</v>
      </c>
      <c r="Z60" s="17">
        <v>0.146258321717013</v>
      </c>
      <c r="AA60" s="17">
        <v>0</v>
      </c>
      <c r="AB60" s="17">
        <v>0.20314694402080599</v>
      </c>
      <c r="AC60" s="17">
        <v>0.247601205865561</v>
      </c>
      <c r="AD60" s="17">
        <v>0</v>
      </c>
      <c r="AE60" s="17"/>
      <c r="AF60" s="17">
        <v>0.33726574176081697</v>
      </c>
      <c r="AG60" s="17"/>
      <c r="AH60" s="17">
        <v>0.26458892982448201</v>
      </c>
      <c r="AI60" s="17"/>
      <c r="AJ60" s="17">
        <v>0.316898106638968</v>
      </c>
      <c r="AK60" s="17">
        <v>0.21113615466103999</v>
      </c>
      <c r="AL60" s="17">
        <v>0.147767909066676</v>
      </c>
      <c r="AM60" s="17">
        <v>0.30232964652869299</v>
      </c>
      <c r="AN60" s="17">
        <v>0.20733433961116399</v>
      </c>
    </row>
    <row r="61" spans="2:40" x14ac:dyDescent="0.35">
      <c r="B61" t="s">
        <v>71</v>
      </c>
      <c r="C61" s="17">
        <v>0.253063245530536</v>
      </c>
      <c r="D61" s="17">
        <v>0.25570185475402302</v>
      </c>
      <c r="E61" s="17">
        <v>0.249255452280501</v>
      </c>
      <c r="F61" s="17"/>
      <c r="G61" s="17">
        <v>0.23563292792332199</v>
      </c>
      <c r="H61" s="17">
        <v>0.23304237088218199</v>
      </c>
      <c r="I61" s="17">
        <v>0.41232247374774</v>
      </c>
      <c r="J61" s="17">
        <v>0.33957380025971501</v>
      </c>
      <c r="K61" s="17">
        <v>0</v>
      </c>
      <c r="L61" s="17">
        <v>0</v>
      </c>
      <c r="M61" s="17"/>
      <c r="N61" s="17">
        <v>0</v>
      </c>
      <c r="O61" s="17">
        <v>0.23208179669839901</v>
      </c>
      <c r="P61" s="17">
        <v>0</v>
      </c>
      <c r="Q61" s="17">
        <v>0.36245376683069802</v>
      </c>
      <c r="R61" s="17">
        <v>0.23535832868062301</v>
      </c>
      <c r="S61" s="17"/>
      <c r="T61" s="17">
        <v>0</v>
      </c>
      <c r="U61" s="17">
        <v>9.84949494633445E-2</v>
      </c>
      <c r="V61" s="17">
        <v>0.26219465162168798</v>
      </c>
      <c r="W61" s="17">
        <v>0.31481132934309902</v>
      </c>
      <c r="X61" s="17"/>
      <c r="Y61" s="17">
        <v>0.233659843006924</v>
      </c>
      <c r="Z61" s="17">
        <v>0.51512872539195398</v>
      </c>
      <c r="AA61" s="17">
        <v>0</v>
      </c>
      <c r="AB61" s="17">
        <v>0.49151849833566003</v>
      </c>
      <c r="AC61" s="17">
        <v>0.49967109034193002</v>
      </c>
      <c r="AD61" s="17">
        <v>0</v>
      </c>
      <c r="AE61" s="17"/>
      <c r="AF61" s="17">
        <v>0.31094026923269003</v>
      </c>
      <c r="AG61" s="17"/>
      <c r="AH61" s="17">
        <v>0.26111415352699602</v>
      </c>
      <c r="AI61" s="17"/>
      <c r="AJ61" s="17">
        <v>0.32508446907778699</v>
      </c>
      <c r="AK61" s="17">
        <v>0</v>
      </c>
      <c r="AL61" s="17">
        <v>0.32467001195823902</v>
      </c>
      <c r="AM61" s="17">
        <v>0.26939561476226498</v>
      </c>
      <c r="AN61" s="17">
        <v>0</v>
      </c>
    </row>
    <row r="62" spans="2:40" x14ac:dyDescent="0.35">
      <c r="B62" t="s">
        <v>70</v>
      </c>
      <c r="C62" s="17">
        <v>0.25266168554475099</v>
      </c>
      <c r="D62" s="17">
        <v>0.28954596835214602</v>
      </c>
      <c r="E62" s="17">
        <v>0.19943374945772999</v>
      </c>
      <c r="F62" s="17"/>
      <c r="G62" s="17">
        <v>0.23563292792332199</v>
      </c>
      <c r="H62" s="17">
        <v>0.25955545496951699</v>
      </c>
      <c r="I62" s="17">
        <v>0.28668710714080098</v>
      </c>
      <c r="J62" s="17">
        <v>0.42975618058847098</v>
      </c>
      <c r="K62" s="17">
        <v>0</v>
      </c>
      <c r="L62" s="17">
        <v>0</v>
      </c>
      <c r="M62" s="17"/>
      <c r="N62" s="17">
        <v>0</v>
      </c>
      <c r="O62" s="17">
        <v>0.12607942003464701</v>
      </c>
      <c r="P62" s="17">
        <v>0.162204173307536</v>
      </c>
      <c r="Q62" s="17">
        <v>0.22185027832700099</v>
      </c>
      <c r="R62" s="17">
        <v>0.475489698830731</v>
      </c>
      <c r="S62" s="17"/>
      <c r="T62" s="17">
        <v>0</v>
      </c>
      <c r="U62" s="17">
        <v>0.29457033429267998</v>
      </c>
      <c r="V62" s="17">
        <v>0.20695325534081399</v>
      </c>
      <c r="W62" s="17">
        <v>0.29805690079590502</v>
      </c>
      <c r="X62" s="17"/>
      <c r="Y62" s="17">
        <v>0.270877543965722</v>
      </c>
      <c r="Z62" s="17">
        <v>0.39939092270900001</v>
      </c>
      <c r="AA62" s="17">
        <v>0</v>
      </c>
      <c r="AB62" s="17">
        <v>0.784171836786693</v>
      </c>
      <c r="AC62" s="17">
        <v>0</v>
      </c>
      <c r="AD62" s="17">
        <v>0</v>
      </c>
      <c r="AE62" s="17"/>
      <c r="AF62" s="17">
        <v>0.29066502301985803</v>
      </c>
      <c r="AG62" s="17"/>
      <c r="AH62" s="17">
        <v>0.26069981838496997</v>
      </c>
      <c r="AI62" s="17"/>
      <c r="AJ62" s="17">
        <v>0.278156438382133</v>
      </c>
      <c r="AK62" s="17">
        <v>9.9222083150961496E-2</v>
      </c>
      <c r="AL62" s="17">
        <v>0.22178612716563201</v>
      </c>
      <c r="AM62" s="17">
        <v>0.17475859712177599</v>
      </c>
      <c r="AN62" s="17">
        <v>0.67383207648056198</v>
      </c>
    </row>
    <row r="63" spans="2:40" x14ac:dyDescent="0.35">
      <c r="B63" t="s">
        <v>89</v>
      </c>
      <c r="C63" s="17">
        <v>5.0433022354980997E-2</v>
      </c>
      <c r="D63" s="17">
        <v>1.76315431174754E-2</v>
      </c>
      <c r="E63" s="17">
        <v>9.7769039420321904E-2</v>
      </c>
      <c r="F63" s="17"/>
      <c r="G63" s="17">
        <v>0</v>
      </c>
      <c r="H63" s="17">
        <v>0</v>
      </c>
      <c r="I63" s="17">
        <v>0</v>
      </c>
      <c r="J63" s="17">
        <v>0</v>
      </c>
      <c r="K63" s="17">
        <v>0.39111489893646001</v>
      </c>
      <c r="L63" s="17">
        <v>0.32722770728050199</v>
      </c>
      <c r="M63" s="17"/>
      <c r="N63" s="17">
        <v>0</v>
      </c>
      <c r="O63" s="17">
        <v>0</v>
      </c>
      <c r="P63" s="17">
        <v>0.20652673908594901</v>
      </c>
      <c r="Q63" s="17">
        <v>3.9442396605615299E-2</v>
      </c>
      <c r="R63" s="17">
        <v>0</v>
      </c>
      <c r="S63" s="17"/>
      <c r="T63" s="17">
        <v>0</v>
      </c>
      <c r="U63" s="17">
        <v>0.167411987413941</v>
      </c>
      <c r="V63" s="17">
        <v>0</v>
      </c>
      <c r="W63" s="17">
        <v>3.6367107659246098E-2</v>
      </c>
      <c r="X63" s="17"/>
      <c r="Y63" s="17">
        <v>0</v>
      </c>
      <c r="Z63" s="17">
        <v>0.105221681654315</v>
      </c>
      <c r="AA63" s="17">
        <v>0.35570953604023098</v>
      </c>
      <c r="AB63" s="17">
        <v>0</v>
      </c>
      <c r="AC63" s="17">
        <v>0</v>
      </c>
      <c r="AD63" s="17">
        <v>0</v>
      </c>
      <c r="AE63" s="17"/>
      <c r="AF63" s="17">
        <v>4.2404499830316501E-2</v>
      </c>
      <c r="AG63" s="17"/>
      <c r="AH63" s="17">
        <v>4.1436992945346203E-2</v>
      </c>
      <c r="AI63" s="17"/>
      <c r="AJ63" s="17">
        <v>2.4046579965240601E-2</v>
      </c>
      <c r="AK63" s="17">
        <v>8.1339766951338294E-2</v>
      </c>
      <c r="AL63" s="17">
        <v>8.7553095732095701E-2</v>
      </c>
      <c r="AM63" s="17">
        <v>0</v>
      </c>
      <c r="AN63" s="17">
        <v>0.154627271127315</v>
      </c>
    </row>
    <row r="64" spans="2:40" x14ac:dyDescent="0.35">
      <c r="C64" s="17"/>
      <c r="D64" s="17"/>
      <c r="E64" s="17"/>
      <c r="F64" s="17"/>
      <c r="G64" s="17"/>
      <c r="H64" s="17"/>
      <c r="I64" s="17"/>
      <c r="J64" s="17"/>
      <c r="K64" s="17"/>
      <c r="L64" s="17"/>
      <c r="M64" s="17"/>
      <c r="N64" s="17"/>
      <c r="O64" s="17"/>
      <c r="P64" s="17"/>
      <c r="Q64" s="17"/>
      <c r="R64" s="17"/>
      <c r="S64" s="17"/>
      <c r="T64" s="17"/>
      <c r="U64" s="17"/>
      <c r="V64" s="17"/>
      <c r="W64" s="17"/>
      <c r="X64" s="17"/>
      <c r="Y64" s="17"/>
      <c r="Z64" s="17"/>
      <c r="AA64" s="17"/>
      <c r="AB64" s="17"/>
      <c r="AC64" s="17"/>
      <c r="AD64" s="17"/>
      <c r="AE64" s="17"/>
      <c r="AF64" s="17"/>
      <c r="AG64" s="17"/>
      <c r="AH64" s="17"/>
      <c r="AI64" s="17"/>
      <c r="AJ64" s="17"/>
      <c r="AK64" s="17"/>
      <c r="AL64" s="17"/>
      <c r="AM64" s="17"/>
      <c r="AN64" s="17"/>
    </row>
    <row r="65" spans="2:40" x14ac:dyDescent="0.35">
      <c r="B65" s="6" t="s">
        <v>104</v>
      </c>
      <c r="C65" s="17"/>
      <c r="D65" s="17"/>
      <c r="E65" s="17"/>
      <c r="F65" s="17"/>
      <c r="G65" s="17"/>
      <c r="H65" s="17"/>
      <c r="I65" s="17"/>
      <c r="J65" s="17"/>
      <c r="K65" s="17"/>
      <c r="L65" s="17"/>
      <c r="M65" s="17"/>
      <c r="N65" s="17"/>
      <c r="O65" s="17"/>
      <c r="P65" s="17"/>
      <c r="Q65" s="17"/>
      <c r="R65" s="17"/>
      <c r="S65" s="17"/>
      <c r="T65" s="17"/>
      <c r="U65" s="17"/>
      <c r="V65" s="17"/>
      <c r="W65" s="17"/>
      <c r="X65" s="17"/>
      <c r="Y65" s="17"/>
      <c r="Z65" s="17"/>
      <c r="AA65" s="17"/>
      <c r="AB65" s="17"/>
      <c r="AC65" s="17"/>
      <c r="AD65" s="17"/>
      <c r="AE65" s="17"/>
      <c r="AF65" s="17"/>
      <c r="AG65" s="17"/>
      <c r="AH65" s="17"/>
      <c r="AI65" s="17"/>
      <c r="AJ65" s="17"/>
      <c r="AK65" s="17"/>
      <c r="AL65" s="17"/>
      <c r="AM65" s="17"/>
      <c r="AN65" s="17"/>
    </row>
    <row r="66" spans="2:40" x14ac:dyDescent="0.35">
      <c r="B66" s="24" t="s">
        <v>62</v>
      </c>
      <c r="C66" s="17"/>
      <c r="D66" s="17"/>
      <c r="E66" s="17"/>
      <c r="F66" s="17"/>
      <c r="G66" s="17"/>
      <c r="H66" s="17"/>
      <c r="I66" s="17"/>
      <c r="J66" s="17"/>
      <c r="K66" s="17"/>
      <c r="L66" s="17"/>
      <c r="M66" s="17"/>
      <c r="N66" s="17"/>
      <c r="O66" s="17"/>
      <c r="P66" s="17"/>
      <c r="Q66" s="17"/>
      <c r="R66" s="17"/>
      <c r="S66" s="17"/>
      <c r="T66" s="17"/>
      <c r="U66" s="17"/>
      <c r="V66" s="17"/>
      <c r="W66" s="17"/>
      <c r="X66" s="17"/>
      <c r="Y66" s="17"/>
      <c r="Z66" s="17"/>
      <c r="AA66" s="17"/>
      <c r="AB66" s="17"/>
      <c r="AC66" s="17"/>
      <c r="AD66" s="17"/>
      <c r="AE66" s="17"/>
      <c r="AF66" s="17"/>
      <c r="AG66" s="17"/>
      <c r="AH66" s="17"/>
      <c r="AI66" s="17"/>
      <c r="AJ66" s="17"/>
      <c r="AK66" s="17"/>
      <c r="AL66" s="17"/>
      <c r="AM66" s="17"/>
      <c r="AN66" s="17"/>
    </row>
    <row r="67" spans="2:40" x14ac:dyDescent="0.35">
      <c r="B67" t="s">
        <v>98</v>
      </c>
      <c r="C67" s="17">
        <v>0.81135671520217201</v>
      </c>
      <c r="D67" s="17">
        <v>0.84376817700360296</v>
      </c>
      <c r="E67" s="17">
        <v>0.77978662509338503</v>
      </c>
      <c r="F67" s="17"/>
      <c r="G67" s="17">
        <v>0.81743210245320197</v>
      </c>
      <c r="H67" s="17">
        <v>0.789308312522776</v>
      </c>
      <c r="I67" s="17">
        <v>0.90406007436184099</v>
      </c>
      <c r="J67" s="17">
        <v>0.84438559164299698</v>
      </c>
      <c r="K67" s="17">
        <v>0.78461894553794898</v>
      </c>
      <c r="L67" s="17">
        <v>0.76568455897522703</v>
      </c>
      <c r="M67" s="17"/>
      <c r="N67" s="17">
        <v>0.90030192136626397</v>
      </c>
      <c r="O67" s="17">
        <v>0.80566259938146401</v>
      </c>
      <c r="P67" s="17">
        <v>0.80057763250313996</v>
      </c>
      <c r="Q67" s="17">
        <v>0.79638442861057801</v>
      </c>
      <c r="R67" s="17">
        <v>0.81593815086554</v>
      </c>
      <c r="S67" s="17"/>
      <c r="T67" s="17">
        <v>0.77026158100627895</v>
      </c>
      <c r="U67" s="17">
        <v>0.797067812990918</v>
      </c>
      <c r="V67" s="17">
        <v>0.82090079849479802</v>
      </c>
      <c r="W67" s="17">
        <v>0.85534673961755003</v>
      </c>
      <c r="X67" s="17"/>
      <c r="Y67" s="17">
        <v>0.831632247019639</v>
      </c>
      <c r="Z67" s="17">
        <v>0.82273514032011297</v>
      </c>
      <c r="AA67" s="17">
        <v>0.77781195655115998</v>
      </c>
      <c r="AB67" s="17">
        <v>0.80392133670918298</v>
      </c>
      <c r="AC67" s="17">
        <v>0.83962700701995696</v>
      </c>
      <c r="AD67" s="17">
        <v>0.82353441065312505</v>
      </c>
      <c r="AE67" s="17"/>
      <c r="AF67" s="17">
        <v>0.80880945148515604</v>
      </c>
      <c r="AG67" s="17"/>
      <c r="AH67" s="17">
        <v>0.83098324145159697</v>
      </c>
      <c r="AI67" s="17"/>
      <c r="AJ67" s="17">
        <v>0.76923494535266601</v>
      </c>
      <c r="AK67" s="17">
        <v>0.813632179022869</v>
      </c>
      <c r="AL67" s="17">
        <v>0.80647822462563801</v>
      </c>
      <c r="AM67" s="17">
        <v>0.86858862486483701</v>
      </c>
      <c r="AN67" s="17">
        <v>0.821767184102558</v>
      </c>
    </row>
    <row r="68" spans="2:40" x14ac:dyDescent="0.35">
      <c r="B68" t="s">
        <v>99</v>
      </c>
      <c r="C68" s="17">
        <v>0.139649182979318</v>
      </c>
      <c r="D68" s="17">
        <v>0.115268156518552</v>
      </c>
      <c r="E68" s="17">
        <v>0.16289555827885799</v>
      </c>
      <c r="F68" s="17"/>
      <c r="G68" s="17">
        <v>0.13111542813562099</v>
      </c>
      <c r="H68" s="17">
        <v>0.159364257712137</v>
      </c>
      <c r="I68" s="17">
        <v>7.4717859173978204E-2</v>
      </c>
      <c r="J68" s="17">
        <v>0.114755079717932</v>
      </c>
      <c r="K68" s="17">
        <v>0.151546439536412</v>
      </c>
      <c r="L68" s="17">
        <v>0.176139140260584</v>
      </c>
      <c r="M68" s="17"/>
      <c r="N68" s="17">
        <v>6.7309456905584694E-2</v>
      </c>
      <c r="O68" s="17">
        <v>0.16479090774112101</v>
      </c>
      <c r="P68" s="17">
        <v>0.137530432145611</v>
      </c>
      <c r="Q68" s="17">
        <v>0.15333437274605799</v>
      </c>
      <c r="R68" s="17">
        <v>0.13552851921911899</v>
      </c>
      <c r="S68" s="17"/>
      <c r="T68" s="17">
        <v>0.14955180162749801</v>
      </c>
      <c r="U68" s="17">
        <v>0.143759379718989</v>
      </c>
      <c r="V68" s="17">
        <v>0.13758392919109999</v>
      </c>
      <c r="W68" s="17">
        <v>0.111432109499621</v>
      </c>
      <c r="X68" s="17"/>
      <c r="Y68" s="17">
        <v>0.12531125587210001</v>
      </c>
      <c r="Z68" s="17">
        <v>0.15167067719622301</v>
      </c>
      <c r="AA68" s="17">
        <v>0.156182924926449</v>
      </c>
      <c r="AB68" s="17">
        <v>0.130733617719891</v>
      </c>
      <c r="AC68" s="17">
        <v>0.14383821459188001</v>
      </c>
      <c r="AD68" s="17">
        <v>0.13245453232051899</v>
      </c>
      <c r="AE68" s="17"/>
      <c r="AF68" s="17">
        <v>0.13730297137747699</v>
      </c>
      <c r="AG68" s="17"/>
      <c r="AH68" s="17">
        <v>0.14302726354992301</v>
      </c>
      <c r="AI68" s="17"/>
      <c r="AJ68" s="17">
        <v>0.16878728625147399</v>
      </c>
      <c r="AK68" s="17">
        <v>0.136390196544522</v>
      </c>
      <c r="AL68" s="17">
        <v>0.13427970589854701</v>
      </c>
      <c r="AM68" s="17">
        <v>0.10824845667248099</v>
      </c>
      <c r="AN68" s="17">
        <v>0.13452380408867501</v>
      </c>
    </row>
    <row r="69" spans="2:40" x14ac:dyDescent="0.35">
      <c r="B69" t="s">
        <v>100</v>
      </c>
      <c r="C69" s="17">
        <v>2.5375663719638002E-2</v>
      </c>
      <c r="D69" s="17">
        <v>2.3801943054060901E-2</v>
      </c>
      <c r="E69" s="17">
        <v>2.7100847993347801E-2</v>
      </c>
      <c r="F69" s="17"/>
      <c r="G69" s="17">
        <v>4.0001925006876403E-2</v>
      </c>
      <c r="H69" s="17">
        <v>1.1516354294727801E-2</v>
      </c>
      <c r="I69" s="17">
        <v>1.23572114462968E-2</v>
      </c>
      <c r="J69" s="17">
        <v>2.2308046987339201E-2</v>
      </c>
      <c r="K69" s="17">
        <v>1.57434655374665E-2</v>
      </c>
      <c r="L69" s="17">
        <v>4.38851367096003E-2</v>
      </c>
      <c r="M69" s="17"/>
      <c r="N69" s="17">
        <v>0</v>
      </c>
      <c r="O69" s="17">
        <v>1.3898748332372601E-2</v>
      </c>
      <c r="P69" s="17">
        <v>3.3141226260992099E-2</v>
      </c>
      <c r="Q69" s="17">
        <v>3.01122367192719E-2</v>
      </c>
      <c r="R69" s="17">
        <v>2.7310659352211698E-2</v>
      </c>
      <c r="S69" s="17"/>
      <c r="T69" s="17">
        <v>2.9705982182627301E-2</v>
      </c>
      <c r="U69" s="17">
        <v>3.2839765149946999E-2</v>
      </c>
      <c r="V69" s="17">
        <v>2.4431383781683799E-2</v>
      </c>
      <c r="W69" s="17">
        <v>1.5564816403801701E-2</v>
      </c>
      <c r="X69" s="17"/>
      <c r="Y69" s="17">
        <v>1.71762227599969E-2</v>
      </c>
      <c r="Z69" s="17">
        <v>2.5594182483664001E-2</v>
      </c>
      <c r="AA69" s="17">
        <v>3.8735386291580298E-2</v>
      </c>
      <c r="AB69" s="17">
        <v>3.50017235334475E-2</v>
      </c>
      <c r="AC69" s="17">
        <v>1.6534778388162901E-2</v>
      </c>
      <c r="AD69" s="17">
        <v>0</v>
      </c>
      <c r="AE69" s="17"/>
      <c r="AF69" s="17">
        <v>2.8686932337408901E-2</v>
      </c>
      <c r="AG69" s="17"/>
      <c r="AH69" s="17">
        <v>2.5989494998480599E-2</v>
      </c>
      <c r="AI69" s="17"/>
      <c r="AJ69" s="17">
        <v>2.9532730096732001E-2</v>
      </c>
      <c r="AK69" s="17">
        <v>2.547836373864E-2</v>
      </c>
      <c r="AL69" s="17">
        <v>4.23820559133729E-2</v>
      </c>
      <c r="AM69" s="17">
        <v>9.2147301854287999E-3</v>
      </c>
      <c r="AN69" s="17">
        <v>1.3408210156827499E-2</v>
      </c>
    </row>
    <row r="70" spans="2:40" x14ac:dyDescent="0.35">
      <c r="B70" t="s">
        <v>101</v>
      </c>
      <c r="C70" s="17">
        <v>1.4387632717025501E-2</v>
      </c>
      <c r="D70" s="17">
        <v>1.4604259708585299E-2</v>
      </c>
      <c r="E70" s="17">
        <v>1.42566966015348E-2</v>
      </c>
      <c r="F70" s="17"/>
      <c r="G70" s="17">
        <v>1.14505444043001E-2</v>
      </c>
      <c r="H70" s="17">
        <v>1.8153384548982601E-2</v>
      </c>
      <c r="I70" s="17">
        <v>0</v>
      </c>
      <c r="J70" s="17">
        <v>1.32167561061806E-2</v>
      </c>
      <c r="K70" s="17">
        <v>3.8073225516303898E-2</v>
      </c>
      <c r="L70" s="17">
        <v>7.0682435789081802E-3</v>
      </c>
      <c r="M70" s="17"/>
      <c r="N70" s="17">
        <v>1.30840850201262E-2</v>
      </c>
      <c r="O70" s="17">
        <v>6.8221482873504803E-3</v>
      </c>
      <c r="P70" s="17">
        <v>1.8858748874742998E-2</v>
      </c>
      <c r="Q70" s="17">
        <v>1.6946239216296101E-2</v>
      </c>
      <c r="R70" s="17">
        <v>7.1015472807027802E-3</v>
      </c>
      <c r="S70" s="17"/>
      <c r="T70" s="17">
        <v>5.0480635183595697E-2</v>
      </c>
      <c r="U70" s="17">
        <v>1.6980110183944901E-2</v>
      </c>
      <c r="V70" s="17">
        <v>1.0043515184092E-2</v>
      </c>
      <c r="W70" s="17">
        <v>1.1106134045117001E-2</v>
      </c>
      <c r="X70" s="17"/>
      <c r="Y70" s="17">
        <v>1.5509174578623599E-2</v>
      </c>
      <c r="Z70" s="17">
        <v>0</v>
      </c>
      <c r="AA70" s="17">
        <v>1.8675279981488099E-2</v>
      </c>
      <c r="AB70" s="17">
        <v>3.0343322037479099E-2</v>
      </c>
      <c r="AC70" s="17">
        <v>0</v>
      </c>
      <c r="AD70" s="17">
        <v>0</v>
      </c>
      <c r="AE70" s="17"/>
      <c r="AF70" s="17">
        <v>1.7135543663767398E-2</v>
      </c>
      <c r="AG70" s="17"/>
      <c r="AH70" s="17">
        <v>0</v>
      </c>
      <c r="AI70" s="17"/>
      <c r="AJ70" s="17">
        <v>2.7087983424639799E-2</v>
      </c>
      <c r="AK70" s="17">
        <v>5.54967577071245E-3</v>
      </c>
      <c r="AL70" s="17">
        <v>0</v>
      </c>
      <c r="AM70" s="17">
        <v>8.3357795894059596E-3</v>
      </c>
      <c r="AN70" s="17">
        <v>3.03008016519388E-2</v>
      </c>
    </row>
    <row r="71" spans="2:40" x14ac:dyDescent="0.35">
      <c r="B71" t="s">
        <v>102</v>
      </c>
      <c r="C71" s="17">
        <v>2.70997146320748E-3</v>
      </c>
      <c r="D71" s="17">
        <v>0</v>
      </c>
      <c r="E71" s="17">
        <v>5.43654652006542E-3</v>
      </c>
      <c r="F71" s="17"/>
      <c r="G71" s="17">
        <v>0</v>
      </c>
      <c r="H71" s="17">
        <v>1.6166472756497598E-2</v>
      </c>
      <c r="I71" s="17">
        <v>0</v>
      </c>
      <c r="J71" s="17">
        <v>0</v>
      </c>
      <c r="K71" s="17">
        <v>0</v>
      </c>
      <c r="L71" s="17">
        <v>0</v>
      </c>
      <c r="M71" s="17"/>
      <c r="N71" s="17">
        <v>9.5659457990900105E-3</v>
      </c>
      <c r="O71" s="17">
        <v>0</v>
      </c>
      <c r="P71" s="17">
        <v>0</v>
      </c>
      <c r="Q71" s="17">
        <v>0</v>
      </c>
      <c r="R71" s="17">
        <v>1.41211232824268E-2</v>
      </c>
      <c r="S71" s="17"/>
      <c r="T71" s="17">
        <v>0</v>
      </c>
      <c r="U71" s="17">
        <v>0</v>
      </c>
      <c r="V71" s="17">
        <v>7.0403733483253902E-3</v>
      </c>
      <c r="W71" s="17">
        <v>3.2894709393863799E-3</v>
      </c>
      <c r="X71" s="17"/>
      <c r="Y71" s="17">
        <v>6.3875939735378801E-3</v>
      </c>
      <c r="Z71" s="17">
        <v>0</v>
      </c>
      <c r="AA71" s="17">
        <v>0</v>
      </c>
      <c r="AB71" s="17">
        <v>0</v>
      </c>
      <c r="AC71" s="17">
        <v>0</v>
      </c>
      <c r="AD71" s="17">
        <v>0</v>
      </c>
      <c r="AE71" s="17"/>
      <c r="AF71" s="17">
        <v>0</v>
      </c>
      <c r="AG71" s="17"/>
      <c r="AH71" s="17">
        <v>0</v>
      </c>
      <c r="AI71" s="17"/>
      <c r="AJ71" s="17">
        <v>2.84813445909118E-3</v>
      </c>
      <c r="AK71" s="17">
        <v>6.30000963854807E-3</v>
      </c>
      <c r="AL71" s="17">
        <v>4.29737824840991E-3</v>
      </c>
      <c r="AM71" s="17">
        <v>0</v>
      </c>
      <c r="AN71" s="17">
        <v>0</v>
      </c>
    </row>
    <row r="72" spans="2:40" x14ac:dyDescent="0.35">
      <c r="B72" t="s">
        <v>58</v>
      </c>
      <c r="C72" s="17">
        <v>6.5208339186387304E-3</v>
      </c>
      <c r="D72" s="17">
        <v>2.5574637151985998E-3</v>
      </c>
      <c r="E72" s="17">
        <v>1.0523725512809501E-2</v>
      </c>
      <c r="F72" s="17"/>
      <c r="G72" s="17">
        <v>0</v>
      </c>
      <c r="H72" s="17">
        <v>5.4912181648792699E-3</v>
      </c>
      <c r="I72" s="17">
        <v>8.8648550178838607E-3</v>
      </c>
      <c r="J72" s="17">
        <v>5.3345255455513399E-3</v>
      </c>
      <c r="K72" s="17">
        <v>1.0017923871868501E-2</v>
      </c>
      <c r="L72" s="17">
        <v>7.2229204756811497E-3</v>
      </c>
      <c r="M72" s="17"/>
      <c r="N72" s="17">
        <v>9.7385909089355207E-3</v>
      </c>
      <c r="O72" s="17">
        <v>8.8255962576922493E-3</v>
      </c>
      <c r="P72" s="17">
        <v>9.8919602155134196E-3</v>
      </c>
      <c r="Q72" s="17">
        <v>3.2227227077962699E-3</v>
      </c>
      <c r="R72" s="17">
        <v>0</v>
      </c>
      <c r="S72" s="17"/>
      <c r="T72" s="17">
        <v>0</v>
      </c>
      <c r="U72" s="17">
        <v>9.3529319562013803E-3</v>
      </c>
      <c r="V72" s="17">
        <v>0</v>
      </c>
      <c r="W72" s="17">
        <v>3.2607294945236E-3</v>
      </c>
      <c r="X72" s="17"/>
      <c r="Y72" s="17">
        <v>3.9835057961022102E-3</v>
      </c>
      <c r="Z72" s="17">
        <v>0</v>
      </c>
      <c r="AA72" s="17">
        <v>8.5944522493227905E-3</v>
      </c>
      <c r="AB72" s="17">
        <v>0</v>
      </c>
      <c r="AC72" s="17">
        <v>0</v>
      </c>
      <c r="AD72" s="17">
        <v>4.4011057026356298E-2</v>
      </c>
      <c r="AE72" s="17"/>
      <c r="AF72" s="17">
        <v>8.0651011361908605E-3</v>
      </c>
      <c r="AG72" s="17"/>
      <c r="AH72" s="17">
        <v>0</v>
      </c>
      <c r="AI72" s="17"/>
      <c r="AJ72" s="17">
        <v>2.50892041539674E-3</v>
      </c>
      <c r="AK72" s="17">
        <v>1.2649575284708999E-2</v>
      </c>
      <c r="AL72" s="17">
        <v>1.25626353140324E-2</v>
      </c>
      <c r="AM72" s="17">
        <v>5.6124086878482603E-3</v>
      </c>
      <c r="AN72" s="17">
        <v>0</v>
      </c>
    </row>
    <row r="73" spans="2:40" x14ac:dyDescent="0.35">
      <c r="C73" s="17"/>
      <c r="D73" s="17"/>
      <c r="E73" s="17"/>
      <c r="F73" s="17"/>
      <c r="G73" s="17"/>
      <c r="H73" s="17"/>
      <c r="I73" s="17"/>
      <c r="J73" s="17"/>
      <c r="K73" s="17"/>
      <c r="L73" s="17"/>
      <c r="M73" s="17"/>
      <c r="N73" s="17"/>
      <c r="O73" s="17"/>
      <c r="P73" s="17"/>
      <c r="Q73" s="17"/>
      <c r="R73" s="17"/>
      <c r="S73" s="17"/>
      <c r="T73" s="17"/>
      <c r="U73" s="17"/>
      <c r="V73" s="17"/>
      <c r="W73" s="17"/>
      <c r="X73" s="17"/>
      <c r="Y73" s="17"/>
      <c r="Z73" s="17"/>
      <c r="AA73" s="17"/>
      <c r="AB73" s="17"/>
      <c r="AC73" s="17"/>
      <c r="AD73" s="17"/>
      <c r="AE73" s="17"/>
      <c r="AF73" s="17"/>
      <c r="AG73" s="17"/>
      <c r="AH73" s="17"/>
      <c r="AI73" s="17"/>
      <c r="AJ73" s="17"/>
      <c r="AK73" s="17"/>
      <c r="AL73" s="17"/>
      <c r="AM73" s="17"/>
      <c r="AN73" s="17"/>
    </row>
    <row r="74" spans="2:40" x14ac:dyDescent="0.35">
      <c r="B74" s="6" t="s">
        <v>105</v>
      </c>
      <c r="C74" s="17"/>
      <c r="D74" s="17"/>
      <c r="E74" s="17"/>
      <c r="F74" s="17"/>
      <c r="G74" s="17"/>
      <c r="H74" s="17"/>
      <c r="I74" s="17"/>
      <c r="J74" s="17"/>
      <c r="K74" s="17"/>
      <c r="L74" s="17"/>
      <c r="M74" s="17"/>
      <c r="N74" s="17"/>
      <c r="O74" s="17"/>
      <c r="P74" s="17"/>
      <c r="Q74" s="17"/>
      <c r="R74" s="17"/>
      <c r="S74" s="17"/>
      <c r="T74" s="17"/>
      <c r="U74" s="17"/>
      <c r="V74" s="17"/>
      <c r="W74" s="17"/>
      <c r="X74" s="17"/>
      <c r="Y74" s="17"/>
      <c r="Z74" s="17"/>
      <c r="AA74" s="17"/>
      <c r="AB74" s="17"/>
      <c r="AC74" s="17"/>
      <c r="AD74" s="17"/>
      <c r="AE74" s="17"/>
      <c r="AF74" s="17"/>
      <c r="AG74" s="17"/>
      <c r="AH74" s="17"/>
      <c r="AI74" s="17"/>
      <c r="AJ74" s="17"/>
      <c r="AK74" s="17"/>
      <c r="AL74" s="17"/>
      <c r="AM74" s="17"/>
      <c r="AN74" s="17"/>
    </row>
    <row r="75" spans="2:40" x14ac:dyDescent="0.35">
      <c r="B75" s="24" t="s">
        <v>62</v>
      </c>
      <c r="C75" s="17"/>
      <c r="D75" s="17"/>
      <c r="E75" s="17"/>
      <c r="F75" s="17"/>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row>
    <row r="76" spans="2:40" x14ac:dyDescent="0.35">
      <c r="B76" t="s">
        <v>98</v>
      </c>
      <c r="C76" s="17">
        <v>0.36122270291670999</v>
      </c>
      <c r="D76" s="17">
        <v>0.40514249113337603</v>
      </c>
      <c r="E76" s="17">
        <v>0.31546026639670499</v>
      </c>
      <c r="F76" s="17"/>
      <c r="G76" s="17">
        <v>0.33049015621501199</v>
      </c>
      <c r="H76" s="17">
        <v>0.44632780385003801</v>
      </c>
      <c r="I76" s="17">
        <v>0.4648022256398</v>
      </c>
      <c r="J76" s="17">
        <v>0.37702796956823198</v>
      </c>
      <c r="K76" s="17">
        <v>0.32083450510816602</v>
      </c>
      <c r="L76" s="17">
        <v>0.27407655245747198</v>
      </c>
      <c r="M76" s="17"/>
      <c r="N76" s="17">
        <v>0.35422940421548299</v>
      </c>
      <c r="O76" s="17">
        <v>0.33467469748190498</v>
      </c>
      <c r="P76" s="17">
        <v>0.29089921535119101</v>
      </c>
      <c r="Q76" s="17">
        <v>0.43281374216636598</v>
      </c>
      <c r="R76" s="17">
        <v>0.41249279867048</v>
      </c>
      <c r="S76" s="17"/>
      <c r="T76" s="17">
        <v>0.39393962344469002</v>
      </c>
      <c r="U76" s="17">
        <v>0.301846156818117</v>
      </c>
      <c r="V76" s="17">
        <v>0.35031232968920101</v>
      </c>
      <c r="W76" s="17">
        <v>0.46618267945104003</v>
      </c>
      <c r="X76" s="17"/>
      <c r="Y76" s="17">
        <v>0.44677294444174598</v>
      </c>
      <c r="Z76" s="17">
        <v>0.32126856091785</v>
      </c>
      <c r="AA76" s="17">
        <v>0.26184691530542897</v>
      </c>
      <c r="AB76" s="17">
        <v>0.30894890209402098</v>
      </c>
      <c r="AC76" s="17">
        <v>0.40290853262033499</v>
      </c>
      <c r="AD76" s="17">
        <v>0.29823669824016402</v>
      </c>
      <c r="AE76" s="17"/>
      <c r="AF76" s="17">
        <v>0.41057853827291502</v>
      </c>
      <c r="AG76" s="17"/>
      <c r="AH76" s="17">
        <v>0.366850646612432</v>
      </c>
      <c r="AI76" s="17"/>
      <c r="AJ76" s="17">
        <v>0.45363607174631199</v>
      </c>
      <c r="AK76" s="17">
        <v>0.35948904660993403</v>
      </c>
      <c r="AL76" s="17">
        <v>0.29879616071732701</v>
      </c>
      <c r="AM76" s="17">
        <v>0.317025235156836</v>
      </c>
      <c r="AN76" s="17">
        <v>0.30270156369429002</v>
      </c>
    </row>
    <row r="77" spans="2:40" x14ac:dyDescent="0.35">
      <c r="B77" t="s">
        <v>99</v>
      </c>
      <c r="C77" s="17">
        <v>0.36408433032679599</v>
      </c>
      <c r="D77" s="17">
        <v>0.33966740569222198</v>
      </c>
      <c r="E77" s="17">
        <v>0.38870388571202402</v>
      </c>
      <c r="F77" s="17"/>
      <c r="G77" s="17">
        <v>0.41408307214860801</v>
      </c>
      <c r="H77" s="17">
        <v>0.40248403463983301</v>
      </c>
      <c r="I77" s="17">
        <v>0.330744197991793</v>
      </c>
      <c r="J77" s="17">
        <v>0.37723005984729902</v>
      </c>
      <c r="K77" s="17">
        <v>0.34435996299001898</v>
      </c>
      <c r="L77" s="17">
        <v>0.34001808571201098</v>
      </c>
      <c r="M77" s="17"/>
      <c r="N77" s="17">
        <v>0.33417596906952002</v>
      </c>
      <c r="O77" s="17">
        <v>0.31749702285310399</v>
      </c>
      <c r="P77" s="17">
        <v>0.36725275233735999</v>
      </c>
      <c r="Q77" s="17">
        <v>0.38130011054115098</v>
      </c>
      <c r="R77" s="17">
        <v>0.40777399243492901</v>
      </c>
      <c r="S77" s="17"/>
      <c r="T77" s="17">
        <v>0.29680448123515102</v>
      </c>
      <c r="U77" s="17">
        <v>0.33605241291635901</v>
      </c>
      <c r="V77" s="17">
        <v>0.38418389923149598</v>
      </c>
      <c r="W77" s="17">
        <v>0.38274483793789499</v>
      </c>
      <c r="X77" s="17"/>
      <c r="Y77" s="17">
        <v>0.37250731863539899</v>
      </c>
      <c r="Z77" s="17">
        <v>0.39866087338728001</v>
      </c>
      <c r="AA77" s="17">
        <v>0.34359419201029001</v>
      </c>
      <c r="AB77" s="17">
        <v>0.334254802836703</v>
      </c>
      <c r="AC77" s="17">
        <v>0.39085861750191397</v>
      </c>
      <c r="AD77" s="17">
        <v>0.41447302750274501</v>
      </c>
      <c r="AE77" s="17"/>
      <c r="AF77" s="17">
        <v>0.32988590519032701</v>
      </c>
      <c r="AG77" s="17"/>
      <c r="AH77" s="17">
        <v>0.36835160772180803</v>
      </c>
      <c r="AI77" s="17"/>
      <c r="AJ77" s="17">
        <v>0.33452054418524502</v>
      </c>
      <c r="AK77" s="17">
        <v>0.32940126560863903</v>
      </c>
      <c r="AL77" s="17">
        <v>0.39247220627210999</v>
      </c>
      <c r="AM77" s="17">
        <v>0.41136647879210703</v>
      </c>
      <c r="AN77" s="17">
        <v>0.34148240922399697</v>
      </c>
    </row>
    <row r="78" spans="2:40" x14ac:dyDescent="0.35">
      <c r="B78" t="s">
        <v>100</v>
      </c>
      <c r="C78" s="17">
        <v>0.166292308135773</v>
      </c>
      <c r="D78" s="17">
        <v>0.167186475749487</v>
      </c>
      <c r="E78" s="17">
        <v>0.16638882709142699</v>
      </c>
      <c r="F78" s="17"/>
      <c r="G78" s="17">
        <v>0.17105662267386301</v>
      </c>
      <c r="H78" s="17">
        <v>8.0372132313618505E-2</v>
      </c>
      <c r="I78" s="17">
        <v>0.135510427891644</v>
      </c>
      <c r="J78" s="17">
        <v>0.19466668098419801</v>
      </c>
      <c r="K78" s="17">
        <v>0.19930804796621801</v>
      </c>
      <c r="L78" s="17">
        <v>0.199015708550322</v>
      </c>
      <c r="M78" s="17"/>
      <c r="N78" s="17">
        <v>0.19621189548889501</v>
      </c>
      <c r="O78" s="17">
        <v>0.23896587594847399</v>
      </c>
      <c r="P78" s="17">
        <v>0.18774104379248299</v>
      </c>
      <c r="Q78" s="17">
        <v>0.11915112887333899</v>
      </c>
      <c r="R78" s="17">
        <v>0.103285628930496</v>
      </c>
      <c r="S78" s="17"/>
      <c r="T78" s="17">
        <v>0.190712564094173</v>
      </c>
      <c r="U78" s="17">
        <v>0.200720481130507</v>
      </c>
      <c r="V78" s="17">
        <v>0.17249614357449899</v>
      </c>
      <c r="W78" s="17">
        <v>0.112547081495465</v>
      </c>
      <c r="X78" s="17"/>
      <c r="Y78" s="17">
        <v>0.118789574249522</v>
      </c>
      <c r="Z78" s="17">
        <v>0.17284084288194901</v>
      </c>
      <c r="AA78" s="17">
        <v>0.22667544486636901</v>
      </c>
      <c r="AB78" s="17">
        <v>0.217151653115361</v>
      </c>
      <c r="AC78" s="17">
        <v>0.13681001432121001</v>
      </c>
      <c r="AD78" s="17">
        <v>0.14890670602609599</v>
      </c>
      <c r="AE78" s="17"/>
      <c r="AF78" s="17">
        <v>0.158460039913455</v>
      </c>
      <c r="AG78" s="17"/>
      <c r="AH78" s="17">
        <v>0.166378478817894</v>
      </c>
      <c r="AI78" s="17"/>
      <c r="AJ78" s="17">
        <v>0.122444684689984</v>
      </c>
      <c r="AK78" s="17">
        <v>0.21810591134010299</v>
      </c>
      <c r="AL78" s="17">
        <v>0.197641501367572</v>
      </c>
      <c r="AM78" s="17">
        <v>0.17319259394493999</v>
      </c>
      <c r="AN78" s="17">
        <v>0.15001485003689699</v>
      </c>
    </row>
    <row r="79" spans="2:40" x14ac:dyDescent="0.35">
      <c r="B79" t="s">
        <v>101</v>
      </c>
      <c r="C79" s="17">
        <v>4.9473227501594802E-2</v>
      </c>
      <c r="D79" s="17">
        <v>4.0004691776199301E-2</v>
      </c>
      <c r="E79" s="17">
        <v>5.9238139762364903E-2</v>
      </c>
      <c r="F79" s="17"/>
      <c r="G79" s="17">
        <v>3.27271354170591E-2</v>
      </c>
      <c r="H79" s="17">
        <v>3.0138511875229701E-2</v>
      </c>
      <c r="I79" s="17">
        <v>3.03831514923871E-2</v>
      </c>
      <c r="J79" s="17">
        <v>1.77121204349228E-2</v>
      </c>
      <c r="K79" s="17">
        <v>6.0249830397264802E-2</v>
      </c>
      <c r="L79" s="17">
        <v>9.4552231815785107E-2</v>
      </c>
      <c r="M79" s="17"/>
      <c r="N79" s="17">
        <v>2.0244425684676302E-2</v>
      </c>
      <c r="O79" s="17">
        <v>3.84397258638558E-2</v>
      </c>
      <c r="P79" s="17">
        <v>8.3044219749876594E-2</v>
      </c>
      <c r="Q79" s="17">
        <v>2.1871203506781799E-2</v>
      </c>
      <c r="R79" s="17">
        <v>5.5832837847233398E-2</v>
      </c>
      <c r="S79" s="17"/>
      <c r="T79" s="17">
        <v>2.8270632602239901E-2</v>
      </c>
      <c r="U79" s="17">
        <v>6.7034746210035301E-2</v>
      </c>
      <c r="V79" s="17">
        <v>6.09139983359194E-2</v>
      </c>
      <c r="W79" s="17">
        <v>2.0807526022237201E-2</v>
      </c>
      <c r="X79" s="17"/>
      <c r="Y79" s="17">
        <v>2.8514335743333102E-2</v>
      </c>
      <c r="Z79" s="17">
        <v>6.3091552056650596E-2</v>
      </c>
      <c r="AA79" s="17">
        <v>7.7783548161774005E-2</v>
      </c>
      <c r="AB79" s="17">
        <v>4.3679706797316503E-2</v>
      </c>
      <c r="AC79" s="17">
        <v>5.63083400655102E-2</v>
      </c>
      <c r="AD79" s="17">
        <v>0</v>
      </c>
      <c r="AE79" s="17"/>
      <c r="AF79" s="17">
        <v>5.4885417479178397E-2</v>
      </c>
      <c r="AG79" s="17"/>
      <c r="AH79" s="17">
        <v>4.6982663537002103E-2</v>
      </c>
      <c r="AI79" s="17"/>
      <c r="AJ79" s="17">
        <v>4.3229296654003102E-2</v>
      </c>
      <c r="AK79" s="17">
        <v>4.3661838252500702E-2</v>
      </c>
      <c r="AL79" s="17">
        <v>2.5438523938462802E-2</v>
      </c>
      <c r="AM79" s="17">
        <v>5.9730876266807703E-2</v>
      </c>
      <c r="AN79" s="17">
        <v>0.10348322941358599</v>
      </c>
    </row>
    <row r="80" spans="2:40" x14ac:dyDescent="0.35">
      <c r="B80" t="s">
        <v>102</v>
      </c>
      <c r="C80" s="17">
        <v>4.0606043367819603E-2</v>
      </c>
      <c r="D80" s="17">
        <v>3.8333530297623701E-2</v>
      </c>
      <c r="E80" s="17">
        <v>4.3120886549134901E-2</v>
      </c>
      <c r="F80" s="17"/>
      <c r="G80" s="17">
        <v>5.1643013545458999E-2</v>
      </c>
      <c r="H80" s="17">
        <v>2.4398558747669299E-2</v>
      </c>
      <c r="I80" s="17">
        <v>2.2577598277967501E-2</v>
      </c>
      <c r="J80" s="17">
        <v>1.71985723512449E-2</v>
      </c>
      <c r="K80" s="17">
        <v>3.79961413119458E-2</v>
      </c>
      <c r="L80" s="17">
        <v>7.4089017871612095E-2</v>
      </c>
      <c r="M80" s="17"/>
      <c r="N80" s="17">
        <v>6.6373913345975796E-2</v>
      </c>
      <c r="O80" s="17">
        <v>3.6396828780771801E-2</v>
      </c>
      <c r="P80" s="17">
        <v>4.5659222405456501E-2</v>
      </c>
      <c r="Q80" s="17">
        <v>3.8097751344646803E-2</v>
      </c>
      <c r="R80" s="17">
        <v>2.0614742116861502E-2</v>
      </c>
      <c r="S80" s="17"/>
      <c r="T80" s="17">
        <v>7.4481775908496903E-2</v>
      </c>
      <c r="U80" s="17">
        <v>6.9067732230870496E-2</v>
      </c>
      <c r="V80" s="17">
        <v>2.52863633649755E-2</v>
      </c>
      <c r="W80" s="17">
        <v>1.1226402928927799E-2</v>
      </c>
      <c r="X80" s="17"/>
      <c r="Y80" s="17">
        <v>2.4961743693737899E-2</v>
      </c>
      <c r="Z80" s="17">
        <v>2.6933185337856699E-2</v>
      </c>
      <c r="AA80" s="17">
        <v>6.0960561396217403E-2</v>
      </c>
      <c r="AB80" s="17">
        <v>8.2417977528684697E-2</v>
      </c>
      <c r="AC80" s="17">
        <v>1.3114495491030701E-2</v>
      </c>
      <c r="AD80" s="17">
        <v>9.4372511204638507E-2</v>
      </c>
      <c r="AE80" s="17"/>
      <c r="AF80" s="17">
        <v>2.9082366283426999E-2</v>
      </c>
      <c r="AG80" s="17"/>
      <c r="AH80" s="17">
        <v>3.7590124645403802E-2</v>
      </c>
      <c r="AI80" s="17"/>
      <c r="AJ80" s="17">
        <v>2.4309343161507999E-2</v>
      </c>
      <c r="AK80" s="17">
        <v>3.0787245028292401E-2</v>
      </c>
      <c r="AL80" s="17">
        <v>7.2396217273898805E-2</v>
      </c>
      <c r="AM80" s="17">
        <v>2.44757809377774E-2</v>
      </c>
      <c r="AN80" s="17">
        <v>7.5798016450810704E-2</v>
      </c>
    </row>
    <row r="81" spans="2:40" x14ac:dyDescent="0.35">
      <c r="B81" t="s">
        <v>58</v>
      </c>
      <c r="C81" s="17">
        <v>1.8321387751306401E-2</v>
      </c>
      <c r="D81" s="17">
        <v>9.6654053510921E-3</v>
      </c>
      <c r="E81" s="17">
        <v>2.70879944883438E-2</v>
      </c>
      <c r="F81" s="17"/>
      <c r="G81" s="17">
        <v>0</v>
      </c>
      <c r="H81" s="17">
        <v>1.62789585736106E-2</v>
      </c>
      <c r="I81" s="17">
        <v>1.59823987064086E-2</v>
      </c>
      <c r="J81" s="17">
        <v>1.6164596814104301E-2</v>
      </c>
      <c r="K81" s="17">
        <v>3.72515122263853E-2</v>
      </c>
      <c r="L81" s="17">
        <v>1.8248403592797401E-2</v>
      </c>
      <c r="M81" s="17"/>
      <c r="N81" s="17">
        <v>2.87643921954495E-2</v>
      </c>
      <c r="O81" s="17">
        <v>3.4025849071888999E-2</v>
      </c>
      <c r="P81" s="17">
        <v>2.54035463636328E-2</v>
      </c>
      <c r="Q81" s="17">
        <v>6.7660635677144702E-3</v>
      </c>
      <c r="R81" s="17">
        <v>0</v>
      </c>
      <c r="S81" s="17"/>
      <c r="T81" s="17">
        <v>1.5790922715249602E-2</v>
      </c>
      <c r="U81" s="17">
        <v>2.5278470694110801E-2</v>
      </c>
      <c r="V81" s="17">
        <v>6.8072658039087597E-3</v>
      </c>
      <c r="W81" s="17">
        <v>6.4914721644344104E-3</v>
      </c>
      <c r="X81" s="17"/>
      <c r="Y81" s="17">
        <v>8.4540832362613207E-3</v>
      </c>
      <c r="Z81" s="17">
        <v>1.7204985418414601E-2</v>
      </c>
      <c r="AA81" s="17">
        <v>2.9139338259921099E-2</v>
      </c>
      <c r="AB81" s="17">
        <v>1.3546957627914099E-2</v>
      </c>
      <c r="AC81" s="17">
        <v>0</v>
      </c>
      <c r="AD81" s="17">
        <v>4.4011057026356298E-2</v>
      </c>
      <c r="AE81" s="17"/>
      <c r="AF81" s="17">
        <v>1.7107732860696698E-2</v>
      </c>
      <c r="AG81" s="17"/>
      <c r="AH81" s="17">
        <v>1.38464786654606E-2</v>
      </c>
      <c r="AI81" s="17"/>
      <c r="AJ81" s="17">
        <v>2.18600595629471E-2</v>
      </c>
      <c r="AK81" s="17">
        <v>1.8554693160529899E-2</v>
      </c>
      <c r="AL81" s="17">
        <v>1.32553904306298E-2</v>
      </c>
      <c r="AM81" s="17">
        <v>1.42090349015319E-2</v>
      </c>
      <c r="AN81" s="17">
        <v>2.6519931180419901E-2</v>
      </c>
    </row>
    <row r="82" spans="2:40" x14ac:dyDescent="0.35">
      <c r="C82" s="17"/>
      <c r="D82" s="17"/>
      <c r="E82" s="17"/>
      <c r="F82" s="17"/>
      <c r="G82" s="17"/>
      <c r="H82" s="17"/>
      <c r="I82" s="17"/>
      <c r="J82" s="17"/>
      <c r="K82" s="17"/>
      <c r="L82" s="17"/>
      <c r="M82" s="17"/>
      <c r="N82" s="17"/>
      <c r="O82" s="17"/>
      <c r="P82" s="17"/>
      <c r="Q82" s="17"/>
      <c r="R82" s="17"/>
      <c r="S82" s="17"/>
      <c r="T82" s="17"/>
      <c r="U82" s="17"/>
      <c r="V82" s="17"/>
      <c r="W82" s="17"/>
      <c r="X82" s="17"/>
      <c r="Y82" s="17"/>
      <c r="Z82" s="17"/>
      <c r="AA82" s="17"/>
      <c r="AB82" s="17"/>
      <c r="AC82" s="17"/>
      <c r="AD82" s="17"/>
      <c r="AE82" s="17"/>
      <c r="AF82" s="17"/>
      <c r="AG82" s="17"/>
      <c r="AH82" s="17"/>
      <c r="AI82" s="17"/>
      <c r="AJ82" s="17"/>
      <c r="AK82" s="17"/>
      <c r="AL82" s="17"/>
      <c r="AM82" s="17"/>
      <c r="AN82" s="17"/>
    </row>
    <row r="83" spans="2:40" x14ac:dyDescent="0.35">
      <c r="B83" s="6" t="s">
        <v>106</v>
      </c>
      <c r="C83" s="17"/>
      <c r="D83" s="17"/>
      <c r="E83" s="17"/>
      <c r="F83" s="17"/>
      <c r="G83" s="17"/>
      <c r="H83" s="17"/>
      <c r="I83" s="17"/>
      <c r="J83" s="17"/>
      <c r="K83" s="17"/>
      <c r="L83" s="17"/>
      <c r="M83" s="17"/>
      <c r="N83" s="17"/>
      <c r="O83" s="17"/>
      <c r="P83" s="17"/>
      <c r="Q83" s="17"/>
      <c r="R83" s="17"/>
      <c r="S83" s="17"/>
      <c r="T83" s="17"/>
      <c r="U83" s="17"/>
      <c r="V83" s="17"/>
      <c r="W83" s="17"/>
      <c r="X83" s="17"/>
      <c r="Y83" s="17"/>
      <c r="Z83" s="17"/>
      <c r="AA83" s="17"/>
      <c r="AB83" s="17"/>
      <c r="AC83" s="17"/>
      <c r="AD83" s="17"/>
      <c r="AE83" s="17"/>
      <c r="AF83" s="17"/>
      <c r="AG83" s="17"/>
      <c r="AH83" s="17"/>
      <c r="AI83" s="17"/>
      <c r="AJ83" s="17"/>
      <c r="AK83" s="17"/>
      <c r="AL83" s="17"/>
      <c r="AM83" s="17"/>
      <c r="AN83" s="17"/>
    </row>
    <row r="84" spans="2:40" x14ac:dyDescent="0.35">
      <c r="B84" s="24" t="s">
        <v>62</v>
      </c>
      <c r="C84" s="17"/>
      <c r="D84" s="17"/>
      <c r="E84" s="17"/>
      <c r="F84" s="17"/>
      <c r="G84" s="17"/>
      <c r="H84" s="17"/>
      <c r="I84" s="17"/>
      <c r="J84" s="17"/>
      <c r="K84" s="17"/>
      <c r="L84" s="17"/>
      <c r="M84" s="17"/>
      <c r="N84" s="17"/>
      <c r="O84" s="17"/>
      <c r="P84" s="17"/>
      <c r="Q84" s="17"/>
      <c r="R84" s="17"/>
      <c r="S84" s="17"/>
      <c r="T84" s="17"/>
      <c r="U84" s="17"/>
      <c r="V84" s="17"/>
      <c r="W84" s="17"/>
      <c r="X84" s="17"/>
      <c r="Y84" s="17"/>
      <c r="Z84" s="17"/>
      <c r="AA84" s="17"/>
      <c r="AB84" s="17"/>
      <c r="AC84" s="17"/>
      <c r="AD84" s="17"/>
      <c r="AE84" s="17"/>
      <c r="AF84" s="17"/>
      <c r="AG84" s="17"/>
      <c r="AH84" s="17"/>
      <c r="AI84" s="17"/>
      <c r="AJ84" s="17"/>
      <c r="AK84" s="17"/>
      <c r="AL84" s="17"/>
      <c r="AM84" s="17"/>
      <c r="AN84" s="17"/>
    </row>
    <row r="85" spans="2:40" x14ac:dyDescent="0.35">
      <c r="B85" t="s">
        <v>98</v>
      </c>
      <c r="C85" s="17">
        <v>0.16196992648705999</v>
      </c>
      <c r="D85" s="17">
        <v>0.16726644681106001</v>
      </c>
      <c r="E85" s="17">
        <v>0.157637596669717</v>
      </c>
      <c r="F85" s="17"/>
      <c r="G85" s="17">
        <v>0.38416790899099401</v>
      </c>
      <c r="H85" s="17">
        <v>0.29384761357428102</v>
      </c>
      <c r="I85" s="17">
        <v>0.127024511425366</v>
      </c>
      <c r="J85" s="17">
        <v>0.14717907784503401</v>
      </c>
      <c r="K85" s="17">
        <v>7.7352834593786904E-2</v>
      </c>
      <c r="L85" s="17">
        <v>6.2897366778882594E-2</v>
      </c>
      <c r="M85" s="17"/>
      <c r="N85" s="17">
        <v>0.14005918649653301</v>
      </c>
      <c r="O85" s="17">
        <v>0.1989961804198</v>
      </c>
      <c r="P85" s="17">
        <v>7.0109807537538996E-2</v>
      </c>
      <c r="Q85" s="17">
        <v>0.20500612851913</v>
      </c>
      <c r="R85" s="17">
        <v>0.30144156212640699</v>
      </c>
      <c r="S85" s="17"/>
      <c r="T85" s="17">
        <v>0.22924533465236999</v>
      </c>
      <c r="U85" s="17">
        <v>0.116619783594732</v>
      </c>
      <c r="V85" s="17">
        <v>0.18476661993428101</v>
      </c>
      <c r="W85" s="17">
        <v>0.169670188778697</v>
      </c>
      <c r="X85" s="17"/>
      <c r="Y85" s="17">
        <v>0.180710921453902</v>
      </c>
      <c r="Z85" s="17">
        <v>0.20119357273925201</v>
      </c>
      <c r="AA85" s="17">
        <v>6.6169271589015199E-2</v>
      </c>
      <c r="AB85" s="17">
        <v>0.205552020076125</v>
      </c>
      <c r="AC85" s="17">
        <v>0.39014859453550699</v>
      </c>
      <c r="AD85" s="17">
        <v>9.2951602720445697E-2</v>
      </c>
      <c r="AE85" s="17"/>
      <c r="AF85" s="17">
        <v>0.152058693806016</v>
      </c>
      <c r="AG85" s="17"/>
      <c r="AH85" s="17">
        <v>0.16588794054210301</v>
      </c>
      <c r="AI85" s="17"/>
      <c r="AJ85" s="17">
        <v>0.21548442737239201</v>
      </c>
      <c r="AK85" s="17">
        <v>0.10387781658706199</v>
      </c>
      <c r="AL85" s="17">
        <v>0.12929446484603399</v>
      </c>
      <c r="AM85" s="17">
        <v>0.13582881862927201</v>
      </c>
      <c r="AN85" s="17">
        <v>0.20254809889368999</v>
      </c>
    </row>
    <row r="86" spans="2:40" x14ac:dyDescent="0.35">
      <c r="B86" t="s">
        <v>99</v>
      </c>
      <c r="C86" s="17">
        <v>0.129439397965051</v>
      </c>
      <c r="D86" s="17">
        <v>0.16407412011946901</v>
      </c>
      <c r="E86" s="17">
        <v>9.5570094320917995E-2</v>
      </c>
      <c r="F86" s="17"/>
      <c r="G86" s="17">
        <v>0.19462291717906899</v>
      </c>
      <c r="H86" s="17">
        <v>0.19648528389939199</v>
      </c>
      <c r="I86" s="17">
        <v>0.228320088267497</v>
      </c>
      <c r="J86" s="17">
        <v>0.140101752288288</v>
      </c>
      <c r="K86" s="17">
        <v>5.4336966241970402E-2</v>
      </c>
      <c r="L86" s="17">
        <v>4.14024866388326E-2</v>
      </c>
      <c r="M86" s="17"/>
      <c r="N86" s="17">
        <v>0.100477081410171</v>
      </c>
      <c r="O86" s="17">
        <v>0.107182759865873</v>
      </c>
      <c r="P86" s="17">
        <v>6.3959291735854407E-2</v>
      </c>
      <c r="Q86" s="17">
        <v>0.207211490817403</v>
      </c>
      <c r="R86" s="17">
        <v>0.19189434776197301</v>
      </c>
      <c r="S86" s="17"/>
      <c r="T86" s="17">
        <v>0.20127373701805401</v>
      </c>
      <c r="U86" s="17">
        <v>7.1511026780303494E-2</v>
      </c>
      <c r="V86" s="17">
        <v>0.122870481195107</v>
      </c>
      <c r="W86" s="17">
        <v>0.19418393902452999</v>
      </c>
      <c r="X86" s="17"/>
      <c r="Y86" s="17">
        <v>0.179055944731872</v>
      </c>
      <c r="Z86" s="17">
        <v>0.10323081602820799</v>
      </c>
      <c r="AA86" s="17">
        <v>3.9325717116583302E-2</v>
      </c>
      <c r="AB86" s="17">
        <v>0.121512757772922</v>
      </c>
      <c r="AC86" s="17">
        <v>0.247871585932324</v>
      </c>
      <c r="AD86" s="17">
        <v>0.174905625294241</v>
      </c>
      <c r="AE86" s="17"/>
      <c r="AF86" s="17">
        <v>0.141390360249849</v>
      </c>
      <c r="AG86" s="17"/>
      <c r="AH86" s="17">
        <v>0.13073860247821401</v>
      </c>
      <c r="AI86" s="17"/>
      <c r="AJ86" s="17">
        <v>0.14865836995222401</v>
      </c>
      <c r="AK86" s="17">
        <v>0.143147350157799</v>
      </c>
      <c r="AL86" s="17">
        <v>8.9765982403275504E-2</v>
      </c>
      <c r="AM86" s="17">
        <v>0.13453547299854199</v>
      </c>
      <c r="AN86" s="17">
        <v>0.120374984343895</v>
      </c>
    </row>
    <row r="87" spans="2:40" x14ac:dyDescent="0.35">
      <c r="B87" t="s">
        <v>100</v>
      </c>
      <c r="C87" s="17">
        <v>0.13771179296113101</v>
      </c>
      <c r="D87" s="17">
        <v>0.13706093687341001</v>
      </c>
      <c r="E87" s="17">
        <v>0.13716658421887901</v>
      </c>
      <c r="F87" s="17"/>
      <c r="G87" s="17">
        <v>0.17041559219045599</v>
      </c>
      <c r="H87" s="17">
        <v>0.197841358066423</v>
      </c>
      <c r="I87" s="17">
        <v>0.11800714770394501</v>
      </c>
      <c r="J87" s="17">
        <v>0.14292083904658201</v>
      </c>
      <c r="K87" s="17">
        <v>0.11275162388354</v>
      </c>
      <c r="L87" s="17">
        <v>0.107444262345057</v>
      </c>
      <c r="M87" s="17"/>
      <c r="N87" s="17">
        <v>0.13214407747516899</v>
      </c>
      <c r="O87" s="17">
        <v>0.12688729543076799</v>
      </c>
      <c r="P87" s="17">
        <v>0.13110579483450399</v>
      </c>
      <c r="Q87" s="17">
        <v>0.16661871670069001</v>
      </c>
      <c r="R87" s="17">
        <v>0.117492228695072</v>
      </c>
      <c r="S87" s="17"/>
      <c r="T87" s="17">
        <v>0.18062082055555001</v>
      </c>
      <c r="U87" s="17">
        <v>0.10797103679924699</v>
      </c>
      <c r="V87" s="17">
        <v>0.13427832460823599</v>
      </c>
      <c r="W87" s="17">
        <v>0.15280292731485301</v>
      </c>
      <c r="X87" s="17"/>
      <c r="Y87" s="17">
        <v>0.16851985092848401</v>
      </c>
      <c r="Z87" s="17">
        <v>0.13203897304732901</v>
      </c>
      <c r="AA87" s="17">
        <v>9.4193889362567507E-2</v>
      </c>
      <c r="AB87" s="17">
        <v>0.206052123792936</v>
      </c>
      <c r="AC87" s="17">
        <v>0.10845848680371201</v>
      </c>
      <c r="AD87" s="17">
        <v>4.37035907713317E-2</v>
      </c>
      <c r="AE87" s="17"/>
      <c r="AF87" s="17">
        <v>0.12225779906600399</v>
      </c>
      <c r="AG87" s="17"/>
      <c r="AH87" s="17">
        <v>0.13530761058358901</v>
      </c>
      <c r="AI87" s="17"/>
      <c r="AJ87" s="17">
        <v>0.13681125627706001</v>
      </c>
      <c r="AK87" s="17">
        <v>0.158756315389077</v>
      </c>
      <c r="AL87" s="17">
        <v>0.138927363788141</v>
      </c>
      <c r="AM87" s="17">
        <v>0.130705854950941</v>
      </c>
      <c r="AN87" s="17">
        <v>0.12396995166680801</v>
      </c>
    </row>
    <row r="88" spans="2:40" x14ac:dyDescent="0.35">
      <c r="B88" t="s">
        <v>101</v>
      </c>
      <c r="C88" s="17">
        <v>0.14185910454634101</v>
      </c>
      <c r="D88" s="17">
        <v>0.153608494718906</v>
      </c>
      <c r="E88" s="17">
        <v>0.12898214482734</v>
      </c>
      <c r="F88" s="17"/>
      <c r="G88" s="17">
        <v>0.16167698631306099</v>
      </c>
      <c r="H88" s="17">
        <v>0.139728344292294</v>
      </c>
      <c r="I88" s="17">
        <v>0.184988837854768</v>
      </c>
      <c r="J88" s="17">
        <v>0.14170604391771</v>
      </c>
      <c r="K88" s="17">
        <v>0.18562699740622801</v>
      </c>
      <c r="L88" s="17">
        <v>8.25396286443002E-2</v>
      </c>
      <c r="M88" s="17"/>
      <c r="N88" s="17">
        <v>0.21612354675364501</v>
      </c>
      <c r="O88" s="17">
        <v>0.14646582039579301</v>
      </c>
      <c r="P88" s="17">
        <v>0.119929186123598</v>
      </c>
      <c r="Q88" s="17">
        <v>0.15279465026416</v>
      </c>
      <c r="R88" s="17">
        <v>0.11860091906626199</v>
      </c>
      <c r="S88" s="17"/>
      <c r="T88" s="17">
        <v>0.17195003088225699</v>
      </c>
      <c r="U88" s="17">
        <v>0.13805780619431701</v>
      </c>
      <c r="V88" s="17">
        <v>0.14628915294640199</v>
      </c>
      <c r="W88" s="17">
        <v>0.15901590756203801</v>
      </c>
      <c r="X88" s="17"/>
      <c r="Y88" s="17">
        <v>0.14570229736495599</v>
      </c>
      <c r="Z88" s="17">
        <v>0.18578543690170199</v>
      </c>
      <c r="AA88" s="17">
        <v>0.10200554763767999</v>
      </c>
      <c r="AB88" s="17">
        <v>0.21168003960391801</v>
      </c>
      <c r="AC88" s="17">
        <v>0.12604444734116799</v>
      </c>
      <c r="AD88" s="17">
        <v>0.293930570233635</v>
      </c>
      <c r="AE88" s="17"/>
      <c r="AF88" s="17">
        <v>0.141690960488429</v>
      </c>
      <c r="AG88" s="17"/>
      <c r="AH88" s="17">
        <v>0.141119610390329</v>
      </c>
      <c r="AI88" s="17"/>
      <c r="AJ88" s="17">
        <v>0.12812756172039499</v>
      </c>
      <c r="AK88" s="17">
        <v>0.120202243644301</v>
      </c>
      <c r="AL88" s="17">
        <v>0.14734301283158499</v>
      </c>
      <c r="AM88" s="17">
        <v>0.15815492558056499</v>
      </c>
      <c r="AN88" s="17">
        <v>0.167543481925708</v>
      </c>
    </row>
    <row r="89" spans="2:40" x14ac:dyDescent="0.35">
      <c r="B89" t="s">
        <v>102</v>
      </c>
      <c r="C89" s="17">
        <v>0.34608474502334202</v>
      </c>
      <c r="D89" s="17">
        <v>0.31573103487326998</v>
      </c>
      <c r="E89" s="17">
        <v>0.37653483709927998</v>
      </c>
      <c r="F89" s="17"/>
      <c r="G89" s="17">
        <v>7.7459392789407694E-2</v>
      </c>
      <c r="H89" s="17">
        <v>0.108953410825471</v>
      </c>
      <c r="I89" s="17">
        <v>0.30579631403770502</v>
      </c>
      <c r="J89" s="17">
        <v>0.32443839827260201</v>
      </c>
      <c r="K89" s="17">
        <v>0.480175386789786</v>
      </c>
      <c r="L89" s="17">
        <v>0.57043761120401804</v>
      </c>
      <c r="M89" s="17"/>
      <c r="N89" s="17">
        <v>0.26965590385933402</v>
      </c>
      <c r="O89" s="17">
        <v>0.32298623560572298</v>
      </c>
      <c r="P89" s="17">
        <v>0.491877923262595</v>
      </c>
      <c r="Q89" s="17">
        <v>0.239260967020512</v>
      </c>
      <c r="R89" s="17">
        <v>0.248948481591203</v>
      </c>
      <c r="S89" s="17"/>
      <c r="T89" s="17">
        <v>0.152401442974541</v>
      </c>
      <c r="U89" s="17">
        <v>0.46230872057377698</v>
      </c>
      <c r="V89" s="17">
        <v>0.325894908697823</v>
      </c>
      <c r="W89" s="17">
        <v>0.28588558281568999</v>
      </c>
      <c r="X89" s="17"/>
      <c r="Y89" s="17">
        <v>0.27446072734107901</v>
      </c>
      <c r="Z89" s="17">
        <v>0.32038931617715199</v>
      </c>
      <c r="AA89" s="17">
        <v>0.55897345456202197</v>
      </c>
      <c r="AB89" s="17">
        <v>0.18455956778874999</v>
      </c>
      <c r="AC89" s="17">
        <v>0.102102416786319</v>
      </c>
      <c r="AD89" s="17">
        <v>0.22195133638506501</v>
      </c>
      <c r="AE89" s="17"/>
      <c r="AF89" s="17">
        <v>0.335575186844146</v>
      </c>
      <c r="AG89" s="17"/>
      <c r="AH89" s="17">
        <v>0.34825685494250302</v>
      </c>
      <c r="AI89" s="17"/>
      <c r="AJ89" s="17">
        <v>0.29814573264174898</v>
      </c>
      <c r="AK89" s="17">
        <v>0.38817276654186</v>
      </c>
      <c r="AL89" s="17">
        <v>0.40449938651878597</v>
      </c>
      <c r="AM89" s="17">
        <v>0.35618145497305498</v>
      </c>
      <c r="AN89" s="17">
        <v>0.29365838490588297</v>
      </c>
    </row>
    <row r="90" spans="2:40" x14ac:dyDescent="0.35">
      <c r="B90" t="s">
        <v>58</v>
      </c>
      <c r="C90" s="17">
        <v>8.2935033017075693E-2</v>
      </c>
      <c r="D90" s="17">
        <v>6.2258966603883997E-2</v>
      </c>
      <c r="E90" s="17">
        <v>0.104108742863866</v>
      </c>
      <c r="F90" s="17"/>
      <c r="G90" s="17">
        <v>1.16572025370129E-2</v>
      </c>
      <c r="H90" s="17">
        <v>6.3143989342139398E-2</v>
      </c>
      <c r="I90" s="17">
        <v>3.5863100710720103E-2</v>
      </c>
      <c r="J90" s="17">
        <v>0.103653888629784</v>
      </c>
      <c r="K90" s="17">
        <v>8.9756191084688505E-2</v>
      </c>
      <c r="L90" s="17">
        <v>0.13527864438890899</v>
      </c>
      <c r="M90" s="17"/>
      <c r="N90" s="17">
        <v>0.14154020400514999</v>
      </c>
      <c r="O90" s="17">
        <v>9.7481708282043195E-2</v>
      </c>
      <c r="P90" s="17">
        <v>0.123017996505909</v>
      </c>
      <c r="Q90" s="17">
        <v>2.91080466781048E-2</v>
      </c>
      <c r="R90" s="17">
        <v>2.1622460759082699E-2</v>
      </c>
      <c r="S90" s="17"/>
      <c r="T90" s="17">
        <v>6.4508633917228206E-2</v>
      </c>
      <c r="U90" s="17">
        <v>0.103531626057624</v>
      </c>
      <c r="V90" s="17">
        <v>8.5900512618150807E-2</v>
      </c>
      <c r="W90" s="17">
        <v>3.8441454504191501E-2</v>
      </c>
      <c r="X90" s="17"/>
      <c r="Y90" s="17">
        <v>5.1550258179707598E-2</v>
      </c>
      <c r="Z90" s="17">
        <v>5.7361885106357202E-2</v>
      </c>
      <c r="AA90" s="17">
        <v>0.139332119732132</v>
      </c>
      <c r="AB90" s="17">
        <v>7.0643490965349304E-2</v>
      </c>
      <c r="AC90" s="17">
        <v>2.53744686009706E-2</v>
      </c>
      <c r="AD90" s="17">
        <v>0.172557274595282</v>
      </c>
      <c r="AE90" s="17"/>
      <c r="AF90" s="17">
        <v>0.107026999545555</v>
      </c>
      <c r="AG90" s="17"/>
      <c r="AH90" s="17">
        <v>7.8689381063262606E-2</v>
      </c>
      <c r="AI90" s="17"/>
      <c r="AJ90" s="17">
        <v>7.2772652036178997E-2</v>
      </c>
      <c r="AK90" s="17">
        <v>8.5843507679901704E-2</v>
      </c>
      <c r="AL90" s="17">
        <v>9.0169789612178003E-2</v>
      </c>
      <c r="AM90" s="17">
        <v>8.4593472867625197E-2</v>
      </c>
      <c r="AN90" s="17">
        <v>9.1905098264015397E-2</v>
      </c>
    </row>
    <row r="91" spans="2:40" x14ac:dyDescent="0.35">
      <c r="C91" s="17"/>
      <c r="D91" s="17"/>
      <c r="E91" s="17"/>
      <c r="F91" s="17"/>
      <c r="G91" s="17"/>
      <c r="H91" s="17"/>
      <c r="I91" s="17"/>
      <c r="J91" s="17"/>
      <c r="K91" s="17"/>
      <c r="L91" s="17"/>
      <c r="M91" s="17"/>
      <c r="N91" s="17"/>
      <c r="O91" s="17"/>
      <c r="P91" s="17"/>
      <c r="Q91" s="17"/>
      <c r="R91" s="17"/>
      <c r="S91" s="17"/>
      <c r="T91" s="17"/>
      <c r="U91" s="17"/>
      <c r="V91" s="17"/>
      <c r="W91" s="17"/>
      <c r="X91" s="17"/>
      <c r="Y91" s="17"/>
      <c r="Z91" s="17"/>
      <c r="AA91" s="17"/>
      <c r="AB91" s="17"/>
      <c r="AC91" s="17"/>
      <c r="AD91" s="17"/>
      <c r="AE91" s="17"/>
      <c r="AF91" s="17"/>
      <c r="AG91" s="17"/>
      <c r="AH91" s="17"/>
      <c r="AI91" s="17"/>
      <c r="AJ91" s="17"/>
      <c r="AK91" s="17"/>
      <c r="AL91" s="17"/>
      <c r="AM91" s="17"/>
      <c r="AN91" s="17"/>
    </row>
    <row r="92" spans="2:40" x14ac:dyDescent="0.35">
      <c r="B92" s="6" t="s">
        <v>107</v>
      </c>
      <c r="C92" s="17"/>
      <c r="D92" s="17"/>
      <c r="E92" s="17"/>
      <c r="F92" s="17"/>
      <c r="G92" s="17"/>
      <c r="H92" s="17"/>
      <c r="I92" s="17"/>
      <c r="J92" s="17"/>
      <c r="K92" s="17"/>
      <c r="L92" s="17"/>
      <c r="M92" s="17"/>
      <c r="N92" s="17"/>
      <c r="O92" s="17"/>
      <c r="P92" s="17"/>
      <c r="Q92" s="17"/>
      <c r="R92" s="17"/>
      <c r="S92" s="17"/>
      <c r="T92" s="17"/>
      <c r="U92" s="17"/>
      <c r="V92" s="17"/>
      <c r="W92" s="17"/>
      <c r="X92" s="17"/>
      <c r="Y92" s="17"/>
      <c r="Z92" s="17"/>
      <c r="AA92" s="17"/>
      <c r="AB92" s="17"/>
      <c r="AC92" s="17"/>
      <c r="AD92" s="17"/>
      <c r="AE92" s="17"/>
      <c r="AF92" s="17"/>
      <c r="AG92" s="17"/>
      <c r="AH92" s="17"/>
      <c r="AI92" s="17"/>
      <c r="AJ92" s="17"/>
      <c r="AK92" s="17"/>
      <c r="AL92" s="17"/>
      <c r="AM92" s="17"/>
      <c r="AN92" s="17"/>
    </row>
    <row r="93" spans="2:40" x14ac:dyDescent="0.35">
      <c r="B93" s="24" t="s">
        <v>62</v>
      </c>
      <c r="C93" s="17"/>
      <c r="D93" s="17"/>
      <c r="E93" s="17"/>
      <c r="F93" s="17"/>
      <c r="G93" s="17"/>
      <c r="H93" s="17"/>
      <c r="I93" s="17"/>
      <c r="J93" s="17"/>
      <c r="K93" s="17"/>
      <c r="L93" s="17"/>
      <c r="M93" s="17"/>
      <c r="N93" s="17"/>
      <c r="O93" s="17"/>
      <c r="P93" s="17"/>
      <c r="Q93" s="17"/>
      <c r="R93" s="17"/>
      <c r="S93" s="17"/>
      <c r="T93" s="17"/>
      <c r="U93" s="17"/>
      <c r="V93" s="17"/>
      <c r="W93" s="17"/>
      <c r="X93" s="17"/>
      <c r="Y93" s="17"/>
      <c r="Z93" s="17"/>
      <c r="AA93" s="17"/>
      <c r="AB93" s="17"/>
      <c r="AC93" s="17"/>
      <c r="AD93" s="17"/>
      <c r="AE93" s="17"/>
      <c r="AF93" s="17"/>
      <c r="AG93" s="17"/>
      <c r="AH93" s="17"/>
      <c r="AI93" s="17"/>
      <c r="AJ93" s="17"/>
      <c r="AK93" s="17"/>
      <c r="AL93" s="17"/>
      <c r="AM93" s="17"/>
      <c r="AN93" s="17"/>
    </row>
    <row r="94" spans="2:40" x14ac:dyDescent="0.35">
      <c r="B94" t="s">
        <v>98</v>
      </c>
      <c r="C94" s="17">
        <v>0.129114324198563</v>
      </c>
      <c r="D94" s="17">
        <v>0.14958536680002399</v>
      </c>
      <c r="E94" s="17">
        <v>0.109409148990025</v>
      </c>
      <c r="F94" s="17"/>
      <c r="G94" s="17">
        <v>0.147628842809369</v>
      </c>
      <c r="H94" s="17">
        <v>0.25017523545457099</v>
      </c>
      <c r="I94" s="17">
        <v>0.108550635967093</v>
      </c>
      <c r="J94" s="17">
        <v>0.137371766108908</v>
      </c>
      <c r="K94" s="17">
        <v>4.3831054078645203E-2</v>
      </c>
      <c r="L94" s="17">
        <v>0.101262593295821</v>
      </c>
      <c r="M94" s="17"/>
      <c r="N94" s="17">
        <v>0.118068510863077</v>
      </c>
      <c r="O94" s="17">
        <v>0.115252406702303</v>
      </c>
      <c r="P94" s="17">
        <v>8.4192344946576805E-2</v>
      </c>
      <c r="Q94" s="17">
        <v>0.15779038253820801</v>
      </c>
      <c r="R94" s="17">
        <v>0.21303624766561499</v>
      </c>
      <c r="S94" s="17"/>
      <c r="T94" s="17">
        <v>4.9175025890812997E-2</v>
      </c>
      <c r="U94" s="17">
        <v>8.7300295867978203E-2</v>
      </c>
      <c r="V94" s="17">
        <v>0.17297230748051401</v>
      </c>
      <c r="W94" s="17">
        <v>0.17594735780899601</v>
      </c>
      <c r="X94" s="17"/>
      <c r="Y94" s="17">
        <v>0.176876733279552</v>
      </c>
      <c r="Z94" s="17">
        <v>0.185134224123393</v>
      </c>
      <c r="AA94" s="17">
        <v>7.4669961888888997E-2</v>
      </c>
      <c r="AB94" s="17">
        <v>6.6684855796593404E-2</v>
      </c>
      <c r="AC94" s="17">
        <v>0.106494620621223</v>
      </c>
      <c r="AD94" s="17">
        <v>0</v>
      </c>
      <c r="AE94" s="17"/>
      <c r="AF94" s="17">
        <v>0.16453198163996699</v>
      </c>
      <c r="AG94" s="17"/>
      <c r="AH94" s="17">
        <v>0.13131152771808799</v>
      </c>
      <c r="AI94" s="17"/>
      <c r="AJ94" s="17">
        <v>0.15736110733625799</v>
      </c>
      <c r="AK94" s="17">
        <v>9.5535193621285597E-2</v>
      </c>
      <c r="AL94" s="17">
        <v>0.122288147243067</v>
      </c>
      <c r="AM94" s="17">
        <v>0.101775409417489</v>
      </c>
      <c r="AN94" s="17">
        <v>0.163395277131755</v>
      </c>
    </row>
    <row r="95" spans="2:40" x14ac:dyDescent="0.35">
      <c r="B95" t="s">
        <v>99</v>
      </c>
      <c r="C95" s="17">
        <v>7.9581542697876706E-2</v>
      </c>
      <c r="D95" s="17">
        <v>0.101609160340956</v>
      </c>
      <c r="E95" s="17">
        <v>5.8024393797471603E-2</v>
      </c>
      <c r="F95" s="17"/>
      <c r="G95" s="17">
        <v>8.1536319958245396E-2</v>
      </c>
      <c r="H95" s="17">
        <v>0.103403557397064</v>
      </c>
      <c r="I95" s="17">
        <v>0.160305893990311</v>
      </c>
      <c r="J95" s="17">
        <v>9.4224458892198701E-2</v>
      </c>
      <c r="K95" s="17">
        <v>3.6413356665127398E-2</v>
      </c>
      <c r="L95" s="17">
        <v>3.4680033314400699E-2</v>
      </c>
      <c r="M95" s="17"/>
      <c r="N95" s="17">
        <v>4.4477372115092201E-2</v>
      </c>
      <c r="O95" s="17">
        <v>6.03205492751537E-2</v>
      </c>
      <c r="P95" s="17">
        <v>5.5301219309139102E-2</v>
      </c>
      <c r="Q95" s="17">
        <v>0.119947127668164</v>
      </c>
      <c r="R95" s="17">
        <v>0.110019289184842</v>
      </c>
      <c r="S95" s="17"/>
      <c r="T95" s="17">
        <v>1.82022239565214E-2</v>
      </c>
      <c r="U95" s="17">
        <v>3.9375589095070503E-2</v>
      </c>
      <c r="V95" s="17">
        <v>7.2432136816689904E-2</v>
      </c>
      <c r="W95" s="17">
        <v>0.15908211261612301</v>
      </c>
      <c r="X95" s="17"/>
      <c r="Y95" s="17">
        <v>0.119812359758555</v>
      </c>
      <c r="Z95" s="17">
        <v>8.8767259961532993E-2</v>
      </c>
      <c r="AA95" s="17">
        <v>3.7658740171474497E-2</v>
      </c>
      <c r="AB95" s="17">
        <v>2.8348062863384999E-2</v>
      </c>
      <c r="AC95" s="17">
        <v>7.4410822620582406E-2</v>
      </c>
      <c r="AD95" s="17">
        <v>3.8082021115880299E-2</v>
      </c>
      <c r="AE95" s="17"/>
      <c r="AF95" s="17">
        <v>8.2409258007476102E-2</v>
      </c>
      <c r="AG95" s="17"/>
      <c r="AH95" s="17">
        <v>8.1506601315701005E-2</v>
      </c>
      <c r="AI95" s="17"/>
      <c r="AJ95" s="17">
        <v>9.7402050236622101E-2</v>
      </c>
      <c r="AK95" s="17">
        <v>5.3027573269162402E-2</v>
      </c>
      <c r="AL95" s="17">
        <v>7.6697674553735801E-2</v>
      </c>
      <c r="AM95" s="17">
        <v>7.8160019763637803E-2</v>
      </c>
      <c r="AN95" s="17">
        <v>7.0666863912629399E-2</v>
      </c>
    </row>
    <row r="96" spans="2:40" x14ac:dyDescent="0.35">
      <c r="B96" t="s">
        <v>100</v>
      </c>
      <c r="C96" s="17">
        <v>8.0982982938251999E-2</v>
      </c>
      <c r="D96" s="17">
        <v>0.101017904654675</v>
      </c>
      <c r="E96" s="17">
        <v>6.1427215975423E-2</v>
      </c>
      <c r="F96" s="17"/>
      <c r="G96" s="17">
        <v>5.8602649021783998E-2</v>
      </c>
      <c r="H96" s="17">
        <v>9.3349928285151706E-2</v>
      </c>
      <c r="I96" s="17">
        <v>7.9128318585667906E-2</v>
      </c>
      <c r="J96" s="17">
        <v>8.0479682582591305E-2</v>
      </c>
      <c r="K96" s="17">
        <v>0.102683045427687</v>
      </c>
      <c r="L96" s="17">
        <v>6.9951051793832195E-2</v>
      </c>
      <c r="M96" s="17"/>
      <c r="N96" s="17">
        <v>8.8751651609837307E-2</v>
      </c>
      <c r="O96" s="17">
        <v>6.7782871379050993E-2</v>
      </c>
      <c r="P96" s="17">
        <v>5.6256559210361698E-2</v>
      </c>
      <c r="Q96" s="17">
        <v>0.121706185457511</v>
      </c>
      <c r="R96" s="17">
        <v>7.34008931256179E-2</v>
      </c>
      <c r="S96" s="17"/>
      <c r="T96" s="17">
        <v>7.5034924659646896E-2</v>
      </c>
      <c r="U96" s="17">
        <v>8.4567834093903393E-2</v>
      </c>
      <c r="V96" s="17">
        <v>9.8185491341896802E-2</v>
      </c>
      <c r="W96" s="17">
        <v>6.6658367797603493E-2</v>
      </c>
      <c r="X96" s="17"/>
      <c r="Y96" s="17">
        <v>8.5008377566239995E-2</v>
      </c>
      <c r="Z96" s="17">
        <v>6.03509787394352E-2</v>
      </c>
      <c r="AA96" s="17">
        <v>9.3335360345148694E-2</v>
      </c>
      <c r="AB96" s="17">
        <v>7.6379969878610399E-2</v>
      </c>
      <c r="AC96" s="17">
        <v>6.7372531768899596E-2</v>
      </c>
      <c r="AD96" s="17">
        <v>0</v>
      </c>
      <c r="AE96" s="17"/>
      <c r="AF96" s="17">
        <v>8.3681009508296794E-2</v>
      </c>
      <c r="AG96" s="17"/>
      <c r="AH96" s="17">
        <v>8.1635250806044196E-2</v>
      </c>
      <c r="AI96" s="17"/>
      <c r="AJ96" s="17">
        <v>5.9871935245501599E-2</v>
      </c>
      <c r="AK96" s="17">
        <v>0.14640033169387601</v>
      </c>
      <c r="AL96" s="17">
        <v>7.9645641370245698E-2</v>
      </c>
      <c r="AM96" s="17">
        <v>7.4068150127184706E-2</v>
      </c>
      <c r="AN96" s="17">
        <v>7.2591676886780004E-2</v>
      </c>
    </row>
    <row r="97" spans="2:40" x14ac:dyDescent="0.35">
      <c r="B97" t="s">
        <v>101</v>
      </c>
      <c r="C97" s="17">
        <v>9.6969421517915502E-2</v>
      </c>
      <c r="D97" s="17">
        <v>9.6311740736221105E-2</v>
      </c>
      <c r="E97" s="17">
        <v>9.8204996324740501E-2</v>
      </c>
      <c r="F97" s="17"/>
      <c r="G97" s="17">
        <v>0.126348260264149</v>
      </c>
      <c r="H97" s="17">
        <v>6.4319878110361106E-2</v>
      </c>
      <c r="I97" s="17">
        <v>0.14058427261154199</v>
      </c>
      <c r="J97" s="17">
        <v>0.111606849461273</v>
      </c>
      <c r="K97" s="17">
        <v>9.7234441105299899E-2</v>
      </c>
      <c r="L97" s="17">
        <v>7.13645002784557E-2</v>
      </c>
      <c r="M97" s="17"/>
      <c r="N97" s="17">
        <v>0.18499362837611399</v>
      </c>
      <c r="O97" s="17">
        <v>9.54749914762026E-2</v>
      </c>
      <c r="P97" s="17">
        <v>8.4221695319412704E-2</v>
      </c>
      <c r="Q97" s="17">
        <v>8.8032845408210394E-2</v>
      </c>
      <c r="R97" s="17">
        <v>8.6074436459163794E-2</v>
      </c>
      <c r="S97" s="17"/>
      <c r="T97" s="17">
        <v>0.16907873638180701</v>
      </c>
      <c r="U97" s="17">
        <v>0.109366834190378</v>
      </c>
      <c r="V97" s="17">
        <v>7.2551983349193994E-2</v>
      </c>
      <c r="W97" s="17">
        <v>9.6831089498694997E-2</v>
      </c>
      <c r="X97" s="17"/>
      <c r="Y97" s="17">
        <v>0.100398396943072</v>
      </c>
      <c r="Z97" s="17">
        <v>8.4504711004166302E-2</v>
      </c>
      <c r="AA97" s="17">
        <v>7.4252877034587494E-2</v>
      </c>
      <c r="AB97" s="17">
        <v>0.14942393814700899</v>
      </c>
      <c r="AC97" s="17">
        <v>0.122283098862618</v>
      </c>
      <c r="AD97" s="17">
        <v>0.183069368368557</v>
      </c>
      <c r="AE97" s="17"/>
      <c r="AF97" s="17">
        <v>0.105192113602238</v>
      </c>
      <c r="AG97" s="17"/>
      <c r="AH97" s="17">
        <v>9.4704096357061104E-2</v>
      </c>
      <c r="AI97" s="17"/>
      <c r="AJ97" s="17">
        <v>9.4654761760333397E-2</v>
      </c>
      <c r="AK97" s="17">
        <v>0.106123863721949</v>
      </c>
      <c r="AL97" s="17">
        <v>8.4886409117818307E-2</v>
      </c>
      <c r="AM97" s="17">
        <v>0.12673006045196999</v>
      </c>
      <c r="AN97" s="17">
        <v>4.9858997278724997E-2</v>
      </c>
    </row>
    <row r="98" spans="2:40" x14ac:dyDescent="0.35">
      <c r="B98" t="s">
        <v>102</v>
      </c>
      <c r="C98" s="17">
        <v>0.50115602918564395</v>
      </c>
      <c r="D98" s="17">
        <v>0.478609002176972</v>
      </c>
      <c r="E98" s="17">
        <v>0.52073453892153598</v>
      </c>
      <c r="F98" s="17"/>
      <c r="G98" s="17">
        <v>0.49315752205918301</v>
      </c>
      <c r="H98" s="17">
        <v>0.38435195798577898</v>
      </c>
      <c r="I98" s="17">
        <v>0.46777313883235</v>
      </c>
      <c r="J98" s="17">
        <v>0.47782465778757699</v>
      </c>
      <c r="K98" s="17">
        <v>0.60735503585730799</v>
      </c>
      <c r="L98" s="17">
        <v>0.54911521975269695</v>
      </c>
      <c r="M98" s="17"/>
      <c r="N98" s="17">
        <v>0.453714130051038</v>
      </c>
      <c r="O98" s="17">
        <v>0.53740671017132902</v>
      </c>
      <c r="P98" s="17">
        <v>0.56877058048635099</v>
      </c>
      <c r="Q98" s="17">
        <v>0.44392212687628202</v>
      </c>
      <c r="R98" s="17">
        <v>0.42882982731268399</v>
      </c>
      <c r="S98" s="17"/>
      <c r="T98" s="17">
        <v>0.55261963246008505</v>
      </c>
      <c r="U98" s="17">
        <v>0.54903641127032199</v>
      </c>
      <c r="V98" s="17">
        <v>0.49568436251216103</v>
      </c>
      <c r="W98" s="17">
        <v>0.41326216804406501</v>
      </c>
      <c r="X98" s="17"/>
      <c r="Y98" s="17">
        <v>0.43565642285503697</v>
      </c>
      <c r="Z98" s="17">
        <v>0.48122161470764102</v>
      </c>
      <c r="AA98" s="17">
        <v>0.55367578848558596</v>
      </c>
      <c r="AB98" s="17">
        <v>0.59673379290592499</v>
      </c>
      <c r="AC98" s="17">
        <v>0.530278851060904</v>
      </c>
      <c r="AD98" s="17">
        <v>0.72523449896177905</v>
      </c>
      <c r="AE98" s="17"/>
      <c r="AF98" s="17">
        <v>0.45322065998441202</v>
      </c>
      <c r="AG98" s="17"/>
      <c r="AH98" s="17">
        <v>0.50101095338962898</v>
      </c>
      <c r="AI98" s="17"/>
      <c r="AJ98" s="17">
        <v>0.48256557805633499</v>
      </c>
      <c r="AK98" s="17">
        <v>0.49173352703900303</v>
      </c>
      <c r="AL98" s="17">
        <v>0.53472383408670698</v>
      </c>
      <c r="AM98" s="17">
        <v>0.48634764381455498</v>
      </c>
      <c r="AN98" s="17">
        <v>0.53633584072444795</v>
      </c>
    </row>
    <row r="99" spans="2:40" x14ac:dyDescent="0.35">
      <c r="B99" t="s">
        <v>58</v>
      </c>
      <c r="C99" s="17">
        <v>0.112195699461749</v>
      </c>
      <c r="D99" s="17">
        <v>7.2866825291152404E-2</v>
      </c>
      <c r="E99" s="17">
        <v>0.15219970599080401</v>
      </c>
      <c r="F99" s="17"/>
      <c r="G99" s="17">
        <v>9.2726405887270102E-2</v>
      </c>
      <c r="H99" s="17">
        <v>0.104399442767074</v>
      </c>
      <c r="I99" s="17">
        <v>4.36577400130361E-2</v>
      </c>
      <c r="J99" s="17">
        <v>9.8492585167452296E-2</v>
      </c>
      <c r="K99" s="17">
        <v>0.112483066865933</v>
      </c>
      <c r="L99" s="17">
        <v>0.17362660156479401</v>
      </c>
      <c r="M99" s="17"/>
      <c r="N99" s="17">
        <v>0.109994706984842</v>
      </c>
      <c r="O99" s="17">
        <v>0.12376247099596099</v>
      </c>
      <c r="P99" s="17">
        <v>0.151257600728158</v>
      </c>
      <c r="Q99" s="17">
        <v>6.8601332051625705E-2</v>
      </c>
      <c r="R99" s="17">
        <v>8.8639306252077499E-2</v>
      </c>
      <c r="S99" s="17"/>
      <c r="T99" s="17">
        <v>0.13588945665112701</v>
      </c>
      <c r="U99" s="17">
        <v>0.130353035482348</v>
      </c>
      <c r="V99" s="17">
        <v>8.8173718499544695E-2</v>
      </c>
      <c r="W99" s="17">
        <v>8.8218904234517906E-2</v>
      </c>
      <c r="X99" s="17"/>
      <c r="Y99" s="17">
        <v>8.2247709597544294E-2</v>
      </c>
      <c r="Z99" s="17">
        <v>0.100021211463832</v>
      </c>
      <c r="AA99" s="17">
        <v>0.16640727207431399</v>
      </c>
      <c r="AB99" s="17">
        <v>8.2429380408476999E-2</v>
      </c>
      <c r="AC99" s="17">
        <v>9.9160075065773304E-2</v>
      </c>
      <c r="AD99" s="17">
        <v>5.3614111553783803E-2</v>
      </c>
      <c r="AE99" s="17"/>
      <c r="AF99" s="17">
        <v>0.11096497725761</v>
      </c>
      <c r="AG99" s="17"/>
      <c r="AH99" s="17">
        <v>0.10983157041347601</v>
      </c>
      <c r="AI99" s="17"/>
      <c r="AJ99" s="17">
        <v>0.10814456736495</v>
      </c>
      <c r="AK99" s="17">
        <v>0.107179510654724</v>
      </c>
      <c r="AL99" s="17">
        <v>0.10175829362842601</v>
      </c>
      <c r="AM99" s="17">
        <v>0.13291871642516401</v>
      </c>
      <c r="AN99" s="17">
        <v>0.107151344065663</v>
      </c>
    </row>
    <row r="100" spans="2:40" x14ac:dyDescent="0.35">
      <c r="C100" s="17"/>
      <c r="D100" s="17"/>
      <c r="E100" s="17"/>
      <c r="F100" s="17"/>
      <c r="G100" s="17"/>
      <c r="H100" s="17"/>
      <c r="I100" s="17"/>
      <c r="J100" s="17"/>
      <c r="K100" s="17"/>
      <c r="L100" s="17"/>
      <c r="M100" s="17"/>
      <c r="N100" s="17"/>
      <c r="O100" s="17"/>
      <c r="P100" s="17"/>
      <c r="Q100" s="17"/>
      <c r="R100" s="17"/>
      <c r="S100" s="17"/>
      <c r="T100" s="17"/>
      <c r="U100" s="17"/>
      <c r="V100" s="17"/>
      <c r="W100" s="17"/>
      <c r="X100" s="17"/>
      <c r="Y100" s="17"/>
      <c r="Z100" s="17"/>
      <c r="AA100" s="17"/>
      <c r="AB100" s="17"/>
      <c r="AC100" s="17"/>
      <c r="AD100" s="17"/>
      <c r="AE100" s="17"/>
      <c r="AF100" s="17"/>
      <c r="AG100" s="17"/>
      <c r="AH100" s="17"/>
      <c r="AI100" s="17"/>
      <c r="AJ100" s="17"/>
      <c r="AK100" s="17"/>
      <c r="AL100" s="17"/>
      <c r="AM100" s="17"/>
      <c r="AN100" s="17"/>
    </row>
    <row r="101" spans="2:40" x14ac:dyDescent="0.35">
      <c r="B101" s="6" t="s">
        <v>108</v>
      </c>
      <c r="C101" s="17"/>
      <c r="D101" s="17"/>
      <c r="E101" s="17"/>
      <c r="F101" s="17"/>
      <c r="G101" s="17"/>
      <c r="H101" s="17"/>
      <c r="I101" s="17"/>
      <c r="J101" s="17"/>
      <c r="K101" s="17"/>
      <c r="L101" s="17"/>
      <c r="M101" s="17"/>
      <c r="N101" s="17"/>
      <c r="O101" s="17"/>
      <c r="P101" s="17"/>
      <c r="Q101" s="17"/>
      <c r="R101" s="17"/>
      <c r="S101" s="17"/>
      <c r="T101" s="17"/>
      <c r="U101" s="17"/>
      <c r="V101" s="17"/>
      <c r="W101" s="17"/>
      <c r="X101" s="17"/>
      <c r="Y101" s="17"/>
      <c r="Z101" s="17"/>
      <c r="AA101" s="17"/>
      <c r="AB101" s="17"/>
      <c r="AC101" s="17"/>
      <c r="AD101" s="17"/>
      <c r="AE101" s="17"/>
      <c r="AF101" s="17"/>
      <c r="AG101" s="17"/>
      <c r="AH101" s="17"/>
      <c r="AI101" s="17"/>
      <c r="AJ101" s="17"/>
      <c r="AK101" s="17"/>
      <c r="AL101" s="17"/>
      <c r="AM101" s="17"/>
      <c r="AN101" s="17"/>
    </row>
    <row r="102" spans="2:40" x14ac:dyDescent="0.35">
      <c r="B102" s="24" t="s">
        <v>62</v>
      </c>
      <c r="C102" s="17"/>
      <c r="D102" s="17"/>
      <c r="E102" s="17"/>
      <c r="F102" s="17"/>
      <c r="G102" s="17"/>
      <c r="H102" s="17"/>
      <c r="I102" s="17"/>
      <c r="J102" s="17"/>
      <c r="K102" s="17"/>
      <c r="L102" s="17"/>
      <c r="M102" s="17"/>
      <c r="N102" s="17"/>
      <c r="O102" s="17"/>
      <c r="P102" s="17"/>
      <c r="Q102" s="17"/>
      <c r="R102" s="17"/>
      <c r="S102" s="17"/>
      <c r="T102" s="17"/>
      <c r="U102" s="17"/>
      <c r="V102" s="17"/>
      <c r="W102" s="17"/>
      <c r="X102" s="17"/>
      <c r="Y102" s="17"/>
      <c r="Z102" s="17"/>
      <c r="AA102" s="17"/>
      <c r="AB102" s="17"/>
      <c r="AC102" s="17"/>
      <c r="AD102" s="17"/>
      <c r="AE102" s="17"/>
      <c r="AF102" s="17"/>
      <c r="AG102" s="17"/>
      <c r="AH102" s="17"/>
      <c r="AI102" s="17"/>
      <c r="AJ102" s="17"/>
      <c r="AK102" s="17"/>
      <c r="AL102" s="17"/>
      <c r="AM102" s="17"/>
      <c r="AN102" s="17"/>
    </row>
    <row r="103" spans="2:40" x14ac:dyDescent="0.35">
      <c r="B103" t="s">
        <v>98</v>
      </c>
      <c r="C103" s="17">
        <v>0.42714069352720702</v>
      </c>
      <c r="D103" s="17">
        <v>0.51873488101684295</v>
      </c>
      <c r="E103" s="17">
        <v>0.33605943804331501</v>
      </c>
      <c r="F103" s="17"/>
      <c r="G103" s="17">
        <v>0.67589493487824104</v>
      </c>
      <c r="H103" s="17">
        <v>0.57639826986296405</v>
      </c>
      <c r="I103" s="17">
        <v>0.49998698406354702</v>
      </c>
      <c r="J103" s="17">
        <v>0.43479535991732998</v>
      </c>
      <c r="K103" s="17">
        <v>0.33450144883431998</v>
      </c>
      <c r="L103" s="17">
        <v>0.234010310885158</v>
      </c>
      <c r="M103" s="17"/>
      <c r="N103" s="17">
        <v>0.52911871081452899</v>
      </c>
      <c r="O103" s="17">
        <v>0.48188509749728797</v>
      </c>
      <c r="P103" s="17">
        <v>0.345871554197685</v>
      </c>
      <c r="Q103" s="17">
        <v>0.39353799954111601</v>
      </c>
      <c r="R103" s="17">
        <v>0.56958896935363201</v>
      </c>
      <c r="S103" s="17"/>
      <c r="T103" s="17">
        <v>0.580556042647701</v>
      </c>
      <c r="U103" s="17">
        <v>0.41427385901014502</v>
      </c>
      <c r="V103" s="17">
        <v>0.41156546593197701</v>
      </c>
      <c r="W103" s="17">
        <v>0.42599512408197598</v>
      </c>
      <c r="X103" s="17"/>
      <c r="Y103" s="17">
        <v>0.46529194861880402</v>
      </c>
      <c r="Z103" s="17">
        <v>0.51259481841382504</v>
      </c>
      <c r="AA103" s="17">
        <v>0.27614901767606398</v>
      </c>
      <c r="AB103" s="17">
        <v>0.45417915098198602</v>
      </c>
      <c r="AC103" s="17">
        <v>0.61040457000552395</v>
      </c>
      <c r="AD103" s="17">
        <v>0.733249301832401</v>
      </c>
      <c r="AE103" s="17"/>
      <c r="AF103" s="17">
        <v>0.44301025135901201</v>
      </c>
      <c r="AG103" s="17"/>
      <c r="AH103" s="17">
        <v>0.43447372361249598</v>
      </c>
      <c r="AI103" s="17"/>
      <c r="AJ103" s="17">
        <v>0.43999186816835201</v>
      </c>
      <c r="AK103" s="17">
        <v>0.45140097538142199</v>
      </c>
      <c r="AL103" s="17">
        <v>0.38460153953214499</v>
      </c>
      <c r="AM103" s="17">
        <v>0.43430535721517199</v>
      </c>
      <c r="AN103" s="17">
        <v>0.42427600182222103</v>
      </c>
    </row>
    <row r="104" spans="2:40" x14ac:dyDescent="0.35">
      <c r="B104" t="s">
        <v>99</v>
      </c>
      <c r="C104" s="17">
        <v>0.26574653852903102</v>
      </c>
      <c r="D104" s="17">
        <v>0.25523586754064598</v>
      </c>
      <c r="E104" s="17">
        <v>0.27784240592104897</v>
      </c>
      <c r="F104" s="17"/>
      <c r="G104" s="17">
        <v>0.18412412034550901</v>
      </c>
      <c r="H104" s="17">
        <v>0.23739076670457199</v>
      </c>
      <c r="I104" s="17">
        <v>0.30974268360733698</v>
      </c>
      <c r="J104" s="17">
        <v>0.29481734922776198</v>
      </c>
      <c r="K104" s="17">
        <v>0.31769132424777602</v>
      </c>
      <c r="L104" s="17">
        <v>0.24213898804160799</v>
      </c>
      <c r="M104" s="17"/>
      <c r="N104" s="17">
        <v>0.16517812209855801</v>
      </c>
      <c r="O104" s="17">
        <v>0.27743734187889202</v>
      </c>
      <c r="P104" s="17">
        <v>0.27270337557426499</v>
      </c>
      <c r="Q104" s="17">
        <v>0.311339574020564</v>
      </c>
      <c r="R104" s="17">
        <v>0.210861182405019</v>
      </c>
      <c r="S104" s="17"/>
      <c r="T104" s="17">
        <v>0.20681176408126101</v>
      </c>
      <c r="U104" s="17">
        <v>0.245968026186827</v>
      </c>
      <c r="V104" s="17">
        <v>0.267814254577802</v>
      </c>
      <c r="W104" s="17">
        <v>0.31194257795331798</v>
      </c>
      <c r="X104" s="17"/>
      <c r="Y104" s="17">
        <v>0.285986744360893</v>
      </c>
      <c r="Z104" s="17">
        <v>0.25480956007542999</v>
      </c>
      <c r="AA104" s="17">
        <v>0.25767092550706899</v>
      </c>
      <c r="AB104" s="17">
        <v>0.30556676824630302</v>
      </c>
      <c r="AC104" s="17">
        <v>0.21628977612991601</v>
      </c>
      <c r="AD104" s="17">
        <v>9.19714453674286E-2</v>
      </c>
      <c r="AE104" s="17"/>
      <c r="AF104" s="17">
        <v>0.27207790999231302</v>
      </c>
      <c r="AG104" s="17"/>
      <c r="AH104" s="17">
        <v>0.26712995631390302</v>
      </c>
      <c r="AI104" s="17"/>
      <c r="AJ104" s="17">
        <v>0.29182641856408698</v>
      </c>
      <c r="AK104" s="17">
        <v>0.21294077292469299</v>
      </c>
      <c r="AL104" s="17">
        <v>0.258093495479711</v>
      </c>
      <c r="AM104" s="17">
        <v>0.29765796599890498</v>
      </c>
      <c r="AN104" s="17">
        <v>0.20378876759909301</v>
      </c>
    </row>
    <row r="105" spans="2:40" x14ac:dyDescent="0.35">
      <c r="B105" t="s">
        <v>100</v>
      </c>
      <c r="C105" s="17">
        <v>0.15709899586530299</v>
      </c>
      <c r="D105" s="17">
        <v>0.115954085694929</v>
      </c>
      <c r="E105" s="17">
        <v>0.195245207107586</v>
      </c>
      <c r="F105" s="17"/>
      <c r="G105" s="17">
        <v>0.109792455302462</v>
      </c>
      <c r="H105" s="17">
        <v>0.115089351045567</v>
      </c>
      <c r="I105" s="17">
        <v>0.104801595215936</v>
      </c>
      <c r="J105" s="17">
        <v>0.158735762220864</v>
      </c>
      <c r="K105" s="17">
        <v>0.17349357661835901</v>
      </c>
      <c r="L105" s="17">
        <v>0.22348656453003199</v>
      </c>
      <c r="M105" s="17"/>
      <c r="N105" s="17">
        <v>0.15795506422824501</v>
      </c>
      <c r="O105" s="17">
        <v>0.13228202240526299</v>
      </c>
      <c r="P105" s="17">
        <v>0.17570721171429701</v>
      </c>
      <c r="Q105" s="17">
        <v>0.17769761655748401</v>
      </c>
      <c r="R105" s="17">
        <v>9.1400781816513593E-2</v>
      </c>
      <c r="S105" s="17"/>
      <c r="T105" s="17">
        <v>9.2225625385031304E-2</v>
      </c>
      <c r="U105" s="17">
        <v>0.15586350348255601</v>
      </c>
      <c r="V105" s="17">
        <v>0.14620113776148499</v>
      </c>
      <c r="W105" s="17">
        <v>0.17584913832875301</v>
      </c>
      <c r="X105" s="17"/>
      <c r="Y105" s="17">
        <v>0.141801536538116</v>
      </c>
      <c r="Z105" s="17">
        <v>0.162529024637833</v>
      </c>
      <c r="AA105" s="17">
        <v>0.19687240455055199</v>
      </c>
      <c r="AB105" s="17">
        <v>0.140696720652978</v>
      </c>
      <c r="AC105" s="17">
        <v>0.11929878430553099</v>
      </c>
      <c r="AD105" s="17">
        <v>8.03295153580183E-2</v>
      </c>
      <c r="AE105" s="17"/>
      <c r="AF105" s="17">
        <v>0.14061468029004801</v>
      </c>
      <c r="AG105" s="17"/>
      <c r="AH105" s="17">
        <v>0.155581638757879</v>
      </c>
      <c r="AI105" s="17"/>
      <c r="AJ105" s="17">
        <v>0.14364650579545801</v>
      </c>
      <c r="AK105" s="17">
        <v>0.171402748431461</v>
      </c>
      <c r="AL105" s="17">
        <v>0.204275694546738</v>
      </c>
      <c r="AM105" s="17">
        <v>0.110380889808933</v>
      </c>
      <c r="AN105" s="17">
        <v>0.185981671257375</v>
      </c>
    </row>
    <row r="106" spans="2:40" x14ac:dyDescent="0.35">
      <c r="B106" t="s">
        <v>101</v>
      </c>
      <c r="C106" s="17">
        <v>7.1237274367580705E-2</v>
      </c>
      <c r="D106" s="17">
        <v>5.6606155524752601E-2</v>
      </c>
      <c r="E106" s="17">
        <v>8.6295318398965107E-2</v>
      </c>
      <c r="F106" s="17"/>
      <c r="G106" s="17">
        <v>1.26855195814011E-2</v>
      </c>
      <c r="H106" s="17">
        <v>4.4205159957914603E-2</v>
      </c>
      <c r="I106" s="17">
        <v>4.7526363905134802E-2</v>
      </c>
      <c r="J106" s="17">
        <v>7.9789019829771796E-2</v>
      </c>
      <c r="K106" s="17">
        <v>6.7239470342179003E-2</v>
      </c>
      <c r="L106" s="17">
        <v>0.12458324090576101</v>
      </c>
      <c r="M106" s="17"/>
      <c r="N106" s="17">
        <v>5.8462717056710599E-2</v>
      </c>
      <c r="O106" s="17">
        <v>4.0883806726565199E-2</v>
      </c>
      <c r="P106" s="17">
        <v>8.4124379281020095E-2</v>
      </c>
      <c r="Q106" s="17">
        <v>8.4960585756823706E-2</v>
      </c>
      <c r="R106" s="17">
        <v>5.4567666322288502E-2</v>
      </c>
      <c r="S106" s="17"/>
      <c r="T106" s="17">
        <v>4.5639943381820397E-2</v>
      </c>
      <c r="U106" s="17">
        <v>8.2661545434055794E-2</v>
      </c>
      <c r="V106" s="17">
        <v>0.102125035251195</v>
      </c>
      <c r="W106" s="17">
        <v>4.3793906935500303E-2</v>
      </c>
      <c r="X106" s="17"/>
      <c r="Y106" s="17">
        <v>5.6996632592590801E-2</v>
      </c>
      <c r="Z106" s="17">
        <v>1.8739257924126701E-2</v>
      </c>
      <c r="AA106" s="17">
        <v>0.120575344429928</v>
      </c>
      <c r="AB106" s="17">
        <v>7.4216162478581899E-2</v>
      </c>
      <c r="AC106" s="17">
        <v>2.7825242340444301E-2</v>
      </c>
      <c r="AD106" s="17">
        <v>5.0438680415796001E-2</v>
      </c>
      <c r="AE106" s="17"/>
      <c r="AF106" s="17">
        <v>7.3292247517285997E-2</v>
      </c>
      <c r="AG106" s="17"/>
      <c r="AH106" s="17">
        <v>7.0776651385214301E-2</v>
      </c>
      <c r="AI106" s="17"/>
      <c r="AJ106" s="17">
        <v>5.8429761781014201E-2</v>
      </c>
      <c r="AK106" s="17">
        <v>4.5164131725832099E-2</v>
      </c>
      <c r="AL106" s="17">
        <v>8.3256401415282399E-2</v>
      </c>
      <c r="AM106" s="17">
        <v>8.9481389184322205E-2</v>
      </c>
      <c r="AN106" s="17">
        <v>8.2548649228318297E-2</v>
      </c>
    </row>
    <row r="107" spans="2:40" x14ac:dyDescent="0.35">
      <c r="B107" t="s">
        <v>102</v>
      </c>
      <c r="C107" s="17">
        <v>6.0842861358776298E-2</v>
      </c>
      <c r="D107" s="17">
        <v>4.7347111797667797E-2</v>
      </c>
      <c r="E107" s="17">
        <v>7.4703410721739902E-2</v>
      </c>
      <c r="F107" s="17"/>
      <c r="G107" s="17">
        <v>8.1559168603962395E-3</v>
      </c>
      <c r="H107" s="17">
        <v>1.0760183963696299E-2</v>
      </c>
      <c r="I107" s="17">
        <v>7.5592217156589901E-3</v>
      </c>
      <c r="J107" s="17">
        <v>2.61003325619188E-2</v>
      </c>
      <c r="K107" s="17">
        <v>8.0157071086999196E-2</v>
      </c>
      <c r="L107" s="17">
        <v>0.15772030009994201</v>
      </c>
      <c r="M107" s="17"/>
      <c r="N107" s="17">
        <v>6.0149243759113701E-2</v>
      </c>
      <c r="O107" s="17">
        <v>3.91805134516603E-2</v>
      </c>
      <c r="P107" s="17">
        <v>0.102788111506598</v>
      </c>
      <c r="Q107" s="17">
        <v>2.2905814548211001E-2</v>
      </c>
      <c r="R107" s="17">
        <v>5.8666364355144697E-2</v>
      </c>
      <c r="S107" s="17"/>
      <c r="T107" s="17">
        <v>4.4202862825320301E-2</v>
      </c>
      <c r="U107" s="17">
        <v>7.8911395056708897E-2</v>
      </c>
      <c r="V107" s="17">
        <v>6.5210348768921497E-2</v>
      </c>
      <c r="W107" s="17">
        <v>3.9289260974734397E-2</v>
      </c>
      <c r="X107" s="17"/>
      <c r="Y107" s="17">
        <v>3.6381563626842701E-2</v>
      </c>
      <c r="Z107" s="17">
        <v>4.2185586717807803E-2</v>
      </c>
      <c r="AA107" s="17">
        <v>0.12548529635299499</v>
      </c>
      <c r="AB107" s="17">
        <v>2.5341197640151501E-2</v>
      </c>
      <c r="AC107" s="17">
        <v>1.2370167314698E-2</v>
      </c>
      <c r="AD107" s="17">
        <v>0</v>
      </c>
      <c r="AE107" s="17"/>
      <c r="AF107" s="17">
        <v>5.3080676290243899E-2</v>
      </c>
      <c r="AG107" s="17"/>
      <c r="AH107" s="17">
        <v>5.7833783894191401E-2</v>
      </c>
      <c r="AI107" s="17"/>
      <c r="AJ107" s="17">
        <v>4.94649527511732E-2</v>
      </c>
      <c r="AK107" s="17">
        <v>0.10663041753790101</v>
      </c>
      <c r="AL107" s="17">
        <v>6.0984014781997602E-2</v>
      </c>
      <c r="AM107" s="17">
        <v>4.0404492922615699E-2</v>
      </c>
      <c r="AN107" s="17">
        <v>7.6884978912571594E-2</v>
      </c>
    </row>
    <row r="108" spans="2:40" x14ac:dyDescent="0.35">
      <c r="B108" t="s">
        <v>58</v>
      </c>
      <c r="C108" s="17">
        <v>1.7933636352102302E-2</v>
      </c>
      <c r="D108" s="17">
        <v>6.1218984251621101E-3</v>
      </c>
      <c r="E108" s="17">
        <v>2.9854219807343998E-2</v>
      </c>
      <c r="F108" s="17"/>
      <c r="G108" s="17">
        <v>9.3470530319908901E-3</v>
      </c>
      <c r="H108" s="17">
        <v>1.6156268465286099E-2</v>
      </c>
      <c r="I108" s="17">
        <v>3.03831514923871E-2</v>
      </c>
      <c r="J108" s="17">
        <v>5.7621762423526804E-3</v>
      </c>
      <c r="K108" s="17">
        <v>2.6917108870366399E-2</v>
      </c>
      <c r="L108" s="17">
        <v>1.8060595537498999E-2</v>
      </c>
      <c r="M108" s="17"/>
      <c r="N108" s="17">
        <v>2.9136142042843701E-2</v>
      </c>
      <c r="O108" s="17">
        <v>2.83312180403309E-2</v>
      </c>
      <c r="P108" s="17">
        <v>1.8805367726134802E-2</v>
      </c>
      <c r="Q108" s="17">
        <v>9.5584095758015596E-3</v>
      </c>
      <c r="R108" s="17">
        <v>1.4915035747402E-2</v>
      </c>
      <c r="S108" s="17"/>
      <c r="T108" s="17">
        <v>3.0563761678865601E-2</v>
      </c>
      <c r="U108" s="17">
        <v>2.2321670829706701E-2</v>
      </c>
      <c r="V108" s="17">
        <v>7.0837577086196703E-3</v>
      </c>
      <c r="W108" s="17">
        <v>3.1299917257190798E-3</v>
      </c>
      <c r="X108" s="17"/>
      <c r="Y108" s="17">
        <v>1.35415742627534E-2</v>
      </c>
      <c r="Z108" s="17">
        <v>9.1417522309773895E-3</v>
      </c>
      <c r="AA108" s="17">
        <v>2.3247011483392001E-2</v>
      </c>
      <c r="AB108" s="17">
        <v>0</v>
      </c>
      <c r="AC108" s="17">
        <v>1.3811459903886599E-2</v>
      </c>
      <c r="AD108" s="17">
        <v>4.4011057026356298E-2</v>
      </c>
      <c r="AE108" s="17"/>
      <c r="AF108" s="17">
        <v>1.7924234551096901E-2</v>
      </c>
      <c r="AG108" s="17"/>
      <c r="AH108" s="17">
        <v>1.42042460363168E-2</v>
      </c>
      <c r="AI108" s="17"/>
      <c r="AJ108" s="17">
        <v>1.66404929399162E-2</v>
      </c>
      <c r="AK108" s="17">
        <v>1.24609539986907E-2</v>
      </c>
      <c r="AL108" s="17">
        <v>8.7888542441262995E-3</v>
      </c>
      <c r="AM108" s="17">
        <v>2.7769904870051799E-2</v>
      </c>
      <c r="AN108" s="17">
        <v>2.6519931180419901E-2</v>
      </c>
    </row>
    <row r="109" spans="2:40" x14ac:dyDescent="0.35">
      <c r="C109" s="17"/>
      <c r="D109" s="17"/>
      <c r="E109" s="17"/>
      <c r="F109" s="17"/>
      <c r="G109" s="17"/>
      <c r="H109" s="17"/>
      <c r="I109" s="17"/>
      <c r="J109" s="17"/>
      <c r="K109" s="17"/>
      <c r="L109" s="17"/>
      <c r="M109" s="17"/>
      <c r="N109" s="17"/>
      <c r="O109" s="17"/>
      <c r="P109" s="17"/>
      <c r="Q109" s="17"/>
      <c r="R109" s="17"/>
      <c r="S109" s="17"/>
      <c r="T109" s="17"/>
      <c r="U109" s="17"/>
      <c r="V109" s="17"/>
      <c r="W109" s="17"/>
      <c r="X109" s="17"/>
      <c r="Y109" s="17"/>
      <c r="Z109" s="17"/>
      <c r="AA109" s="17"/>
      <c r="AB109" s="17"/>
      <c r="AC109" s="17"/>
      <c r="AD109" s="17"/>
      <c r="AE109" s="17"/>
      <c r="AF109" s="17"/>
      <c r="AG109" s="17"/>
      <c r="AH109" s="17"/>
      <c r="AI109" s="17"/>
      <c r="AJ109" s="17"/>
      <c r="AK109" s="17"/>
      <c r="AL109" s="17"/>
      <c r="AM109" s="17"/>
      <c r="AN109" s="17"/>
    </row>
    <row r="110" spans="2:40" x14ac:dyDescent="0.35">
      <c r="B110" s="6" t="s">
        <v>109</v>
      </c>
      <c r="C110" s="17"/>
      <c r="D110" s="17"/>
      <c r="E110" s="17"/>
      <c r="F110" s="17"/>
      <c r="G110" s="17"/>
      <c r="H110" s="17"/>
      <c r="I110" s="17"/>
      <c r="J110" s="17"/>
      <c r="K110" s="17"/>
      <c r="L110" s="17"/>
      <c r="M110" s="17"/>
      <c r="N110" s="17"/>
      <c r="O110" s="17"/>
      <c r="P110" s="17"/>
      <c r="Q110" s="17"/>
      <c r="R110" s="17"/>
      <c r="S110" s="17"/>
      <c r="T110" s="17"/>
      <c r="U110" s="17"/>
      <c r="V110" s="17"/>
      <c r="W110" s="17"/>
      <c r="X110" s="17"/>
      <c r="Y110" s="17"/>
      <c r="Z110" s="17"/>
      <c r="AA110" s="17"/>
      <c r="AB110" s="17"/>
      <c r="AC110" s="17"/>
      <c r="AD110" s="17"/>
      <c r="AE110" s="17"/>
      <c r="AF110" s="17"/>
      <c r="AG110" s="17"/>
      <c r="AH110" s="17"/>
      <c r="AI110" s="17"/>
      <c r="AJ110" s="17"/>
      <c r="AK110" s="17"/>
      <c r="AL110" s="17"/>
      <c r="AM110" s="17"/>
      <c r="AN110" s="17"/>
    </row>
    <row r="111" spans="2:40" x14ac:dyDescent="0.35">
      <c r="B111" s="24" t="s">
        <v>62</v>
      </c>
      <c r="C111" s="17"/>
      <c r="D111" s="17"/>
      <c r="E111" s="17"/>
      <c r="F111" s="17"/>
      <c r="G111" s="17"/>
      <c r="H111" s="17"/>
      <c r="I111" s="17"/>
      <c r="J111" s="17"/>
      <c r="K111" s="17"/>
      <c r="L111" s="17"/>
      <c r="M111" s="17"/>
      <c r="N111" s="17"/>
      <c r="O111" s="17"/>
      <c r="P111" s="17"/>
      <c r="Q111" s="17"/>
      <c r="R111" s="17"/>
      <c r="S111" s="17"/>
      <c r="T111" s="17"/>
      <c r="U111" s="17"/>
      <c r="V111" s="17"/>
      <c r="W111" s="17"/>
      <c r="X111" s="17"/>
      <c r="Y111" s="17"/>
      <c r="Z111" s="17"/>
      <c r="AA111" s="17"/>
      <c r="AB111" s="17"/>
      <c r="AC111" s="17"/>
      <c r="AD111" s="17"/>
      <c r="AE111" s="17"/>
      <c r="AF111" s="17"/>
      <c r="AG111" s="17"/>
      <c r="AH111" s="17"/>
      <c r="AI111" s="17"/>
      <c r="AJ111" s="17"/>
      <c r="AK111" s="17"/>
      <c r="AL111" s="17"/>
      <c r="AM111" s="17"/>
      <c r="AN111" s="17"/>
    </row>
    <row r="112" spans="2:40" x14ac:dyDescent="0.35">
      <c r="B112" t="s">
        <v>98</v>
      </c>
      <c r="C112" s="17">
        <v>0.58250037236825503</v>
      </c>
      <c r="D112" s="17">
        <v>0.59013375385356703</v>
      </c>
      <c r="E112" s="17">
        <v>0.57631976182329803</v>
      </c>
      <c r="F112" s="17"/>
      <c r="G112" s="17">
        <v>0.70943155644463995</v>
      </c>
      <c r="H112" s="17">
        <v>0.51515156704632303</v>
      </c>
      <c r="I112" s="17">
        <v>0.62801514474979903</v>
      </c>
      <c r="J112" s="17">
        <v>0.59360249853045499</v>
      </c>
      <c r="K112" s="17">
        <v>0.57269306978824097</v>
      </c>
      <c r="L112" s="17">
        <v>0.54587175534570298</v>
      </c>
      <c r="M112" s="17"/>
      <c r="N112" s="17">
        <v>0.60581483555431703</v>
      </c>
      <c r="O112" s="17">
        <v>0.61231824805105695</v>
      </c>
      <c r="P112" s="17">
        <v>0.55015987942540701</v>
      </c>
      <c r="Q112" s="17">
        <v>0.58712215736199802</v>
      </c>
      <c r="R112" s="17">
        <v>0.61287567048774605</v>
      </c>
      <c r="S112" s="17"/>
      <c r="T112" s="17">
        <v>0.61035861537495095</v>
      </c>
      <c r="U112" s="17">
        <v>0.53482856913899801</v>
      </c>
      <c r="V112" s="17">
        <v>0.57178682772014999</v>
      </c>
      <c r="W112" s="17">
        <v>0.64054474917390303</v>
      </c>
      <c r="X112" s="17"/>
      <c r="Y112" s="17">
        <v>0.60486046056180098</v>
      </c>
      <c r="Z112" s="17">
        <v>0.57648928352189199</v>
      </c>
      <c r="AA112" s="17">
        <v>0.52927636326134497</v>
      </c>
      <c r="AB112" s="17">
        <v>0.68727357181827398</v>
      </c>
      <c r="AC112" s="17">
        <v>0.58067980166311495</v>
      </c>
      <c r="AD112" s="17">
        <v>0.54839552918974399</v>
      </c>
      <c r="AE112" s="17"/>
      <c r="AF112" s="17">
        <v>0.60587037889893802</v>
      </c>
      <c r="AG112" s="17"/>
      <c r="AH112" s="17">
        <v>0.58845612016339799</v>
      </c>
      <c r="AI112" s="17"/>
      <c r="AJ112" s="17">
        <v>0.61315219254108499</v>
      </c>
      <c r="AK112" s="17">
        <v>0.51962420102282003</v>
      </c>
      <c r="AL112" s="17">
        <v>0.56717666832995906</v>
      </c>
      <c r="AM112" s="17">
        <v>0.60442406992072195</v>
      </c>
      <c r="AN112" s="17">
        <v>0.558434714138623</v>
      </c>
    </row>
    <row r="113" spans="2:40" x14ac:dyDescent="0.35">
      <c r="B113" t="s">
        <v>99</v>
      </c>
      <c r="C113" s="17">
        <v>0.11689052908691901</v>
      </c>
      <c r="D113" s="17">
        <v>0.124591252681334</v>
      </c>
      <c r="E113" s="17">
        <v>0.10791414499964699</v>
      </c>
      <c r="F113" s="17"/>
      <c r="G113" s="17">
        <v>0.115143032269501</v>
      </c>
      <c r="H113" s="17">
        <v>0.17973321885354801</v>
      </c>
      <c r="I113" s="17">
        <v>6.9517127030826298E-2</v>
      </c>
      <c r="J113" s="17">
        <v>0.120568603737572</v>
      </c>
      <c r="K113" s="17">
        <v>0.11845785311068099</v>
      </c>
      <c r="L113" s="17">
        <v>9.9473561628624599E-2</v>
      </c>
      <c r="M113" s="17"/>
      <c r="N113" s="17">
        <v>0.11814819658737501</v>
      </c>
      <c r="O113" s="17">
        <v>9.7433073875421494E-2</v>
      </c>
      <c r="P113" s="17">
        <v>8.8588587665843099E-2</v>
      </c>
      <c r="Q113" s="17">
        <v>0.156206474081764</v>
      </c>
      <c r="R113" s="17">
        <v>0.113150686392439</v>
      </c>
      <c r="S113" s="17"/>
      <c r="T113" s="17">
        <v>0.14502389017450301</v>
      </c>
      <c r="U113" s="17">
        <v>0.14787825396603099</v>
      </c>
      <c r="V113" s="17">
        <v>0.12863446539568199</v>
      </c>
      <c r="W113" s="17">
        <v>9.3437390192742706E-2</v>
      </c>
      <c r="X113" s="17"/>
      <c r="Y113" s="17">
        <v>0.136019469008716</v>
      </c>
      <c r="Z113" s="17">
        <v>0.120201829749342</v>
      </c>
      <c r="AA113" s="17">
        <v>9.7157654367277302E-2</v>
      </c>
      <c r="AB113" s="17">
        <v>9.8187958985460094E-2</v>
      </c>
      <c r="AC113" s="17">
        <v>0.113593171575142</v>
      </c>
      <c r="AD113" s="17">
        <v>0.102102694220988</v>
      </c>
      <c r="AE113" s="17"/>
      <c r="AF113" s="17">
        <v>0.133229401533035</v>
      </c>
      <c r="AG113" s="17"/>
      <c r="AH113" s="17">
        <v>0.118769591276032</v>
      </c>
      <c r="AI113" s="17"/>
      <c r="AJ113" s="17">
        <v>0.13030846343387001</v>
      </c>
      <c r="AK113" s="17">
        <v>0.15026523989424101</v>
      </c>
      <c r="AL113" s="17">
        <v>7.5033644979940001E-2</v>
      </c>
      <c r="AM113" s="17">
        <v>0.125013611673575</v>
      </c>
      <c r="AN113" s="17">
        <v>9.5905524971793596E-2</v>
      </c>
    </row>
    <row r="114" spans="2:40" x14ac:dyDescent="0.35">
      <c r="B114" t="s">
        <v>100</v>
      </c>
      <c r="C114" s="17">
        <v>6.8389016438572897E-2</v>
      </c>
      <c r="D114" s="17">
        <v>8.3371232589873098E-2</v>
      </c>
      <c r="E114" s="17">
        <v>5.3811766171825599E-2</v>
      </c>
      <c r="F114" s="17"/>
      <c r="G114" s="17">
        <v>3.7211235116249998E-2</v>
      </c>
      <c r="H114" s="17">
        <v>0.123234135885446</v>
      </c>
      <c r="I114" s="17">
        <v>8.8680712637135298E-2</v>
      </c>
      <c r="J114" s="17">
        <v>7.1638107508955301E-2</v>
      </c>
      <c r="K114" s="17">
        <v>4.7275907161564198E-2</v>
      </c>
      <c r="L114" s="17">
        <v>4.5024493397067697E-2</v>
      </c>
      <c r="M114" s="17"/>
      <c r="N114" s="17">
        <v>4.3271225931951297E-2</v>
      </c>
      <c r="O114" s="17">
        <v>3.2004089672267401E-2</v>
      </c>
      <c r="P114" s="17">
        <v>5.1671195055199202E-2</v>
      </c>
      <c r="Q114" s="17">
        <v>9.5281255518028699E-2</v>
      </c>
      <c r="R114" s="17">
        <v>0.11897750585448499</v>
      </c>
      <c r="S114" s="17"/>
      <c r="T114" s="17">
        <v>1.82022239565214E-2</v>
      </c>
      <c r="U114" s="17">
        <v>4.0714791297909399E-2</v>
      </c>
      <c r="V114" s="17">
        <v>9.11737247256698E-2</v>
      </c>
      <c r="W114" s="17">
        <v>8.2679737296561098E-2</v>
      </c>
      <c r="X114" s="17"/>
      <c r="Y114" s="17">
        <v>8.8415770870464205E-2</v>
      </c>
      <c r="Z114" s="17">
        <v>5.77539590567109E-2</v>
      </c>
      <c r="AA114" s="17">
        <v>5.3434875159146897E-2</v>
      </c>
      <c r="AB114" s="17">
        <v>1.4923753257344E-2</v>
      </c>
      <c r="AC114" s="17">
        <v>7.7026948004274301E-2</v>
      </c>
      <c r="AD114" s="17">
        <v>9.4142271187127702E-2</v>
      </c>
      <c r="AE114" s="17"/>
      <c r="AF114" s="17">
        <v>6.4985348759435499E-2</v>
      </c>
      <c r="AG114" s="17"/>
      <c r="AH114" s="17">
        <v>6.6373713538925294E-2</v>
      </c>
      <c r="AI114" s="17"/>
      <c r="AJ114" s="17">
        <v>6.11308299939902E-2</v>
      </c>
      <c r="AK114" s="17">
        <v>7.8884140940598105E-2</v>
      </c>
      <c r="AL114" s="17">
        <v>9.5690984307078994E-2</v>
      </c>
      <c r="AM114" s="17">
        <v>5.7399253627922302E-2</v>
      </c>
      <c r="AN114" s="17">
        <v>4.4668308408058501E-2</v>
      </c>
    </row>
    <row r="115" spans="2:40" x14ac:dyDescent="0.35">
      <c r="B115" t="s">
        <v>101</v>
      </c>
      <c r="C115" s="17">
        <v>7.3219309571274399E-2</v>
      </c>
      <c r="D115" s="17">
        <v>6.9295953702468799E-2</v>
      </c>
      <c r="E115" s="17">
        <v>7.5608752085070202E-2</v>
      </c>
      <c r="F115" s="17"/>
      <c r="G115" s="17">
        <v>6.3432926208309995E-2</v>
      </c>
      <c r="H115" s="17">
        <v>9.02683553059236E-2</v>
      </c>
      <c r="I115" s="17">
        <v>2.9166687765998199E-2</v>
      </c>
      <c r="J115" s="17">
        <v>6.7714361426648995E-2</v>
      </c>
      <c r="K115" s="17">
        <v>8.5990048494751697E-2</v>
      </c>
      <c r="L115" s="17">
        <v>8.6712636440802099E-2</v>
      </c>
      <c r="M115" s="17"/>
      <c r="N115" s="17">
        <v>5.2396150564812803E-2</v>
      </c>
      <c r="O115" s="17">
        <v>8.1357849209940603E-2</v>
      </c>
      <c r="P115" s="17">
        <v>0.109434950782965</v>
      </c>
      <c r="Q115" s="17">
        <v>4.6665140269182302E-2</v>
      </c>
      <c r="R115" s="17">
        <v>4.3732266983702001E-2</v>
      </c>
      <c r="S115" s="17"/>
      <c r="T115" s="17">
        <v>5.9099899623088398E-2</v>
      </c>
      <c r="U115" s="17">
        <v>9.5845720419071606E-2</v>
      </c>
      <c r="V115" s="17">
        <v>5.3523179419068097E-2</v>
      </c>
      <c r="W115" s="17">
        <v>6.2727239483201705E-2</v>
      </c>
      <c r="X115" s="17"/>
      <c r="Y115" s="17">
        <v>5.5093780018470498E-2</v>
      </c>
      <c r="Z115" s="17">
        <v>0.101465300463099</v>
      </c>
      <c r="AA115" s="17">
        <v>9.2823439856157999E-2</v>
      </c>
      <c r="AB115" s="17">
        <v>3.1204803766228702E-2</v>
      </c>
      <c r="AC115" s="17">
        <v>0.108051167160579</v>
      </c>
      <c r="AD115" s="17">
        <v>4.9291391562061297E-2</v>
      </c>
      <c r="AE115" s="17"/>
      <c r="AF115" s="17">
        <v>6.9116065749464897E-2</v>
      </c>
      <c r="AG115" s="17"/>
      <c r="AH115" s="17">
        <v>7.1989004009199206E-2</v>
      </c>
      <c r="AI115" s="17"/>
      <c r="AJ115" s="17">
        <v>6.7257458848927504E-2</v>
      </c>
      <c r="AK115" s="17">
        <v>5.9576326264372703E-2</v>
      </c>
      <c r="AL115" s="17">
        <v>7.7359292839938198E-2</v>
      </c>
      <c r="AM115" s="17">
        <v>7.8149796035088398E-2</v>
      </c>
      <c r="AN115" s="17">
        <v>9.1504813850403294E-2</v>
      </c>
    </row>
    <row r="116" spans="2:40" x14ac:dyDescent="0.35">
      <c r="B116" t="s">
        <v>102</v>
      </c>
      <c r="C116" s="17">
        <v>0.133801891779081</v>
      </c>
      <c r="D116" s="17">
        <v>0.107815028291255</v>
      </c>
      <c r="E116" s="17">
        <v>0.160590378706332</v>
      </c>
      <c r="F116" s="17"/>
      <c r="G116" s="17">
        <v>6.6564577605771003E-2</v>
      </c>
      <c r="H116" s="17">
        <v>6.1076139020516299E-2</v>
      </c>
      <c r="I116" s="17">
        <v>0.16973907980252101</v>
      </c>
      <c r="J116" s="17">
        <v>0.12082131864307</v>
      </c>
      <c r="K116" s="17">
        <v>0.143664750199411</v>
      </c>
      <c r="L116" s="17">
        <v>0.19269528356533999</v>
      </c>
      <c r="M116" s="17"/>
      <c r="N116" s="17">
        <v>0.13757864123260299</v>
      </c>
      <c r="O116" s="17">
        <v>0.132377890320141</v>
      </c>
      <c r="P116" s="17">
        <v>0.162635320377262</v>
      </c>
      <c r="Q116" s="17">
        <v>0.108522008369968</v>
      </c>
      <c r="R116" s="17">
        <v>0.111263870281628</v>
      </c>
      <c r="S116" s="17"/>
      <c r="T116" s="17">
        <v>0.13426381314941199</v>
      </c>
      <c r="U116" s="17">
        <v>0.14485242492374201</v>
      </c>
      <c r="V116" s="17">
        <v>0.128177436068142</v>
      </c>
      <c r="W116" s="17">
        <v>0.110703806704537</v>
      </c>
      <c r="X116" s="17"/>
      <c r="Y116" s="17">
        <v>0.10710027243461499</v>
      </c>
      <c r="Z116" s="17">
        <v>0.118047411872493</v>
      </c>
      <c r="AA116" s="17">
        <v>0.17917238935129801</v>
      </c>
      <c r="AB116" s="17">
        <v>0.16840991217269299</v>
      </c>
      <c r="AC116" s="17">
        <v>7.6032906246164197E-2</v>
      </c>
      <c r="AD116" s="17">
        <v>0.16205705681372201</v>
      </c>
      <c r="AE116" s="17"/>
      <c r="AF116" s="17">
        <v>9.4509259476138002E-2</v>
      </c>
      <c r="AG116" s="17"/>
      <c r="AH116" s="17">
        <v>0.130471931043048</v>
      </c>
      <c r="AI116" s="17"/>
      <c r="AJ116" s="17">
        <v>0.10721975796842501</v>
      </c>
      <c r="AK116" s="17">
        <v>0.17099818953847501</v>
      </c>
      <c r="AL116" s="17">
        <v>0.14517650819369199</v>
      </c>
      <c r="AM116" s="17">
        <v>0.12572535660502601</v>
      </c>
      <c r="AN116" s="17">
        <v>0.158678611542904</v>
      </c>
    </row>
    <row r="117" spans="2:40" x14ac:dyDescent="0.35">
      <c r="B117" t="s">
        <v>58</v>
      </c>
      <c r="C117" s="17">
        <v>2.5198880755897799E-2</v>
      </c>
      <c r="D117" s="17">
        <v>2.4792778881502098E-2</v>
      </c>
      <c r="E117" s="17">
        <v>2.5755196213826499E-2</v>
      </c>
      <c r="F117" s="17"/>
      <c r="G117" s="17">
        <v>8.2166723555274993E-3</v>
      </c>
      <c r="H117" s="17">
        <v>3.0536583888242999E-2</v>
      </c>
      <c r="I117" s="17">
        <v>1.48812480137196E-2</v>
      </c>
      <c r="J117" s="17">
        <v>2.5655110153298601E-2</v>
      </c>
      <c r="K117" s="17">
        <v>3.1918371245350602E-2</v>
      </c>
      <c r="L117" s="17">
        <v>3.0222269622463299E-2</v>
      </c>
      <c r="M117" s="17"/>
      <c r="N117" s="17">
        <v>4.27909501289414E-2</v>
      </c>
      <c r="O117" s="17">
        <v>4.4508848871172797E-2</v>
      </c>
      <c r="P117" s="17">
        <v>3.7510066693323803E-2</v>
      </c>
      <c r="Q117" s="17">
        <v>6.2029643990588398E-3</v>
      </c>
      <c r="R117" s="17">
        <v>0</v>
      </c>
      <c r="S117" s="17"/>
      <c r="T117" s="17">
        <v>3.3051557721524301E-2</v>
      </c>
      <c r="U117" s="17">
        <v>3.5880240254247402E-2</v>
      </c>
      <c r="V117" s="17">
        <v>2.6704366671287599E-2</v>
      </c>
      <c r="W117" s="17">
        <v>9.9070771490541096E-3</v>
      </c>
      <c r="X117" s="17"/>
      <c r="Y117" s="17">
        <v>8.5102471059339598E-3</v>
      </c>
      <c r="Z117" s="17">
        <v>2.6042215336462698E-2</v>
      </c>
      <c r="AA117" s="17">
        <v>4.8135278004775003E-2</v>
      </c>
      <c r="AB117" s="17">
        <v>0</v>
      </c>
      <c r="AC117" s="17">
        <v>4.4616005350724998E-2</v>
      </c>
      <c r="AD117" s="17">
        <v>4.4011057026356298E-2</v>
      </c>
      <c r="AE117" s="17"/>
      <c r="AF117" s="17">
        <v>3.2289545582988299E-2</v>
      </c>
      <c r="AG117" s="17"/>
      <c r="AH117" s="17">
        <v>2.3939639969397901E-2</v>
      </c>
      <c r="AI117" s="17"/>
      <c r="AJ117" s="17">
        <v>2.09312972137022E-2</v>
      </c>
      <c r="AK117" s="17">
        <v>2.0651902339492999E-2</v>
      </c>
      <c r="AL117" s="17">
        <v>3.9562901349391499E-2</v>
      </c>
      <c r="AM117" s="17">
        <v>9.2879121376666998E-3</v>
      </c>
      <c r="AN117" s="17">
        <v>5.0808027088218098E-2</v>
      </c>
    </row>
    <row r="118" spans="2:40" x14ac:dyDescent="0.35">
      <c r="C118" s="17"/>
      <c r="D118" s="17"/>
      <c r="E118" s="17"/>
      <c r="F118" s="17"/>
      <c r="G118" s="17"/>
      <c r="H118" s="17"/>
      <c r="I118" s="17"/>
      <c r="J118" s="17"/>
      <c r="K118" s="17"/>
      <c r="L118" s="17"/>
      <c r="M118" s="17"/>
      <c r="N118" s="17"/>
      <c r="O118" s="17"/>
      <c r="P118" s="17"/>
      <c r="Q118" s="17"/>
      <c r="R118" s="17"/>
      <c r="S118" s="17"/>
      <c r="T118" s="17"/>
      <c r="U118" s="17"/>
      <c r="V118" s="17"/>
      <c r="W118" s="17"/>
      <c r="X118" s="17"/>
      <c r="Y118" s="17"/>
      <c r="Z118" s="17"/>
      <c r="AA118" s="17"/>
      <c r="AB118" s="17"/>
      <c r="AC118" s="17"/>
      <c r="AD118" s="17"/>
      <c r="AE118" s="17"/>
      <c r="AF118" s="17"/>
      <c r="AG118" s="17"/>
      <c r="AH118" s="17"/>
      <c r="AI118" s="17"/>
      <c r="AJ118" s="17"/>
      <c r="AK118" s="17"/>
      <c r="AL118" s="17"/>
      <c r="AM118" s="17"/>
      <c r="AN118" s="17"/>
    </row>
    <row r="119" spans="2:40" x14ac:dyDescent="0.35">
      <c r="B119" s="6" t="s">
        <v>118</v>
      </c>
      <c r="C119" s="17"/>
      <c r="D119" s="17"/>
      <c r="E119" s="17"/>
      <c r="F119" s="17"/>
      <c r="G119" s="17"/>
      <c r="H119" s="17"/>
      <c r="I119" s="17"/>
      <c r="J119" s="17"/>
      <c r="K119" s="17"/>
      <c r="L119" s="17"/>
      <c r="M119" s="17"/>
      <c r="N119" s="17"/>
      <c r="O119" s="17"/>
      <c r="P119" s="17"/>
      <c r="Q119" s="17"/>
      <c r="R119" s="17"/>
      <c r="S119" s="17"/>
      <c r="T119" s="17"/>
      <c r="U119" s="17"/>
      <c r="V119" s="17"/>
      <c r="W119" s="17"/>
      <c r="X119" s="17"/>
      <c r="Y119" s="17"/>
      <c r="Z119" s="17"/>
      <c r="AA119" s="17"/>
      <c r="AB119" s="17"/>
      <c r="AC119" s="17"/>
      <c r="AD119" s="17"/>
      <c r="AE119" s="17"/>
      <c r="AF119" s="17"/>
      <c r="AG119" s="17"/>
      <c r="AH119" s="17"/>
      <c r="AI119" s="17"/>
      <c r="AJ119" s="17"/>
      <c r="AK119" s="17"/>
      <c r="AL119" s="17"/>
      <c r="AM119" s="17"/>
      <c r="AN119" s="17"/>
    </row>
    <row r="120" spans="2:40" x14ac:dyDescent="0.35">
      <c r="B120" s="24" t="s">
        <v>119</v>
      </c>
      <c r="C120" s="17"/>
      <c r="D120" s="17"/>
      <c r="E120" s="17"/>
      <c r="F120" s="17"/>
      <c r="G120" s="17"/>
      <c r="H120" s="17"/>
      <c r="I120" s="17"/>
      <c r="J120" s="17"/>
      <c r="K120" s="17"/>
      <c r="L120" s="17"/>
      <c r="M120" s="17"/>
      <c r="N120" s="17"/>
      <c r="O120" s="17"/>
      <c r="P120" s="17"/>
      <c r="Q120" s="17"/>
      <c r="R120" s="17"/>
      <c r="S120" s="17"/>
      <c r="T120" s="17"/>
      <c r="U120" s="17"/>
      <c r="V120" s="17"/>
      <c r="W120" s="17"/>
      <c r="X120" s="17"/>
      <c r="Y120" s="17"/>
      <c r="Z120" s="17"/>
      <c r="AA120" s="17"/>
      <c r="AB120" s="17"/>
      <c r="AC120" s="17"/>
      <c r="AD120" s="17"/>
      <c r="AE120" s="17"/>
      <c r="AF120" s="17"/>
      <c r="AG120" s="17"/>
      <c r="AH120" s="17"/>
      <c r="AI120" s="17"/>
      <c r="AJ120" s="17"/>
      <c r="AK120" s="17"/>
      <c r="AL120" s="17"/>
      <c r="AM120" s="17"/>
      <c r="AN120" s="17"/>
    </row>
    <row r="121" spans="2:40" x14ac:dyDescent="0.35">
      <c r="B121" t="s">
        <v>110</v>
      </c>
      <c r="C121" s="17">
        <v>0.18540149400653499</v>
      </c>
      <c r="D121" s="17">
        <v>0.16742058566930201</v>
      </c>
      <c r="E121" s="17">
        <v>0.209047109348975</v>
      </c>
      <c r="F121" s="17"/>
      <c r="G121" s="17">
        <v>0.20408351308540701</v>
      </c>
      <c r="H121" s="17">
        <v>9.0436237503365893E-2</v>
      </c>
      <c r="I121" s="17">
        <v>0.18780614049849201</v>
      </c>
      <c r="J121" s="17">
        <v>0.21446585459270601</v>
      </c>
      <c r="K121" s="17">
        <v>0.24957706502586</v>
      </c>
      <c r="L121" s="17">
        <v>0.212874761749831</v>
      </c>
      <c r="M121" s="17"/>
      <c r="N121" s="17">
        <v>0.427204894156686</v>
      </c>
      <c r="O121" s="17">
        <v>0.242139859098116</v>
      </c>
      <c r="P121" s="17">
        <v>0.25653955698494901</v>
      </c>
      <c r="Q121" s="17">
        <v>0.122816623037348</v>
      </c>
      <c r="R121" s="17">
        <v>5.1754384945344602E-2</v>
      </c>
      <c r="S121" s="17"/>
      <c r="T121" s="17">
        <v>0.182252070938896</v>
      </c>
      <c r="U121" s="17">
        <v>0.30419576284454802</v>
      </c>
      <c r="V121" s="17">
        <v>0.22829851786382399</v>
      </c>
      <c r="W121" s="17">
        <v>0.11399280573951499</v>
      </c>
      <c r="X121" s="17"/>
      <c r="Y121" s="17">
        <v>0.165020008867827</v>
      </c>
      <c r="Z121" s="17">
        <v>0.26826409678646901</v>
      </c>
      <c r="AA121" s="17" t="s">
        <v>117</v>
      </c>
      <c r="AB121" s="17" t="s">
        <v>117</v>
      </c>
      <c r="AC121" s="17" t="s">
        <v>117</v>
      </c>
      <c r="AD121" s="17" t="s">
        <v>117</v>
      </c>
      <c r="AE121" s="17"/>
      <c r="AF121" s="17">
        <v>0.19091889548298099</v>
      </c>
      <c r="AG121" s="17"/>
      <c r="AH121" s="17">
        <v>0.18540149400653499</v>
      </c>
      <c r="AI121" s="17"/>
      <c r="AJ121" s="17">
        <v>0.13881887142386101</v>
      </c>
      <c r="AK121" s="17">
        <v>0.12806050587828799</v>
      </c>
      <c r="AL121" s="17">
        <v>0.23678481373687199</v>
      </c>
      <c r="AM121" s="17">
        <v>0.22263628073422101</v>
      </c>
      <c r="AN121" s="17">
        <v>0.23670203636456899</v>
      </c>
    </row>
    <row r="122" spans="2:40" x14ac:dyDescent="0.35">
      <c r="B122" t="s">
        <v>111</v>
      </c>
      <c r="C122" s="17">
        <v>0.267889433312966</v>
      </c>
      <c r="D122" s="17">
        <v>0.23133896112481001</v>
      </c>
      <c r="E122" s="17">
        <v>0.31548181602151798</v>
      </c>
      <c r="F122" s="17"/>
      <c r="G122" s="17">
        <v>0.25398772152369098</v>
      </c>
      <c r="H122" s="17">
        <v>0.256479622431596</v>
      </c>
      <c r="I122" s="17">
        <v>0.31070572382956901</v>
      </c>
      <c r="J122" s="17">
        <v>0.256630019527266</v>
      </c>
      <c r="K122" s="17">
        <v>0.237214897366049</v>
      </c>
      <c r="L122" s="17">
        <v>0.297360425974176</v>
      </c>
      <c r="M122" s="17"/>
      <c r="N122" s="17">
        <v>0.188281637949407</v>
      </c>
      <c r="O122" s="17">
        <v>0.36507788230278798</v>
      </c>
      <c r="P122" s="17">
        <v>0.31677414292413197</v>
      </c>
      <c r="Q122" s="17">
        <v>0.22759851379440199</v>
      </c>
      <c r="R122" s="17">
        <v>0.20448325567945799</v>
      </c>
      <c r="S122" s="17"/>
      <c r="T122" s="17">
        <v>0.53213139546027799</v>
      </c>
      <c r="U122" s="17">
        <v>0.229889457271368</v>
      </c>
      <c r="V122" s="17">
        <v>0.31657911766770702</v>
      </c>
      <c r="W122" s="17">
        <v>0.21628292542713301</v>
      </c>
      <c r="X122" s="17"/>
      <c r="Y122" s="17">
        <v>0.25290617584696501</v>
      </c>
      <c r="Z122" s="17">
        <v>0.32880509786366902</v>
      </c>
      <c r="AA122" s="17" t="s">
        <v>117</v>
      </c>
      <c r="AB122" s="17" t="s">
        <v>117</v>
      </c>
      <c r="AC122" s="17" t="s">
        <v>117</v>
      </c>
      <c r="AD122" s="17" t="s">
        <v>117</v>
      </c>
      <c r="AE122" s="17"/>
      <c r="AF122" s="17">
        <v>0.266025598777136</v>
      </c>
      <c r="AG122" s="17"/>
      <c r="AH122" s="17">
        <v>0.267889433312966</v>
      </c>
      <c r="AI122" s="17"/>
      <c r="AJ122" s="17">
        <v>0.27866326429657801</v>
      </c>
      <c r="AK122" s="17">
        <v>0.29404395259806498</v>
      </c>
      <c r="AL122" s="17">
        <v>0.331227854088118</v>
      </c>
      <c r="AM122" s="17">
        <v>0.19739865462711201</v>
      </c>
      <c r="AN122" s="17">
        <v>0.22382322732941601</v>
      </c>
    </row>
    <row r="123" spans="2:40" x14ac:dyDescent="0.35">
      <c r="B123" t="s">
        <v>112</v>
      </c>
      <c r="C123" s="17">
        <v>0.162473562924589</v>
      </c>
      <c r="D123" s="17">
        <v>0.15582250264897199</v>
      </c>
      <c r="E123" s="17">
        <v>0.17162744647747699</v>
      </c>
      <c r="F123" s="17"/>
      <c r="G123" s="17">
        <v>0.152759307374527</v>
      </c>
      <c r="H123" s="17">
        <v>0.22974512486047299</v>
      </c>
      <c r="I123" s="17">
        <v>0.14363575715667301</v>
      </c>
      <c r="J123" s="17">
        <v>0.106720659384391</v>
      </c>
      <c r="K123" s="17">
        <v>0.13936768751642301</v>
      </c>
      <c r="L123" s="17">
        <v>0.27351379311662499</v>
      </c>
      <c r="M123" s="17"/>
      <c r="N123" s="17">
        <v>0.15923226093073001</v>
      </c>
      <c r="O123" s="17">
        <v>0.102952222217619</v>
      </c>
      <c r="P123" s="17">
        <v>0.13447484540795299</v>
      </c>
      <c r="Q123" s="17">
        <v>0.193991177094052</v>
      </c>
      <c r="R123" s="17">
        <v>0.20537405590266999</v>
      </c>
      <c r="S123" s="17"/>
      <c r="T123" s="17">
        <v>0.19806919682551</v>
      </c>
      <c r="U123" s="17">
        <v>0.21621813322462499</v>
      </c>
      <c r="V123" s="17">
        <v>0.11828350924924701</v>
      </c>
      <c r="W123" s="17">
        <v>0.193080422871579</v>
      </c>
      <c r="X123" s="17"/>
      <c r="Y123" s="17">
        <v>0.172276832238688</v>
      </c>
      <c r="Z123" s="17">
        <v>0.122617565896375</v>
      </c>
      <c r="AA123" s="17" t="s">
        <v>117</v>
      </c>
      <c r="AB123" s="17" t="s">
        <v>117</v>
      </c>
      <c r="AC123" s="17" t="s">
        <v>117</v>
      </c>
      <c r="AD123" s="17" t="s">
        <v>117</v>
      </c>
      <c r="AE123" s="17"/>
      <c r="AF123" s="17">
        <v>0.124511620343075</v>
      </c>
      <c r="AG123" s="17"/>
      <c r="AH123" s="17">
        <v>0.162473562924589</v>
      </c>
      <c r="AI123" s="17"/>
      <c r="AJ123" s="17">
        <v>0.17104484613326601</v>
      </c>
      <c r="AK123" s="17">
        <v>0.13198124060695399</v>
      </c>
      <c r="AL123" s="17">
        <v>0.134097540883058</v>
      </c>
      <c r="AM123" s="17">
        <v>0.18103000989215601</v>
      </c>
      <c r="AN123" s="17">
        <v>0.19060091433912099</v>
      </c>
    </row>
    <row r="124" spans="2:40" x14ac:dyDescent="0.35">
      <c r="B124" t="s">
        <v>113</v>
      </c>
      <c r="C124" s="17">
        <v>0.17916645118597499</v>
      </c>
      <c r="D124" s="17">
        <v>0.22257951619152999</v>
      </c>
      <c r="E124" s="17">
        <v>0.124796647070906</v>
      </c>
      <c r="F124" s="17"/>
      <c r="G124" s="17">
        <v>0.17194137809671001</v>
      </c>
      <c r="H124" s="17">
        <v>0.17665969859300101</v>
      </c>
      <c r="I124" s="17">
        <v>0.179049963995596</v>
      </c>
      <c r="J124" s="17">
        <v>0.201146496731369</v>
      </c>
      <c r="K124" s="17">
        <v>0.200402039227912</v>
      </c>
      <c r="L124" s="17">
        <v>5.8905472509139502E-2</v>
      </c>
      <c r="M124" s="17"/>
      <c r="N124" s="17">
        <v>0.10955778813922</v>
      </c>
      <c r="O124" s="17">
        <v>0.105069302494964</v>
      </c>
      <c r="P124" s="17">
        <v>0.13523403469572801</v>
      </c>
      <c r="Q124" s="17">
        <v>0.22431939703512099</v>
      </c>
      <c r="R124" s="17">
        <v>0.257254107581319</v>
      </c>
      <c r="S124" s="17"/>
      <c r="T124" s="17">
        <v>0</v>
      </c>
      <c r="U124" s="17">
        <v>7.5971366187146103E-2</v>
      </c>
      <c r="V124" s="17">
        <v>0.148352386859637</v>
      </c>
      <c r="W124" s="17">
        <v>0.26847054031665601</v>
      </c>
      <c r="X124" s="17"/>
      <c r="Y124" s="17">
        <v>0.20939901248964199</v>
      </c>
      <c r="Z124" s="17">
        <v>5.62534886968954E-2</v>
      </c>
      <c r="AA124" s="17" t="s">
        <v>117</v>
      </c>
      <c r="AB124" s="17" t="s">
        <v>117</v>
      </c>
      <c r="AC124" s="17" t="s">
        <v>117</v>
      </c>
      <c r="AD124" s="17" t="s">
        <v>117</v>
      </c>
      <c r="AE124" s="17"/>
      <c r="AF124" s="17">
        <v>0.199606816269598</v>
      </c>
      <c r="AG124" s="17"/>
      <c r="AH124" s="17">
        <v>0.17916645118597499</v>
      </c>
      <c r="AI124" s="17"/>
      <c r="AJ124" s="17">
        <v>0.187212425999637</v>
      </c>
      <c r="AK124" s="17">
        <v>0.169358094185414</v>
      </c>
      <c r="AL124" s="17">
        <v>0.15733335877065999</v>
      </c>
      <c r="AM124" s="17">
        <v>0.20092898255018901</v>
      </c>
      <c r="AN124" s="17">
        <v>0.15523401962785699</v>
      </c>
    </row>
    <row r="125" spans="2:40" x14ac:dyDescent="0.35">
      <c r="B125" t="s">
        <v>114</v>
      </c>
      <c r="C125" s="17">
        <v>7.1590403115076806E-2</v>
      </c>
      <c r="D125" s="17">
        <v>7.1800195473768799E-2</v>
      </c>
      <c r="E125" s="17">
        <v>6.7294892829586797E-2</v>
      </c>
      <c r="F125" s="17"/>
      <c r="G125" s="17">
        <v>3.9357291612727101E-2</v>
      </c>
      <c r="H125" s="17">
        <v>9.7407356245568705E-2</v>
      </c>
      <c r="I125" s="17">
        <v>9.0068912384866306E-2</v>
      </c>
      <c r="J125" s="17">
        <v>7.4121369138434701E-2</v>
      </c>
      <c r="K125" s="17">
        <v>5.2136833644606299E-2</v>
      </c>
      <c r="L125" s="17">
        <v>0</v>
      </c>
      <c r="M125" s="17"/>
      <c r="N125" s="17">
        <v>0</v>
      </c>
      <c r="O125" s="17">
        <v>6.4206223442049001E-2</v>
      </c>
      <c r="P125" s="17">
        <v>3.7650952313335102E-2</v>
      </c>
      <c r="Q125" s="17">
        <v>0.11189784767059099</v>
      </c>
      <c r="R125" s="17">
        <v>8.4991811587564206E-2</v>
      </c>
      <c r="S125" s="17"/>
      <c r="T125" s="17">
        <v>0</v>
      </c>
      <c r="U125" s="17">
        <v>3.3751929400116898E-2</v>
      </c>
      <c r="V125" s="17">
        <v>6.8712195406524706E-2</v>
      </c>
      <c r="W125" s="17">
        <v>0.10180158582144699</v>
      </c>
      <c r="X125" s="17"/>
      <c r="Y125" s="17">
        <v>7.1505873395830394E-2</v>
      </c>
      <c r="Z125" s="17">
        <v>7.1934065635317498E-2</v>
      </c>
      <c r="AA125" s="17" t="s">
        <v>117</v>
      </c>
      <c r="AB125" s="17" t="s">
        <v>117</v>
      </c>
      <c r="AC125" s="17" t="s">
        <v>117</v>
      </c>
      <c r="AD125" s="17" t="s">
        <v>117</v>
      </c>
      <c r="AE125" s="17"/>
      <c r="AF125" s="17">
        <v>7.2092728076299503E-2</v>
      </c>
      <c r="AG125" s="17"/>
      <c r="AH125" s="17">
        <v>7.1590403115076806E-2</v>
      </c>
      <c r="AI125" s="17"/>
      <c r="AJ125" s="17">
        <v>9.4683533182475299E-2</v>
      </c>
      <c r="AK125" s="17">
        <v>6.3776798429018899E-2</v>
      </c>
      <c r="AL125" s="17">
        <v>6.1756963815980802E-2</v>
      </c>
      <c r="AM125" s="17">
        <v>5.6720540584179899E-2</v>
      </c>
      <c r="AN125" s="17">
        <v>5.3125313641239298E-2</v>
      </c>
    </row>
    <row r="126" spans="2:40" x14ac:dyDescent="0.35">
      <c r="B126" t="s">
        <v>115</v>
      </c>
      <c r="C126" s="17">
        <v>6.8607505795236307E-2</v>
      </c>
      <c r="D126" s="17">
        <v>9.1187370111552396E-2</v>
      </c>
      <c r="E126" s="17">
        <v>4.0222187888493903E-2</v>
      </c>
      <c r="F126" s="17"/>
      <c r="G126" s="17">
        <v>0.159334876272028</v>
      </c>
      <c r="H126" s="17">
        <v>8.1788118534887197E-2</v>
      </c>
      <c r="I126" s="17">
        <v>5.3790229253960702E-2</v>
      </c>
      <c r="J126" s="17">
        <v>6.5098521437671905E-2</v>
      </c>
      <c r="K126" s="17">
        <v>3.99900020754589E-2</v>
      </c>
      <c r="L126" s="17">
        <v>2.9047037210074698E-2</v>
      </c>
      <c r="M126" s="17"/>
      <c r="N126" s="17">
        <v>0</v>
      </c>
      <c r="O126" s="17">
        <v>6.5781221835274906E-2</v>
      </c>
      <c r="P126" s="17">
        <v>2.5451120504758801E-2</v>
      </c>
      <c r="Q126" s="17">
        <v>6.6766010468866197E-2</v>
      </c>
      <c r="R126" s="17">
        <v>0.175116347825156</v>
      </c>
      <c r="S126" s="17"/>
      <c r="T126" s="17">
        <v>8.7547336775315995E-2</v>
      </c>
      <c r="U126" s="17">
        <v>5.24094736269533E-2</v>
      </c>
      <c r="V126" s="17">
        <v>6.4288445141682193E-2</v>
      </c>
      <c r="W126" s="17">
        <v>8.7523351865800403E-2</v>
      </c>
      <c r="X126" s="17"/>
      <c r="Y126" s="17">
        <v>7.1313246452267498E-2</v>
      </c>
      <c r="Z126" s="17">
        <v>5.7607094796565499E-2</v>
      </c>
      <c r="AA126" s="17" t="s">
        <v>117</v>
      </c>
      <c r="AB126" s="17" t="s">
        <v>117</v>
      </c>
      <c r="AC126" s="17" t="s">
        <v>117</v>
      </c>
      <c r="AD126" s="17" t="s">
        <v>117</v>
      </c>
      <c r="AE126" s="17"/>
      <c r="AF126" s="17">
        <v>7.3535045061398602E-2</v>
      </c>
      <c r="AG126" s="17"/>
      <c r="AH126" s="17">
        <v>6.8607505795236307E-2</v>
      </c>
      <c r="AI126" s="17"/>
      <c r="AJ126" s="17">
        <v>0.10453581250089999</v>
      </c>
      <c r="AK126" s="17">
        <v>8.5765692604688998E-2</v>
      </c>
      <c r="AL126" s="17">
        <v>2.9445319985294399E-2</v>
      </c>
      <c r="AM126" s="17">
        <v>2.8135805822516801E-2</v>
      </c>
      <c r="AN126" s="17">
        <v>9.8657244717773498E-2</v>
      </c>
    </row>
    <row r="127" spans="2:40" x14ac:dyDescent="0.35">
      <c r="B127" t="s">
        <v>58</v>
      </c>
      <c r="C127" s="17">
        <v>6.4871149659621902E-2</v>
      </c>
      <c r="D127" s="17">
        <v>5.98508687800638E-2</v>
      </c>
      <c r="E127" s="17">
        <v>7.15299003630437E-2</v>
      </c>
      <c r="F127" s="17"/>
      <c r="G127" s="17">
        <v>1.8535912034910101E-2</v>
      </c>
      <c r="H127" s="17">
        <v>6.7483841831107796E-2</v>
      </c>
      <c r="I127" s="17">
        <v>3.4943272880842702E-2</v>
      </c>
      <c r="J127" s="17">
        <v>8.1817079188161695E-2</v>
      </c>
      <c r="K127" s="17">
        <v>8.13114751436919E-2</v>
      </c>
      <c r="L127" s="17">
        <v>0.128298509440153</v>
      </c>
      <c r="M127" s="17"/>
      <c r="N127" s="17">
        <v>0.115723418823956</v>
      </c>
      <c r="O127" s="17">
        <v>5.47732886091893E-2</v>
      </c>
      <c r="P127" s="17">
        <v>9.3875347169145099E-2</v>
      </c>
      <c r="Q127" s="17">
        <v>5.2610430899619601E-2</v>
      </c>
      <c r="R127" s="17">
        <v>2.10260364784884E-2</v>
      </c>
      <c r="S127" s="17"/>
      <c r="T127" s="17">
        <v>0</v>
      </c>
      <c r="U127" s="17">
        <v>8.7563877445243493E-2</v>
      </c>
      <c r="V127" s="17">
        <v>5.5485827811378799E-2</v>
      </c>
      <c r="W127" s="17">
        <v>1.88483679578701E-2</v>
      </c>
      <c r="X127" s="17"/>
      <c r="Y127" s="17">
        <v>5.7578850708779501E-2</v>
      </c>
      <c r="Z127" s="17">
        <v>9.4518590324708496E-2</v>
      </c>
      <c r="AA127" s="17" t="s">
        <v>117</v>
      </c>
      <c r="AB127" s="17" t="s">
        <v>117</v>
      </c>
      <c r="AC127" s="17" t="s">
        <v>117</v>
      </c>
      <c r="AD127" s="17" t="s">
        <v>117</v>
      </c>
      <c r="AE127" s="17"/>
      <c r="AF127" s="17">
        <v>7.3309295989512094E-2</v>
      </c>
      <c r="AG127" s="17"/>
      <c r="AH127" s="17">
        <v>6.4871149659621902E-2</v>
      </c>
      <c r="AI127" s="17"/>
      <c r="AJ127" s="17">
        <v>2.50412464632833E-2</v>
      </c>
      <c r="AK127" s="17">
        <v>0.127013715697572</v>
      </c>
      <c r="AL127" s="17">
        <v>4.9354148720016401E-2</v>
      </c>
      <c r="AM127" s="17">
        <v>0.113149725789626</v>
      </c>
      <c r="AN127" s="17">
        <v>4.1857243980024501E-2</v>
      </c>
    </row>
    <row r="128" spans="2:40" x14ac:dyDescent="0.35">
      <c r="C128" s="17"/>
      <c r="D128" s="17"/>
      <c r="E128" s="17"/>
      <c r="F128" s="17"/>
      <c r="G128" s="17"/>
      <c r="H128" s="17"/>
      <c r="I128" s="17"/>
      <c r="J128" s="17"/>
      <c r="K128" s="17"/>
      <c r="L128" s="17"/>
      <c r="M128" s="17"/>
      <c r="N128" s="17"/>
      <c r="O128" s="17"/>
      <c r="P128" s="17"/>
      <c r="Q128" s="17"/>
      <c r="R128" s="17"/>
      <c r="S128" s="17"/>
      <c r="T128" s="17"/>
      <c r="U128" s="17"/>
      <c r="V128" s="17"/>
      <c r="W128" s="17"/>
      <c r="X128" s="17"/>
      <c r="Y128" s="17"/>
      <c r="Z128" s="17"/>
      <c r="AA128" s="17"/>
      <c r="AB128" s="17"/>
      <c r="AC128" s="17"/>
      <c r="AD128" s="17"/>
      <c r="AE128" s="17"/>
      <c r="AF128" s="17"/>
      <c r="AG128" s="17"/>
      <c r="AH128" s="17"/>
      <c r="AI128" s="17"/>
      <c r="AJ128" s="17"/>
      <c r="AK128" s="17"/>
      <c r="AL128" s="17"/>
      <c r="AM128" s="17"/>
      <c r="AN128" s="17"/>
    </row>
    <row r="129" spans="2:40" x14ac:dyDescent="0.35">
      <c r="B129" s="6" t="s">
        <v>120</v>
      </c>
      <c r="C129" s="17"/>
      <c r="D129" s="17"/>
      <c r="E129" s="17"/>
      <c r="F129" s="17"/>
      <c r="G129" s="17"/>
      <c r="H129" s="17"/>
      <c r="I129" s="17"/>
      <c r="J129" s="17"/>
      <c r="K129" s="17"/>
      <c r="L129" s="17"/>
      <c r="M129" s="17"/>
      <c r="N129" s="17"/>
      <c r="O129" s="17"/>
      <c r="P129" s="17"/>
      <c r="Q129" s="17"/>
      <c r="R129" s="17"/>
      <c r="S129" s="17"/>
      <c r="T129" s="17"/>
      <c r="U129" s="17"/>
      <c r="V129" s="17"/>
      <c r="W129" s="17"/>
      <c r="X129" s="17"/>
      <c r="Y129" s="17"/>
      <c r="Z129" s="17"/>
      <c r="AA129" s="17"/>
      <c r="AB129" s="17"/>
      <c r="AC129" s="17"/>
      <c r="AD129" s="17"/>
      <c r="AE129" s="17"/>
      <c r="AF129" s="17"/>
      <c r="AG129" s="17"/>
      <c r="AH129" s="17"/>
      <c r="AI129" s="17"/>
      <c r="AJ129" s="17"/>
      <c r="AK129" s="17"/>
      <c r="AL129" s="17"/>
      <c r="AM129" s="17"/>
      <c r="AN129" s="17"/>
    </row>
    <row r="130" spans="2:40" x14ac:dyDescent="0.35">
      <c r="B130" s="24" t="s">
        <v>121</v>
      </c>
      <c r="C130" s="17"/>
      <c r="D130" s="17"/>
      <c r="E130" s="17"/>
      <c r="F130" s="17"/>
      <c r="G130" s="17"/>
      <c r="H130" s="17"/>
      <c r="I130" s="17"/>
      <c r="J130" s="17"/>
      <c r="K130" s="17"/>
      <c r="L130" s="17"/>
      <c r="M130" s="17"/>
      <c r="N130" s="17"/>
      <c r="O130" s="17"/>
      <c r="P130" s="17"/>
      <c r="Q130" s="17"/>
      <c r="R130" s="17"/>
      <c r="S130" s="17"/>
      <c r="T130" s="17"/>
      <c r="U130" s="17"/>
      <c r="V130" s="17"/>
      <c r="W130" s="17"/>
      <c r="X130" s="17"/>
      <c r="Y130" s="17"/>
      <c r="Z130" s="17"/>
      <c r="AA130" s="17"/>
      <c r="AB130" s="17"/>
      <c r="AC130" s="17"/>
      <c r="AD130" s="17"/>
      <c r="AE130" s="17"/>
      <c r="AF130" s="17"/>
      <c r="AG130" s="17"/>
      <c r="AH130" s="17"/>
      <c r="AI130" s="17"/>
      <c r="AJ130" s="17"/>
      <c r="AK130" s="17"/>
      <c r="AL130" s="17"/>
      <c r="AM130" s="17"/>
      <c r="AN130" s="17"/>
    </row>
    <row r="131" spans="2:40" x14ac:dyDescent="0.35">
      <c r="B131" t="s">
        <v>110</v>
      </c>
      <c r="C131" s="17">
        <v>4.7619653102852197E-2</v>
      </c>
      <c r="D131" s="17">
        <v>4.1100839384854801E-2</v>
      </c>
      <c r="E131" s="17">
        <v>5.2487661015764298E-2</v>
      </c>
      <c r="F131" s="17"/>
      <c r="G131" s="17">
        <v>2.0936584161752401E-2</v>
      </c>
      <c r="H131" s="17">
        <v>1.72108668415152E-2</v>
      </c>
      <c r="I131" s="17">
        <v>2.0797566593260999E-2</v>
      </c>
      <c r="J131" s="17">
        <v>4.4949550226312397E-2</v>
      </c>
      <c r="K131" s="17">
        <v>7.3310803502289607E-2</v>
      </c>
      <c r="L131" s="17">
        <v>8.0080801028126106E-2</v>
      </c>
      <c r="M131" s="17"/>
      <c r="N131" s="17">
        <v>7.6472586367417397E-2</v>
      </c>
      <c r="O131" s="17">
        <v>3.4208739710616103E-2</v>
      </c>
      <c r="P131" s="17">
        <v>5.5451632557676003E-2</v>
      </c>
      <c r="Q131" s="17">
        <v>4.2391753030339797E-2</v>
      </c>
      <c r="R131" s="17">
        <v>3.5148350180709997E-2</v>
      </c>
      <c r="S131" s="17"/>
      <c r="T131" s="17">
        <v>6.3792073762063195E-2</v>
      </c>
      <c r="U131" s="17">
        <v>3.9206195062168298E-2</v>
      </c>
      <c r="V131" s="17">
        <v>6.4691438425006104E-2</v>
      </c>
      <c r="W131" s="17">
        <v>3.4607338301168501E-2</v>
      </c>
      <c r="X131" s="17"/>
      <c r="Y131" s="17">
        <v>2.6689969786834002E-2</v>
      </c>
      <c r="Z131" s="17">
        <v>6.1023054112876E-2</v>
      </c>
      <c r="AA131" s="17">
        <v>7.8453107098323593E-2</v>
      </c>
      <c r="AB131" s="17">
        <v>6.0325558908911003E-2</v>
      </c>
      <c r="AC131" s="17">
        <v>2.5298985789151102E-2</v>
      </c>
      <c r="AD131" s="17">
        <v>0</v>
      </c>
      <c r="AE131" s="17"/>
      <c r="AF131" s="17">
        <v>4.9972542462865498E-2</v>
      </c>
      <c r="AG131" s="17"/>
      <c r="AH131" s="17">
        <v>4.7619653102852197E-2</v>
      </c>
      <c r="AI131" s="17"/>
      <c r="AJ131" s="17">
        <v>4.0848388916136499E-2</v>
      </c>
      <c r="AK131" s="17">
        <v>3.9430296681016101E-2</v>
      </c>
      <c r="AL131" s="17">
        <v>7.0161957012997406E-2</v>
      </c>
      <c r="AM131" s="17">
        <v>3.6266561353030101E-2</v>
      </c>
      <c r="AN131" s="17">
        <v>5.9055782220381103E-2</v>
      </c>
    </row>
    <row r="132" spans="2:40" x14ac:dyDescent="0.35">
      <c r="B132" t="s">
        <v>111</v>
      </c>
      <c r="C132" s="17">
        <v>0.30204603660658902</v>
      </c>
      <c r="D132" s="17">
        <v>0.27619569684036499</v>
      </c>
      <c r="E132" s="17">
        <v>0.33010457675750599</v>
      </c>
      <c r="F132" s="17"/>
      <c r="G132" s="17">
        <v>0.16784058884869699</v>
      </c>
      <c r="H132" s="17">
        <v>0.232637470826453</v>
      </c>
      <c r="I132" s="17">
        <v>0.29210075538957903</v>
      </c>
      <c r="J132" s="17">
        <v>0.30018006590068502</v>
      </c>
      <c r="K132" s="17">
        <v>0.28069065329634202</v>
      </c>
      <c r="L132" s="17">
        <v>0.424492727273455</v>
      </c>
      <c r="M132" s="17"/>
      <c r="N132" s="17">
        <v>0.26324740160399901</v>
      </c>
      <c r="O132" s="17">
        <v>0.30656923150847398</v>
      </c>
      <c r="P132" s="17">
        <v>0.33277001262254102</v>
      </c>
      <c r="Q132" s="17">
        <v>0.30660851451770699</v>
      </c>
      <c r="R132" s="17">
        <v>0.23561047993672499</v>
      </c>
      <c r="S132" s="17"/>
      <c r="T132" s="17">
        <v>0.27401302852220499</v>
      </c>
      <c r="U132" s="17">
        <v>0.35410424584888101</v>
      </c>
      <c r="V132" s="17">
        <v>0.31502065181039601</v>
      </c>
      <c r="W132" s="17">
        <v>0.24104129893858101</v>
      </c>
      <c r="X132" s="17"/>
      <c r="Y132" s="17">
        <v>0.25687810072221401</v>
      </c>
      <c r="Z132" s="17">
        <v>0.30199589387533998</v>
      </c>
      <c r="AA132" s="17">
        <v>0.40242678526042602</v>
      </c>
      <c r="AB132" s="17">
        <v>0.27329291069539202</v>
      </c>
      <c r="AC132" s="17">
        <v>0.18226880051491301</v>
      </c>
      <c r="AD132" s="17">
        <v>0.27938132675406702</v>
      </c>
      <c r="AE132" s="17"/>
      <c r="AF132" s="17">
        <v>0.31525730455422901</v>
      </c>
      <c r="AG132" s="17"/>
      <c r="AH132" s="17">
        <v>0.30204603660658902</v>
      </c>
      <c r="AI132" s="17"/>
      <c r="AJ132" s="17">
        <v>0.278164211971477</v>
      </c>
      <c r="AK132" s="17">
        <v>0.33142758608029299</v>
      </c>
      <c r="AL132" s="17">
        <v>0.32510872873322999</v>
      </c>
      <c r="AM132" s="17">
        <v>0.30191857359156099</v>
      </c>
      <c r="AN132" s="17">
        <v>0.28685647582505103</v>
      </c>
    </row>
    <row r="133" spans="2:40" x14ac:dyDescent="0.35">
      <c r="B133" t="s">
        <v>112</v>
      </c>
      <c r="C133" s="17">
        <v>0.26838056869661198</v>
      </c>
      <c r="D133" s="17">
        <v>0.27937704088531101</v>
      </c>
      <c r="E133" s="17">
        <v>0.25685087801636602</v>
      </c>
      <c r="F133" s="17"/>
      <c r="G133" s="17">
        <v>0.39092721373442302</v>
      </c>
      <c r="H133" s="17">
        <v>0.30562267165768497</v>
      </c>
      <c r="I133" s="17">
        <v>0.29268585366430999</v>
      </c>
      <c r="J133" s="17">
        <v>0.236382692438248</v>
      </c>
      <c r="K133" s="17">
        <v>0.24436828467674801</v>
      </c>
      <c r="L133" s="17">
        <v>0.213695165576822</v>
      </c>
      <c r="M133" s="17"/>
      <c r="N133" s="17">
        <v>0.35484949593690301</v>
      </c>
      <c r="O133" s="17">
        <v>0.246558085408489</v>
      </c>
      <c r="P133" s="17">
        <v>0.26077664499766401</v>
      </c>
      <c r="Q133" s="17">
        <v>0.26242743933638801</v>
      </c>
      <c r="R133" s="17">
        <v>0.26512706312021</v>
      </c>
      <c r="S133" s="17"/>
      <c r="T133" s="17">
        <v>0.36075245003447598</v>
      </c>
      <c r="U133" s="17">
        <v>0.26132189345394202</v>
      </c>
      <c r="V133" s="17">
        <v>0.25017601047765298</v>
      </c>
      <c r="W133" s="17">
        <v>0.298858690814852</v>
      </c>
      <c r="X133" s="17"/>
      <c r="Y133" s="17">
        <v>0.285689610117001</v>
      </c>
      <c r="Z133" s="17">
        <v>0.26724522265748502</v>
      </c>
      <c r="AA133" s="17">
        <v>0.207769952368139</v>
      </c>
      <c r="AB133" s="17">
        <v>0.26029406156364199</v>
      </c>
      <c r="AC133" s="17">
        <v>0.47344056677936502</v>
      </c>
      <c r="AD133" s="17">
        <v>0.145951768436867</v>
      </c>
      <c r="AE133" s="17"/>
      <c r="AF133" s="17">
        <v>0.25161711628106098</v>
      </c>
      <c r="AG133" s="17"/>
      <c r="AH133" s="17">
        <v>0.26838056869661198</v>
      </c>
      <c r="AI133" s="17"/>
      <c r="AJ133" s="17">
        <v>0.26804878672777399</v>
      </c>
      <c r="AK133" s="17">
        <v>0.21028035684929799</v>
      </c>
      <c r="AL133" s="17">
        <v>0.261078072219179</v>
      </c>
      <c r="AM133" s="17">
        <v>0.31935124209673499</v>
      </c>
      <c r="AN133" s="17">
        <v>0.25162262332650298</v>
      </c>
    </row>
    <row r="134" spans="2:40" x14ac:dyDescent="0.35">
      <c r="B134" t="s">
        <v>113</v>
      </c>
      <c r="C134" s="17">
        <v>0.176054921899294</v>
      </c>
      <c r="D134" s="17">
        <v>0.21119360649898899</v>
      </c>
      <c r="E134" s="17">
        <v>0.14151889303042101</v>
      </c>
      <c r="F134" s="17"/>
      <c r="G134" s="17">
        <v>0.20390024308325999</v>
      </c>
      <c r="H134" s="17">
        <v>0.212646959113414</v>
      </c>
      <c r="I134" s="17">
        <v>0.18801100673278801</v>
      </c>
      <c r="J134" s="17">
        <v>0.22542841153179799</v>
      </c>
      <c r="K134" s="17">
        <v>0.17157342914840801</v>
      </c>
      <c r="L134" s="17">
        <v>0.103762156365967</v>
      </c>
      <c r="M134" s="17"/>
      <c r="N134" s="17">
        <v>8.1804074659824505E-2</v>
      </c>
      <c r="O134" s="17">
        <v>0.18212737800405601</v>
      </c>
      <c r="P134" s="17">
        <v>0.16257062593862601</v>
      </c>
      <c r="Q134" s="17">
        <v>0.192913103514915</v>
      </c>
      <c r="R134" s="17">
        <v>0.233226154241021</v>
      </c>
      <c r="S134" s="17"/>
      <c r="T134" s="17">
        <v>0.14283991835013199</v>
      </c>
      <c r="U134" s="17">
        <v>0.138901313260401</v>
      </c>
      <c r="V134" s="17">
        <v>0.17578924125612699</v>
      </c>
      <c r="W134" s="17">
        <v>0.236104657637766</v>
      </c>
      <c r="X134" s="17"/>
      <c r="Y134" s="17">
        <v>0.223090547257522</v>
      </c>
      <c r="Z134" s="17">
        <v>0.16175370483967699</v>
      </c>
      <c r="AA134" s="17">
        <v>0.106226788319914</v>
      </c>
      <c r="AB134" s="17">
        <v>0.215941205729374</v>
      </c>
      <c r="AC134" s="17">
        <v>0.19936765126900299</v>
      </c>
      <c r="AD134" s="17">
        <v>0.13187991966003801</v>
      </c>
      <c r="AE134" s="17"/>
      <c r="AF134" s="17">
        <v>0.14269845151920599</v>
      </c>
      <c r="AG134" s="17"/>
      <c r="AH134" s="17">
        <v>0.176054921899294</v>
      </c>
      <c r="AI134" s="17"/>
      <c r="AJ134" s="17">
        <v>0.17925046421153901</v>
      </c>
      <c r="AK134" s="17">
        <v>0.14837009867923401</v>
      </c>
      <c r="AL134" s="17">
        <v>0.16711204800778301</v>
      </c>
      <c r="AM134" s="17">
        <v>0.17730574257174</v>
      </c>
      <c r="AN134" s="17">
        <v>0.221101877900131</v>
      </c>
    </row>
    <row r="135" spans="2:40" x14ac:dyDescent="0.35">
      <c r="B135" t="s">
        <v>114</v>
      </c>
      <c r="C135" s="17">
        <v>6.7142553738135893E-2</v>
      </c>
      <c r="D135" s="17">
        <v>6.7553402457500397E-2</v>
      </c>
      <c r="E135" s="17">
        <v>6.7138632006049304E-2</v>
      </c>
      <c r="F135" s="17"/>
      <c r="G135" s="17">
        <v>0.10190696658755199</v>
      </c>
      <c r="H135" s="17">
        <v>7.4215141780398397E-2</v>
      </c>
      <c r="I135" s="17">
        <v>9.5417931707767994E-2</v>
      </c>
      <c r="J135" s="17">
        <v>6.0922758027851201E-2</v>
      </c>
      <c r="K135" s="17">
        <v>7.0895111741203207E-2</v>
      </c>
      <c r="L135" s="17">
        <v>3.3278044319767899E-2</v>
      </c>
      <c r="M135" s="17"/>
      <c r="N135" s="17">
        <v>6.4098799559506203E-2</v>
      </c>
      <c r="O135" s="17">
        <v>8.1991719113177999E-2</v>
      </c>
      <c r="P135" s="17">
        <v>5.2450522372137903E-2</v>
      </c>
      <c r="Q135" s="17">
        <v>7.4785701639641503E-2</v>
      </c>
      <c r="R135" s="17">
        <v>7.9572630321215407E-2</v>
      </c>
      <c r="S135" s="17"/>
      <c r="T135" s="17">
        <v>6.4124672316570805E-2</v>
      </c>
      <c r="U135" s="17">
        <v>5.4241613524982399E-2</v>
      </c>
      <c r="V135" s="17">
        <v>7.1570571693718096E-2</v>
      </c>
      <c r="W135" s="17">
        <v>9.2085443324003993E-2</v>
      </c>
      <c r="X135" s="17"/>
      <c r="Y135" s="17">
        <v>8.8920930898204603E-2</v>
      </c>
      <c r="Z135" s="17">
        <v>5.9960291504802601E-2</v>
      </c>
      <c r="AA135" s="17">
        <v>3.95572887654922E-2</v>
      </c>
      <c r="AB135" s="17">
        <v>2.8428389673947299E-2</v>
      </c>
      <c r="AC135" s="17">
        <v>5.1591305357621201E-2</v>
      </c>
      <c r="AD135" s="17">
        <v>0.216977555985328</v>
      </c>
      <c r="AE135" s="17"/>
      <c r="AF135" s="17">
        <v>7.61629476445468E-2</v>
      </c>
      <c r="AG135" s="17"/>
      <c r="AH135" s="17">
        <v>6.7142553738135893E-2</v>
      </c>
      <c r="AI135" s="17"/>
      <c r="AJ135" s="17">
        <v>8.8716161348526598E-2</v>
      </c>
      <c r="AK135" s="17">
        <v>0.102248518169043</v>
      </c>
      <c r="AL135" s="17">
        <v>4.2514927841461998E-2</v>
      </c>
      <c r="AM135" s="17">
        <v>3.5238134572079097E-2</v>
      </c>
      <c r="AN135" s="17">
        <v>7.3828634216941497E-2</v>
      </c>
    </row>
    <row r="136" spans="2:40" x14ac:dyDescent="0.35">
      <c r="B136" t="s">
        <v>115</v>
      </c>
      <c r="C136" s="17">
        <v>4.7292763015038798E-2</v>
      </c>
      <c r="D136" s="17">
        <v>5.5788071405592402E-2</v>
      </c>
      <c r="E136" s="17">
        <v>3.6892654767810902E-2</v>
      </c>
      <c r="F136" s="17"/>
      <c r="G136" s="17">
        <v>7.2162223345305407E-2</v>
      </c>
      <c r="H136" s="17">
        <v>9.3047131412625494E-2</v>
      </c>
      <c r="I136" s="17">
        <v>4.7558263871082702E-2</v>
      </c>
      <c r="J136" s="17">
        <v>3.7758447179947897E-2</v>
      </c>
      <c r="K136" s="17">
        <v>5.7089909217595901E-2</v>
      </c>
      <c r="L136" s="17">
        <v>7.1830389831562197E-3</v>
      </c>
      <c r="M136" s="17"/>
      <c r="N136" s="17">
        <v>2.00130322456584E-2</v>
      </c>
      <c r="O136" s="17">
        <v>6.7584007719611205E-2</v>
      </c>
      <c r="P136" s="17">
        <v>1.19407871464304E-2</v>
      </c>
      <c r="Q136" s="17">
        <v>6.13930407857331E-2</v>
      </c>
      <c r="R136" s="17">
        <v>0.111438997439612</v>
      </c>
      <c r="S136" s="17"/>
      <c r="T136" s="17">
        <v>4.3866393989707098E-2</v>
      </c>
      <c r="U136" s="17">
        <v>3.9645597829112998E-2</v>
      </c>
      <c r="V136" s="17">
        <v>6.0005393909874701E-2</v>
      </c>
      <c r="W136" s="17">
        <v>5.5334524046247897E-2</v>
      </c>
      <c r="X136" s="17"/>
      <c r="Y136" s="17">
        <v>5.7224004797940299E-2</v>
      </c>
      <c r="Z136" s="17">
        <v>6.8795650240461095E-2</v>
      </c>
      <c r="AA136" s="17">
        <v>2.1625952938755501E-2</v>
      </c>
      <c r="AB136" s="17">
        <v>7.0303659811069799E-2</v>
      </c>
      <c r="AC136" s="17">
        <v>2.9543726197945201E-2</v>
      </c>
      <c r="AD136" s="17">
        <v>0.11239645548735</v>
      </c>
      <c r="AE136" s="17"/>
      <c r="AF136" s="17">
        <v>6.5727453880863998E-2</v>
      </c>
      <c r="AG136" s="17"/>
      <c r="AH136" s="17">
        <v>4.7292763015038798E-2</v>
      </c>
      <c r="AI136" s="17"/>
      <c r="AJ136" s="17">
        <v>7.4826868990484893E-2</v>
      </c>
      <c r="AK136" s="17">
        <v>5.6853074476206897E-2</v>
      </c>
      <c r="AL136" s="17">
        <v>2.94452432644585E-2</v>
      </c>
      <c r="AM136" s="17">
        <v>3.2556141202905599E-2</v>
      </c>
      <c r="AN136" s="17">
        <v>1.8784510592307301E-2</v>
      </c>
    </row>
    <row r="137" spans="2:40" x14ac:dyDescent="0.35">
      <c r="B137" t="s">
        <v>58</v>
      </c>
      <c r="C137" s="17">
        <v>9.1463502941477301E-2</v>
      </c>
      <c r="D137" s="17">
        <v>6.8791342527388097E-2</v>
      </c>
      <c r="E137" s="17">
        <v>0.115006704406082</v>
      </c>
      <c r="F137" s="17"/>
      <c r="G137" s="17">
        <v>4.2326180239009602E-2</v>
      </c>
      <c r="H137" s="17">
        <v>6.46197583679083E-2</v>
      </c>
      <c r="I137" s="17">
        <v>6.3428622041211399E-2</v>
      </c>
      <c r="J137" s="17">
        <v>9.4378074695157702E-2</v>
      </c>
      <c r="K137" s="17">
        <v>0.10207180841741401</v>
      </c>
      <c r="L137" s="17">
        <v>0.137508066452706</v>
      </c>
      <c r="M137" s="17"/>
      <c r="N137" s="17">
        <v>0.13951460962669199</v>
      </c>
      <c r="O137" s="17">
        <v>8.0960838535575605E-2</v>
      </c>
      <c r="P137" s="17">
        <v>0.124039774364924</v>
      </c>
      <c r="Q137" s="17">
        <v>5.9480447175276001E-2</v>
      </c>
      <c r="R137" s="17">
        <v>3.9876324760505802E-2</v>
      </c>
      <c r="S137" s="17"/>
      <c r="T137" s="17">
        <v>5.0611463024845302E-2</v>
      </c>
      <c r="U137" s="17">
        <v>0.112579141020512</v>
      </c>
      <c r="V137" s="17">
        <v>6.2746692427224901E-2</v>
      </c>
      <c r="W137" s="17">
        <v>4.1968046937380599E-2</v>
      </c>
      <c r="X137" s="17"/>
      <c r="Y137" s="17">
        <v>6.1506836420284101E-2</v>
      </c>
      <c r="Z137" s="17">
        <v>7.9226182769358097E-2</v>
      </c>
      <c r="AA137" s="17">
        <v>0.143940125248949</v>
      </c>
      <c r="AB137" s="17">
        <v>9.1414213617664497E-2</v>
      </c>
      <c r="AC137" s="17">
        <v>3.8488964092001303E-2</v>
      </c>
      <c r="AD137" s="17">
        <v>0.11341297367635</v>
      </c>
      <c r="AE137" s="17"/>
      <c r="AF137" s="17">
        <v>9.8564183657228299E-2</v>
      </c>
      <c r="AG137" s="17"/>
      <c r="AH137" s="17">
        <v>9.1463502941477301E-2</v>
      </c>
      <c r="AI137" s="17"/>
      <c r="AJ137" s="17">
        <v>7.0145117834062104E-2</v>
      </c>
      <c r="AK137" s="17">
        <v>0.11139006906491</v>
      </c>
      <c r="AL137" s="17">
        <v>0.104579022920891</v>
      </c>
      <c r="AM137" s="17">
        <v>9.7363604611949803E-2</v>
      </c>
      <c r="AN137" s="17">
        <v>8.8750095918685906E-2</v>
      </c>
    </row>
    <row r="138" spans="2:40" x14ac:dyDescent="0.35">
      <c r="C138" s="17"/>
      <c r="D138" s="17"/>
      <c r="E138" s="17"/>
      <c r="F138" s="17"/>
      <c r="G138" s="17"/>
      <c r="H138" s="17"/>
      <c r="I138" s="17"/>
      <c r="J138" s="17"/>
      <c r="K138" s="17"/>
      <c r="L138" s="17"/>
      <c r="M138" s="17"/>
      <c r="N138" s="17"/>
      <c r="O138" s="17"/>
      <c r="P138" s="17"/>
      <c r="Q138" s="17"/>
      <c r="R138" s="17"/>
      <c r="S138" s="17"/>
      <c r="T138" s="17"/>
      <c r="U138" s="17"/>
      <c r="V138" s="17"/>
      <c r="W138" s="17"/>
      <c r="X138" s="17"/>
      <c r="Y138" s="17"/>
      <c r="Z138" s="17"/>
      <c r="AA138" s="17"/>
      <c r="AB138" s="17"/>
      <c r="AC138" s="17"/>
      <c r="AD138" s="17"/>
      <c r="AE138" s="17"/>
      <c r="AF138" s="17"/>
      <c r="AG138" s="17"/>
      <c r="AH138" s="17"/>
      <c r="AI138" s="17"/>
      <c r="AJ138" s="17"/>
      <c r="AK138" s="17"/>
      <c r="AL138" s="17"/>
      <c r="AM138" s="17"/>
      <c r="AN138" s="17"/>
    </row>
    <row r="139" spans="2:40" x14ac:dyDescent="0.35">
      <c r="B139" s="6" t="s">
        <v>140</v>
      </c>
      <c r="C139" s="17"/>
      <c r="D139" s="17"/>
      <c r="E139" s="17"/>
      <c r="F139" s="17"/>
      <c r="G139" s="17"/>
      <c r="H139" s="17"/>
      <c r="I139" s="17"/>
      <c r="J139" s="17"/>
      <c r="K139" s="17"/>
      <c r="L139" s="17"/>
      <c r="M139" s="17"/>
      <c r="N139" s="17"/>
      <c r="O139" s="17"/>
      <c r="P139" s="17"/>
      <c r="Q139" s="17"/>
      <c r="R139" s="17"/>
      <c r="S139" s="17"/>
      <c r="T139" s="17"/>
      <c r="U139" s="17"/>
      <c r="V139" s="17"/>
      <c r="W139" s="17"/>
      <c r="X139" s="17"/>
      <c r="Y139" s="17"/>
      <c r="Z139" s="17"/>
      <c r="AA139" s="17"/>
      <c r="AB139" s="17"/>
      <c r="AC139" s="17"/>
      <c r="AD139" s="17"/>
      <c r="AE139" s="17"/>
      <c r="AF139" s="17"/>
      <c r="AG139" s="17"/>
      <c r="AH139" s="17"/>
      <c r="AI139" s="17"/>
      <c r="AJ139" s="17"/>
      <c r="AK139" s="17"/>
      <c r="AL139" s="17"/>
      <c r="AM139" s="17"/>
      <c r="AN139" s="17"/>
    </row>
    <row r="140" spans="2:40" x14ac:dyDescent="0.35">
      <c r="B140" s="24" t="s">
        <v>121</v>
      </c>
      <c r="C140" s="17"/>
      <c r="D140" s="17"/>
      <c r="E140" s="17"/>
      <c r="F140" s="17"/>
      <c r="G140" s="17"/>
      <c r="H140" s="17"/>
      <c r="I140" s="17"/>
      <c r="J140" s="17"/>
      <c r="K140" s="17"/>
      <c r="L140" s="17"/>
      <c r="M140" s="17"/>
      <c r="N140" s="17"/>
      <c r="O140" s="17"/>
      <c r="P140" s="17"/>
      <c r="Q140" s="17"/>
      <c r="R140" s="17"/>
      <c r="S140" s="17"/>
      <c r="T140" s="17"/>
      <c r="U140" s="17"/>
      <c r="V140" s="17"/>
      <c r="W140" s="17"/>
      <c r="X140" s="17"/>
      <c r="Y140" s="17"/>
      <c r="Z140" s="17"/>
      <c r="AA140" s="17"/>
      <c r="AB140" s="17"/>
      <c r="AC140" s="17"/>
      <c r="AD140" s="17"/>
      <c r="AE140" s="17"/>
      <c r="AF140" s="17"/>
      <c r="AG140" s="17"/>
      <c r="AH140" s="17"/>
      <c r="AI140" s="17"/>
      <c r="AJ140" s="17"/>
      <c r="AK140" s="17"/>
      <c r="AL140" s="17"/>
      <c r="AM140" s="17"/>
      <c r="AN140" s="17"/>
    </row>
    <row r="141" spans="2:40" x14ac:dyDescent="0.35">
      <c r="B141" t="s">
        <v>134</v>
      </c>
      <c r="C141" s="17">
        <v>0.34761121671753697</v>
      </c>
      <c r="D141" s="17">
        <v>0.36976813445617102</v>
      </c>
      <c r="E141" s="17">
        <v>0.32322347784010302</v>
      </c>
      <c r="F141" s="17"/>
      <c r="G141" s="17">
        <v>0.434851953480618</v>
      </c>
      <c r="H141" s="17">
        <v>0.45841115570944002</v>
      </c>
      <c r="I141" s="17">
        <v>0.29300714044091303</v>
      </c>
      <c r="J141" s="17">
        <v>0.32730119583679901</v>
      </c>
      <c r="K141" s="17">
        <v>0.34930943694953398</v>
      </c>
      <c r="L141" s="17">
        <v>0.28220510165122398</v>
      </c>
      <c r="M141" s="17"/>
      <c r="N141" s="17">
        <v>0.32393654487892498</v>
      </c>
      <c r="O141" s="17">
        <v>0.37391994685293301</v>
      </c>
      <c r="P141" s="17">
        <v>0.32045875403883101</v>
      </c>
      <c r="Q141" s="17">
        <v>0.34779107398354497</v>
      </c>
      <c r="R141" s="17">
        <v>0.41440732033634697</v>
      </c>
      <c r="S141" s="17"/>
      <c r="T141" s="17">
        <v>0.35268607475548902</v>
      </c>
      <c r="U141" s="17">
        <v>0.35733894355349899</v>
      </c>
      <c r="V141" s="17">
        <v>0.35066482471690802</v>
      </c>
      <c r="W141" s="17">
        <v>0.36876366006331901</v>
      </c>
      <c r="X141" s="17"/>
      <c r="Y141" s="17">
        <v>0.371317517757912</v>
      </c>
      <c r="Z141" s="17">
        <v>0.36713298123190402</v>
      </c>
      <c r="AA141" s="17">
        <v>0.298409626192293</v>
      </c>
      <c r="AB141" s="17">
        <v>0.30588832938015298</v>
      </c>
      <c r="AC141" s="17">
        <v>0.42494519467432401</v>
      </c>
      <c r="AD141" s="17">
        <v>0.31825217749721801</v>
      </c>
      <c r="AE141" s="17"/>
      <c r="AF141" s="17">
        <v>0.36156236608484699</v>
      </c>
      <c r="AG141" s="17"/>
      <c r="AH141" s="17">
        <v>0.34761121671753697</v>
      </c>
      <c r="AI141" s="17"/>
      <c r="AJ141" s="17">
        <v>0.36913151135172101</v>
      </c>
      <c r="AK141" s="17">
        <v>0.33776627687581801</v>
      </c>
      <c r="AL141" s="17">
        <v>0.33232643703100101</v>
      </c>
      <c r="AM141" s="17">
        <v>0.34413919285953198</v>
      </c>
      <c r="AN141" s="17">
        <v>0.334437261521778</v>
      </c>
    </row>
    <row r="142" spans="2:40" x14ac:dyDescent="0.35">
      <c r="B142" t="s">
        <v>135</v>
      </c>
      <c r="C142" s="17">
        <v>0.52698825842597596</v>
      </c>
      <c r="D142" s="17">
        <v>0.51949546223656395</v>
      </c>
      <c r="E142" s="17">
        <v>0.53574149506251401</v>
      </c>
      <c r="F142" s="17"/>
      <c r="G142" s="17">
        <v>0.462037808856889</v>
      </c>
      <c r="H142" s="17">
        <v>0.46271459613016203</v>
      </c>
      <c r="I142" s="17">
        <v>0.59742215785321895</v>
      </c>
      <c r="J142" s="17">
        <v>0.55940228453696805</v>
      </c>
      <c r="K142" s="17">
        <v>0.51343903168884697</v>
      </c>
      <c r="L142" s="17">
        <v>0.54297241815021102</v>
      </c>
      <c r="M142" s="17"/>
      <c r="N142" s="17">
        <v>0.53836759973167903</v>
      </c>
      <c r="O142" s="17">
        <v>0.53994289135639995</v>
      </c>
      <c r="P142" s="17">
        <v>0.53781823961028696</v>
      </c>
      <c r="Q142" s="17">
        <v>0.51669621526114695</v>
      </c>
      <c r="R142" s="17">
        <v>0.490348723927307</v>
      </c>
      <c r="S142" s="17"/>
      <c r="T142" s="17">
        <v>0.53984192145188303</v>
      </c>
      <c r="U142" s="17">
        <v>0.49650760674855499</v>
      </c>
      <c r="V142" s="17">
        <v>0.52271071633497701</v>
      </c>
      <c r="W142" s="17">
        <v>0.53956065696323297</v>
      </c>
      <c r="X142" s="17"/>
      <c r="Y142" s="17">
        <v>0.52007866994747698</v>
      </c>
      <c r="Z142" s="17">
        <v>0.51131499496593702</v>
      </c>
      <c r="AA142" s="17">
        <v>0.53106775947752305</v>
      </c>
      <c r="AB142" s="17">
        <v>0.57282843956160501</v>
      </c>
      <c r="AC142" s="17">
        <v>0.53182697774773302</v>
      </c>
      <c r="AD142" s="17">
        <v>0.572433001629295</v>
      </c>
      <c r="AE142" s="17"/>
      <c r="AF142" s="17">
        <v>0.504998571893991</v>
      </c>
      <c r="AG142" s="17"/>
      <c r="AH142" s="17">
        <v>0.52698825842597596</v>
      </c>
      <c r="AI142" s="17"/>
      <c r="AJ142" s="17">
        <v>0.50328364659880698</v>
      </c>
      <c r="AK142" s="17">
        <v>0.54439992298522599</v>
      </c>
      <c r="AL142" s="17">
        <v>0.51883412090628001</v>
      </c>
      <c r="AM142" s="17">
        <v>0.53933473725394898</v>
      </c>
      <c r="AN142" s="17">
        <v>0.56483538773885</v>
      </c>
    </row>
    <row r="143" spans="2:40" x14ac:dyDescent="0.35">
      <c r="B143" t="s">
        <v>136</v>
      </c>
      <c r="C143" s="17">
        <v>8.9395387241595098E-2</v>
      </c>
      <c r="D143" s="17">
        <v>7.8826730922387997E-2</v>
      </c>
      <c r="E143" s="17">
        <v>0.100657374060416</v>
      </c>
      <c r="F143" s="17"/>
      <c r="G143" s="17">
        <v>8.2550284098958607E-2</v>
      </c>
      <c r="H143" s="17">
        <v>4.5297424490320898E-2</v>
      </c>
      <c r="I143" s="17">
        <v>7.9653779552629506E-2</v>
      </c>
      <c r="J143" s="17">
        <v>9.5173199782599902E-2</v>
      </c>
      <c r="K143" s="17">
        <v>9.7384375240623197E-2</v>
      </c>
      <c r="L143" s="17">
        <v>0.117700557699788</v>
      </c>
      <c r="M143" s="17"/>
      <c r="N143" s="17">
        <v>9.7409503226701805E-2</v>
      </c>
      <c r="O143" s="17">
        <v>5.7895165201234701E-2</v>
      </c>
      <c r="P143" s="17">
        <v>0.10092785661194199</v>
      </c>
      <c r="Q143" s="17">
        <v>9.5734946754886405E-2</v>
      </c>
      <c r="R143" s="17">
        <v>7.2371951087267405E-2</v>
      </c>
      <c r="S143" s="17"/>
      <c r="T143" s="17">
        <v>7.7303600844117498E-2</v>
      </c>
      <c r="U143" s="17">
        <v>8.5050686180556195E-2</v>
      </c>
      <c r="V143" s="17">
        <v>0.102106644998532</v>
      </c>
      <c r="W143" s="17">
        <v>6.7523777917605804E-2</v>
      </c>
      <c r="X143" s="17"/>
      <c r="Y143" s="17">
        <v>7.7937247124362896E-2</v>
      </c>
      <c r="Z143" s="17">
        <v>0.104454926893273</v>
      </c>
      <c r="AA143" s="17">
        <v>0.114008073111804</v>
      </c>
      <c r="AB143" s="17">
        <v>0.107689857279423</v>
      </c>
      <c r="AC143" s="17">
        <v>1.4005814889294E-2</v>
      </c>
      <c r="AD143" s="17">
        <v>6.6968005828570695E-2</v>
      </c>
      <c r="AE143" s="17"/>
      <c r="AF143" s="17">
        <v>9.5474837029821097E-2</v>
      </c>
      <c r="AG143" s="17"/>
      <c r="AH143" s="17">
        <v>8.9395387241595098E-2</v>
      </c>
      <c r="AI143" s="17"/>
      <c r="AJ143" s="17">
        <v>9.5229406375015896E-2</v>
      </c>
      <c r="AK143" s="17">
        <v>9.1972983205126896E-2</v>
      </c>
      <c r="AL143" s="17">
        <v>9.5474791841279896E-2</v>
      </c>
      <c r="AM143" s="17">
        <v>8.5083705349677005E-2</v>
      </c>
      <c r="AN143" s="17">
        <v>6.4781270770372101E-2</v>
      </c>
    </row>
    <row r="144" spans="2:40" x14ac:dyDescent="0.35">
      <c r="B144" t="s">
        <v>137</v>
      </c>
      <c r="C144" s="17">
        <v>1.2961479345737799E-2</v>
      </c>
      <c r="D144" s="17">
        <v>2.03850847242617E-2</v>
      </c>
      <c r="E144" s="17">
        <v>5.5163060139577901E-3</v>
      </c>
      <c r="F144" s="17"/>
      <c r="G144" s="17">
        <v>2.0559953563534801E-2</v>
      </c>
      <c r="H144" s="17">
        <v>2.2197819425997599E-2</v>
      </c>
      <c r="I144" s="17">
        <v>1.5791242895293801E-2</v>
      </c>
      <c r="J144" s="17">
        <v>6.9797785170957602E-3</v>
      </c>
      <c r="K144" s="17">
        <v>2.28427821619928E-2</v>
      </c>
      <c r="L144" s="17">
        <v>0</v>
      </c>
      <c r="M144" s="17"/>
      <c r="N144" s="17">
        <v>0</v>
      </c>
      <c r="O144" s="17">
        <v>8.0685848326103107E-3</v>
      </c>
      <c r="P144" s="17">
        <v>7.8521413120522902E-3</v>
      </c>
      <c r="Q144" s="17">
        <v>2.5748300476957201E-2</v>
      </c>
      <c r="R144" s="17">
        <v>1.4646650962685699E-2</v>
      </c>
      <c r="S144" s="17"/>
      <c r="T144" s="17">
        <v>1.4589092198887699E-2</v>
      </c>
      <c r="U144" s="17">
        <v>1.4385113739126E-2</v>
      </c>
      <c r="V144" s="17">
        <v>8.5753079984884906E-3</v>
      </c>
      <c r="W144" s="17">
        <v>2.0949230994859101E-2</v>
      </c>
      <c r="X144" s="17"/>
      <c r="Y144" s="17">
        <v>1.9255891822247899E-2</v>
      </c>
      <c r="Z144" s="17">
        <v>0</v>
      </c>
      <c r="AA144" s="17">
        <v>8.85820767821934E-3</v>
      </c>
      <c r="AB144" s="17">
        <v>0</v>
      </c>
      <c r="AC144" s="17">
        <v>1.6534778388162901E-2</v>
      </c>
      <c r="AD144" s="17">
        <v>4.2346815044916497E-2</v>
      </c>
      <c r="AE144" s="17"/>
      <c r="AF144" s="17">
        <v>1.04502381558506E-2</v>
      </c>
      <c r="AG144" s="17"/>
      <c r="AH144" s="17">
        <v>1.2961479345737799E-2</v>
      </c>
      <c r="AI144" s="17"/>
      <c r="AJ144" s="17">
        <v>1.7034960626129001E-2</v>
      </c>
      <c r="AK144" s="17">
        <v>6.0338552923545497E-3</v>
      </c>
      <c r="AL144" s="17">
        <v>9.7544912560616794E-3</v>
      </c>
      <c r="AM144" s="17">
        <v>8.8037293951401408E-3</v>
      </c>
      <c r="AN144" s="17">
        <v>2.6205346793310401E-2</v>
      </c>
    </row>
    <row r="145" spans="2:40" x14ac:dyDescent="0.35">
      <c r="B145" t="s">
        <v>138</v>
      </c>
      <c r="C145" s="17">
        <v>0</v>
      </c>
      <c r="D145" s="17">
        <v>0</v>
      </c>
      <c r="E145" s="17">
        <v>0</v>
      </c>
      <c r="F145" s="17"/>
      <c r="G145" s="17">
        <v>0</v>
      </c>
      <c r="H145" s="17">
        <v>0</v>
      </c>
      <c r="I145" s="17">
        <v>0</v>
      </c>
      <c r="J145" s="17">
        <v>0</v>
      </c>
      <c r="K145" s="17">
        <v>0</v>
      </c>
      <c r="L145" s="17">
        <v>0</v>
      </c>
      <c r="M145" s="17"/>
      <c r="N145" s="17">
        <v>0</v>
      </c>
      <c r="O145" s="17">
        <v>0</v>
      </c>
      <c r="P145" s="17">
        <v>0</v>
      </c>
      <c r="Q145" s="17">
        <v>0</v>
      </c>
      <c r="R145" s="17">
        <v>0</v>
      </c>
      <c r="S145" s="17"/>
      <c r="T145" s="17">
        <v>0</v>
      </c>
      <c r="U145" s="17">
        <v>0</v>
      </c>
      <c r="V145" s="17">
        <v>0</v>
      </c>
      <c r="W145" s="17">
        <v>0</v>
      </c>
      <c r="X145" s="17"/>
      <c r="Y145" s="17">
        <v>0</v>
      </c>
      <c r="Z145" s="17">
        <v>0</v>
      </c>
      <c r="AA145" s="17">
        <v>0</v>
      </c>
      <c r="AB145" s="17">
        <v>0</v>
      </c>
      <c r="AC145" s="17">
        <v>0</v>
      </c>
      <c r="AD145" s="17">
        <v>0</v>
      </c>
      <c r="AE145" s="17"/>
      <c r="AF145" s="17">
        <v>0</v>
      </c>
      <c r="AG145" s="17"/>
      <c r="AH145" s="17">
        <v>0</v>
      </c>
      <c r="AI145" s="17"/>
      <c r="AJ145" s="17">
        <v>0</v>
      </c>
      <c r="AK145" s="17">
        <v>0</v>
      </c>
      <c r="AL145" s="17">
        <v>0</v>
      </c>
      <c r="AM145" s="17">
        <v>0</v>
      </c>
      <c r="AN145" s="17">
        <v>0</v>
      </c>
    </row>
    <row r="146" spans="2:40" x14ac:dyDescent="0.35">
      <c r="B146" t="s">
        <v>58</v>
      </c>
      <c r="C146" s="17">
        <v>2.3043658269153999E-2</v>
      </c>
      <c r="D146" s="17">
        <v>1.1524587660615799E-2</v>
      </c>
      <c r="E146" s="17">
        <v>3.4861347023009102E-2</v>
      </c>
      <c r="F146" s="17"/>
      <c r="G146" s="17">
        <v>0</v>
      </c>
      <c r="H146" s="17">
        <v>1.1379004244078899E-2</v>
      </c>
      <c r="I146" s="17">
        <v>1.4125679257945299E-2</v>
      </c>
      <c r="J146" s="17">
        <v>1.11435413265372E-2</v>
      </c>
      <c r="K146" s="17">
        <v>1.7024373959003799E-2</v>
      </c>
      <c r="L146" s="17">
        <v>5.7121922498776297E-2</v>
      </c>
      <c r="M146" s="17"/>
      <c r="N146" s="17">
        <v>4.0286352162694397E-2</v>
      </c>
      <c r="O146" s="17">
        <v>2.0173411756822201E-2</v>
      </c>
      <c r="P146" s="17">
        <v>3.2943008426887403E-2</v>
      </c>
      <c r="Q146" s="17">
        <v>1.4029463523464901E-2</v>
      </c>
      <c r="R146" s="17">
        <v>8.2253536863928604E-3</v>
      </c>
      <c r="S146" s="17"/>
      <c r="T146" s="17">
        <v>1.5579310749622301E-2</v>
      </c>
      <c r="U146" s="17">
        <v>4.67176497782631E-2</v>
      </c>
      <c r="V146" s="17">
        <v>1.5942505951094799E-2</v>
      </c>
      <c r="W146" s="17">
        <v>3.2026740609833299E-3</v>
      </c>
      <c r="X146" s="17"/>
      <c r="Y146" s="17">
        <v>1.1410673347999801E-2</v>
      </c>
      <c r="Z146" s="17">
        <v>1.7097096908886101E-2</v>
      </c>
      <c r="AA146" s="17">
        <v>4.7656333540161099E-2</v>
      </c>
      <c r="AB146" s="17">
        <v>1.35933737788182E-2</v>
      </c>
      <c r="AC146" s="17">
        <v>1.26872343004853E-2</v>
      </c>
      <c r="AD146" s="17">
        <v>0</v>
      </c>
      <c r="AE146" s="17"/>
      <c r="AF146" s="17">
        <v>2.75139868354904E-2</v>
      </c>
      <c r="AG146" s="17"/>
      <c r="AH146" s="17">
        <v>2.3043658269153999E-2</v>
      </c>
      <c r="AI146" s="17"/>
      <c r="AJ146" s="17">
        <v>1.5320475048327399E-2</v>
      </c>
      <c r="AK146" s="17">
        <v>1.9826961641474902E-2</v>
      </c>
      <c r="AL146" s="17">
        <v>4.36101589653776E-2</v>
      </c>
      <c r="AM146" s="17">
        <v>2.2638635141701301E-2</v>
      </c>
      <c r="AN146" s="17">
        <v>9.7407331756891296E-3</v>
      </c>
    </row>
    <row r="147" spans="2:40" x14ac:dyDescent="0.35">
      <c r="C147" s="17"/>
      <c r="D147" s="17"/>
      <c r="E147" s="17"/>
      <c r="F147" s="17"/>
      <c r="G147" s="17"/>
      <c r="H147" s="17"/>
      <c r="I147" s="17"/>
      <c r="J147" s="17"/>
      <c r="K147" s="17"/>
      <c r="L147" s="17"/>
      <c r="M147" s="17"/>
      <c r="N147" s="17"/>
      <c r="O147" s="17"/>
      <c r="P147" s="17"/>
      <c r="Q147" s="17"/>
      <c r="R147" s="17"/>
      <c r="S147" s="17"/>
      <c r="T147" s="17"/>
      <c r="U147" s="17"/>
      <c r="V147" s="17"/>
      <c r="W147" s="17"/>
      <c r="X147" s="17"/>
      <c r="Y147" s="17"/>
      <c r="Z147" s="17"/>
      <c r="AA147" s="17"/>
      <c r="AB147" s="17"/>
      <c r="AC147" s="17"/>
      <c r="AD147" s="17"/>
      <c r="AE147" s="17"/>
      <c r="AF147" s="17"/>
      <c r="AG147" s="17"/>
      <c r="AH147" s="17"/>
      <c r="AI147" s="17"/>
      <c r="AJ147" s="17"/>
      <c r="AK147" s="17"/>
      <c r="AL147" s="17"/>
      <c r="AM147" s="17"/>
      <c r="AN147" s="17"/>
    </row>
    <row r="148" spans="2:40" x14ac:dyDescent="0.35">
      <c r="B148" s="6" t="s">
        <v>141</v>
      </c>
      <c r="C148" s="17"/>
      <c r="D148" s="17"/>
      <c r="E148" s="17"/>
      <c r="F148" s="17"/>
      <c r="G148" s="17"/>
      <c r="H148" s="17"/>
      <c r="I148" s="17"/>
      <c r="J148" s="17"/>
      <c r="K148" s="17"/>
      <c r="L148" s="17"/>
      <c r="M148" s="17"/>
      <c r="N148" s="17"/>
      <c r="O148" s="17"/>
      <c r="P148" s="17"/>
      <c r="Q148" s="17"/>
      <c r="R148" s="17"/>
      <c r="S148" s="17"/>
      <c r="T148" s="17"/>
      <c r="U148" s="17"/>
      <c r="V148" s="17"/>
      <c r="W148" s="17"/>
      <c r="X148" s="17"/>
      <c r="Y148" s="17"/>
      <c r="Z148" s="17"/>
      <c r="AA148" s="17"/>
      <c r="AB148" s="17"/>
      <c r="AC148" s="17"/>
      <c r="AD148" s="17"/>
      <c r="AE148" s="17"/>
      <c r="AF148" s="17"/>
      <c r="AG148" s="17"/>
      <c r="AH148" s="17"/>
      <c r="AI148" s="17"/>
      <c r="AJ148" s="17"/>
      <c r="AK148" s="17"/>
      <c r="AL148" s="17"/>
      <c r="AM148" s="17"/>
      <c r="AN148" s="17"/>
    </row>
    <row r="149" spans="2:40" x14ac:dyDescent="0.35">
      <c r="B149" s="24" t="s">
        <v>121</v>
      </c>
      <c r="C149" s="17"/>
      <c r="D149" s="17"/>
      <c r="E149" s="17"/>
      <c r="F149" s="17"/>
      <c r="G149" s="17"/>
      <c r="H149" s="17"/>
      <c r="I149" s="17"/>
      <c r="J149" s="17"/>
      <c r="K149" s="17"/>
      <c r="L149" s="17"/>
      <c r="M149" s="17"/>
      <c r="N149" s="17"/>
      <c r="O149" s="17"/>
      <c r="P149" s="17"/>
      <c r="Q149" s="17"/>
      <c r="R149" s="17"/>
      <c r="S149" s="17"/>
      <c r="T149" s="17"/>
      <c r="U149" s="17"/>
      <c r="V149" s="17"/>
      <c r="W149" s="17"/>
      <c r="X149" s="17"/>
      <c r="Y149" s="17"/>
      <c r="Z149" s="17"/>
      <c r="AA149" s="17"/>
      <c r="AB149" s="17"/>
      <c r="AC149" s="17"/>
      <c r="AD149" s="17"/>
      <c r="AE149" s="17"/>
      <c r="AF149" s="17"/>
      <c r="AG149" s="17"/>
      <c r="AH149" s="17"/>
      <c r="AI149" s="17"/>
      <c r="AJ149" s="17"/>
      <c r="AK149" s="17"/>
      <c r="AL149" s="17"/>
      <c r="AM149" s="17"/>
      <c r="AN149" s="17"/>
    </row>
    <row r="150" spans="2:40" x14ac:dyDescent="0.35">
      <c r="B150" t="s">
        <v>134</v>
      </c>
      <c r="C150" s="17">
        <v>0.249368128993426</v>
      </c>
      <c r="D150" s="17">
        <v>0.27509986035275003</v>
      </c>
      <c r="E150" s="17">
        <v>0.22278548359061701</v>
      </c>
      <c r="F150" s="17"/>
      <c r="G150" s="17">
        <v>0.311885456952887</v>
      </c>
      <c r="H150" s="17">
        <v>0.30930793520128802</v>
      </c>
      <c r="I150" s="17">
        <v>0.26734732106614201</v>
      </c>
      <c r="J150" s="17">
        <v>0.241293958942457</v>
      </c>
      <c r="K150" s="17">
        <v>0.22290722690237599</v>
      </c>
      <c r="L150" s="17">
        <v>0.19507922163420999</v>
      </c>
      <c r="M150" s="17"/>
      <c r="N150" s="17">
        <v>0.25743492775280402</v>
      </c>
      <c r="O150" s="17">
        <v>0.20983962502072201</v>
      </c>
      <c r="P150" s="17">
        <v>0.22166033707468899</v>
      </c>
      <c r="Q150" s="17">
        <v>0.29409568708059503</v>
      </c>
      <c r="R150" s="17">
        <v>0.281089327995933</v>
      </c>
      <c r="S150" s="17"/>
      <c r="T150" s="17">
        <v>0.20424578429284301</v>
      </c>
      <c r="U150" s="17">
        <v>0.24866257880699</v>
      </c>
      <c r="V150" s="17">
        <v>0.26208260380788601</v>
      </c>
      <c r="W150" s="17">
        <v>0.28869016667626901</v>
      </c>
      <c r="X150" s="17"/>
      <c r="Y150" s="17">
        <v>0.27842487835532198</v>
      </c>
      <c r="Z150" s="17">
        <v>0.24431423281598399</v>
      </c>
      <c r="AA150" s="17">
        <v>0.20850727092940199</v>
      </c>
      <c r="AB150" s="17">
        <v>0.19239470079443399</v>
      </c>
      <c r="AC150" s="17">
        <v>0.29748900523953198</v>
      </c>
      <c r="AD150" s="17">
        <v>0.24984227644387599</v>
      </c>
      <c r="AE150" s="17"/>
      <c r="AF150" s="17">
        <v>0.24750018256473799</v>
      </c>
      <c r="AG150" s="17"/>
      <c r="AH150" s="17">
        <v>0.249368128993426</v>
      </c>
      <c r="AI150" s="17"/>
      <c r="AJ150" s="17">
        <v>0.249655383383003</v>
      </c>
      <c r="AK150" s="17">
        <v>0.26187811015474699</v>
      </c>
      <c r="AL150" s="17">
        <v>0.22634677544569101</v>
      </c>
      <c r="AM150" s="17">
        <v>0.222986617048444</v>
      </c>
      <c r="AN150" s="17">
        <v>0.33821824412078999</v>
      </c>
    </row>
    <row r="151" spans="2:40" x14ac:dyDescent="0.35">
      <c r="B151" t="s">
        <v>135</v>
      </c>
      <c r="C151" s="17">
        <v>0.43475327550756099</v>
      </c>
      <c r="D151" s="17">
        <v>0.44105827230829597</v>
      </c>
      <c r="E151" s="17">
        <v>0.42692166685010502</v>
      </c>
      <c r="F151" s="17"/>
      <c r="G151" s="17">
        <v>0.41173448376978899</v>
      </c>
      <c r="H151" s="17">
        <v>0.395121472652673</v>
      </c>
      <c r="I151" s="17">
        <v>0.48210348031121097</v>
      </c>
      <c r="J151" s="17">
        <v>0.466853166253826</v>
      </c>
      <c r="K151" s="17">
        <v>0.42469139250430399</v>
      </c>
      <c r="L151" s="17">
        <v>0.42811123489735498</v>
      </c>
      <c r="M151" s="17"/>
      <c r="N151" s="17">
        <v>0.40671127123637302</v>
      </c>
      <c r="O151" s="17">
        <v>0.49012098683074001</v>
      </c>
      <c r="P151" s="17">
        <v>0.422631766170812</v>
      </c>
      <c r="Q151" s="17">
        <v>0.416125646554037</v>
      </c>
      <c r="R151" s="17">
        <v>0.452477051891224</v>
      </c>
      <c r="S151" s="17"/>
      <c r="T151" s="17">
        <v>0.36243107217994402</v>
      </c>
      <c r="U151" s="17">
        <v>0.434854236850995</v>
      </c>
      <c r="V151" s="17">
        <v>0.428562552322799</v>
      </c>
      <c r="W151" s="17">
        <v>0.45031534549084401</v>
      </c>
      <c r="X151" s="17"/>
      <c r="Y151" s="17">
        <v>0.42953064976622002</v>
      </c>
      <c r="Z151" s="17">
        <v>0.46921463098684002</v>
      </c>
      <c r="AA151" s="17">
        <v>0.42671522615340501</v>
      </c>
      <c r="AB151" s="17">
        <v>0.45866945909755502</v>
      </c>
      <c r="AC151" s="17">
        <v>0.45247791479378802</v>
      </c>
      <c r="AD151" s="17">
        <v>0.33416972999508299</v>
      </c>
      <c r="AE151" s="17"/>
      <c r="AF151" s="17">
        <v>0.43381486023611299</v>
      </c>
      <c r="AG151" s="17"/>
      <c r="AH151" s="17">
        <v>0.43475327550756099</v>
      </c>
      <c r="AI151" s="17"/>
      <c r="AJ151" s="17">
        <v>0.453253042506434</v>
      </c>
      <c r="AK151" s="17">
        <v>0.41279283968714098</v>
      </c>
      <c r="AL151" s="17">
        <v>0.41499402909917199</v>
      </c>
      <c r="AM151" s="17">
        <v>0.46504071464214197</v>
      </c>
      <c r="AN151" s="17">
        <v>0.38107057565563202</v>
      </c>
    </row>
    <row r="152" spans="2:40" x14ac:dyDescent="0.35">
      <c r="B152" t="s">
        <v>136</v>
      </c>
      <c r="C152" s="17">
        <v>0.22474704803110501</v>
      </c>
      <c r="D152" s="17">
        <v>0.221670640761048</v>
      </c>
      <c r="E152" s="17">
        <v>0.229246254850731</v>
      </c>
      <c r="F152" s="17"/>
      <c r="G152" s="17">
        <v>0.21774766876802401</v>
      </c>
      <c r="H152" s="17">
        <v>0.184805719543018</v>
      </c>
      <c r="I152" s="17">
        <v>0.17243703490426199</v>
      </c>
      <c r="J152" s="17">
        <v>0.20635611956059699</v>
      </c>
      <c r="K152" s="17">
        <v>0.26132452744109202</v>
      </c>
      <c r="L152" s="17">
        <v>0.27322542143388001</v>
      </c>
      <c r="M152" s="17"/>
      <c r="N152" s="17">
        <v>0.24488691306605501</v>
      </c>
      <c r="O152" s="17">
        <v>0.22297336605910201</v>
      </c>
      <c r="P152" s="17">
        <v>0.25879250531530701</v>
      </c>
      <c r="Q152" s="17">
        <v>0.198244082707349</v>
      </c>
      <c r="R152" s="17">
        <v>0.17763987651250601</v>
      </c>
      <c r="S152" s="17"/>
      <c r="T152" s="17">
        <v>0.30464353734570299</v>
      </c>
      <c r="U152" s="17">
        <v>0.19462877339854701</v>
      </c>
      <c r="V152" s="17">
        <v>0.22971249697820301</v>
      </c>
      <c r="W152" s="17">
        <v>0.217165046863531</v>
      </c>
      <c r="X152" s="17"/>
      <c r="Y152" s="17">
        <v>0.215736113324725</v>
      </c>
      <c r="Z152" s="17">
        <v>0.210553169920493</v>
      </c>
      <c r="AA152" s="17">
        <v>0.24027359116741401</v>
      </c>
      <c r="AB152" s="17">
        <v>0.27221059148343901</v>
      </c>
      <c r="AC152" s="17">
        <v>0.19972013207235301</v>
      </c>
      <c r="AD152" s="17">
        <v>0.22545685767505599</v>
      </c>
      <c r="AE152" s="17"/>
      <c r="AF152" s="17">
        <v>0.20751644542077399</v>
      </c>
      <c r="AG152" s="17"/>
      <c r="AH152" s="17">
        <v>0.22474704803110501</v>
      </c>
      <c r="AI152" s="17"/>
      <c r="AJ152" s="17">
        <v>0.22319494680605301</v>
      </c>
      <c r="AK152" s="17">
        <v>0.224155507576493</v>
      </c>
      <c r="AL152" s="17">
        <v>0.24955586140738101</v>
      </c>
      <c r="AM152" s="17">
        <v>0.193755996268308</v>
      </c>
      <c r="AN152" s="17">
        <v>0.24893418901506101</v>
      </c>
    </row>
    <row r="153" spans="2:40" x14ac:dyDescent="0.35">
      <c r="B153" t="s">
        <v>137</v>
      </c>
      <c r="C153" s="17">
        <v>3.5448989707928001E-2</v>
      </c>
      <c r="D153" s="17">
        <v>2.5775795282661901E-2</v>
      </c>
      <c r="E153" s="17">
        <v>4.5471857048545797E-2</v>
      </c>
      <c r="F153" s="17"/>
      <c r="G153" s="17">
        <v>4.9177068897333802E-2</v>
      </c>
      <c r="H153" s="17">
        <v>6.9161482279275197E-2</v>
      </c>
      <c r="I153" s="17">
        <v>3.6889224754985697E-2</v>
      </c>
      <c r="J153" s="17">
        <v>3.5716931347128202E-2</v>
      </c>
      <c r="K153" s="17">
        <v>2.7904027555590599E-2</v>
      </c>
      <c r="L153" s="17">
        <v>1.1394919192912099E-2</v>
      </c>
      <c r="M153" s="17"/>
      <c r="N153" s="17">
        <v>0</v>
      </c>
      <c r="O153" s="17">
        <v>3.4963766405356103E-2</v>
      </c>
      <c r="P153" s="17">
        <v>3.60791213632181E-2</v>
      </c>
      <c r="Q153" s="17">
        <v>4.3784615162182898E-2</v>
      </c>
      <c r="R153" s="17">
        <v>4.4268225621513897E-2</v>
      </c>
      <c r="S153" s="17"/>
      <c r="T153" s="17">
        <v>4.58760767633275E-2</v>
      </c>
      <c r="U153" s="17">
        <v>2.07320705008678E-2</v>
      </c>
      <c r="V153" s="17">
        <v>3.44348328543378E-2</v>
      </c>
      <c r="W153" s="17">
        <v>4.0811007282876198E-2</v>
      </c>
      <c r="X153" s="17"/>
      <c r="Y153" s="17">
        <v>4.4114688709622499E-2</v>
      </c>
      <c r="Z153" s="17">
        <v>3.79596975941391E-2</v>
      </c>
      <c r="AA153" s="17">
        <v>2.1761975636251301E-2</v>
      </c>
      <c r="AB153" s="17">
        <v>3.23572993573078E-2</v>
      </c>
      <c r="AC153" s="17">
        <v>2.3619898704547799E-2</v>
      </c>
      <c r="AD153" s="17">
        <v>0.107630168600395</v>
      </c>
      <c r="AE153" s="17"/>
      <c r="AF153" s="17">
        <v>4.4694507985111397E-2</v>
      </c>
      <c r="AG153" s="17"/>
      <c r="AH153" s="17">
        <v>3.5448989707928001E-2</v>
      </c>
      <c r="AI153" s="17"/>
      <c r="AJ153" s="17">
        <v>3.4222926817036599E-2</v>
      </c>
      <c r="AK153" s="17">
        <v>3.7243337081745001E-2</v>
      </c>
      <c r="AL153" s="17">
        <v>3.7357114889368298E-2</v>
      </c>
      <c r="AM153" s="17">
        <v>4.0185928780260699E-2</v>
      </c>
      <c r="AN153" s="17">
        <v>2.2036258032828802E-2</v>
      </c>
    </row>
    <row r="154" spans="2:40" x14ac:dyDescent="0.35">
      <c r="B154" t="s">
        <v>138</v>
      </c>
      <c r="C154" s="17">
        <v>6.6229447363253301E-3</v>
      </c>
      <c r="D154" s="17">
        <v>5.5827548378702598E-3</v>
      </c>
      <c r="E154" s="17">
        <v>7.7180070528248199E-3</v>
      </c>
      <c r="F154" s="17"/>
      <c r="G154" s="17">
        <v>0</v>
      </c>
      <c r="H154" s="17">
        <v>1.1177620616608101E-2</v>
      </c>
      <c r="I154" s="17">
        <v>7.1812040210249397E-3</v>
      </c>
      <c r="J154" s="17">
        <v>0</v>
      </c>
      <c r="K154" s="17">
        <v>1.8030109451266901E-2</v>
      </c>
      <c r="L154" s="17">
        <v>3.5744133839182199E-3</v>
      </c>
      <c r="M154" s="17"/>
      <c r="N154" s="17">
        <v>0</v>
      </c>
      <c r="O154" s="17">
        <v>0</v>
      </c>
      <c r="P154" s="17">
        <v>5.4850365429302099E-3</v>
      </c>
      <c r="Q154" s="17">
        <v>1.0366640928027099E-2</v>
      </c>
      <c r="R154" s="17">
        <v>1.42970798715079E-2</v>
      </c>
      <c r="S154" s="17"/>
      <c r="T154" s="17">
        <v>1.7639287886004201E-2</v>
      </c>
      <c r="U154" s="17">
        <v>1.6391506957177698E-2</v>
      </c>
      <c r="V154" s="17">
        <v>0</v>
      </c>
      <c r="W154" s="17">
        <v>0</v>
      </c>
      <c r="X154" s="17"/>
      <c r="Y154" s="17">
        <v>2.1766357178441401E-3</v>
      </c>
      <c r="Z154" s="17">
        <v>0</v>
      </c>
      <c r="AA154" s="17">
        <v>1.22163400437379E-2</v>
      </c>
      <c r="AB154" s="17">
        <v>1.35239273436643E-2</v>
      </c>
      <c r="AC154" s="17">
        <v>1.4005814889294E-2</v>
      </c>
      <c r="AD154" s="17">
        <v>0</v>
      </c>
      <c r="AE154" s="17"/>
      <c r="AF154" s="17">
        <v>5.6448455633275902E-3</v>
      </c>
      <c r="AG154" s="17"/>
      <c r="AH154" s="17">
        <v>6.6229447363253301E-3</v>
      </c>
      <c r="AI154" s="17"/>
      <c r="AJ154" s="17">
        <v>2.8973507774698601E-3</v>
      </c>
      <c r="AK154" s="17">
        <v>0</v>
      </c>
      <c r="AL154" s="17">
        <v>1.29210507793749E-2</v>
      </c>
      <c r="AM154" s="17">
        <v>1.3023607610080101E-2</v>
      </c>
      <c r="AN154" s="17">
        <v>0</v>
      </c>
    </row>
    <row r="155" spans="2:40" x14ac:dyDescent="0.35">
      <c r="B155" t="s">
        <v>58</v>
      </c>
      <c r="C155" s="17">
        <v>4.9059613023655697E-2</v>
      </c>
      <c r="D155" s="17">
        <v>3.08126764573739E-2</v>
      </c>
      <c r="E155" s="17">
        <v>6.7856730607176702E-2</v>
      </c>
      <c r="F155" s="17"/>
      <c r="G155" s="17">
        <v>9.4553216119656405E-3</v>
      </c>
      <c r="H155" s="17">
        <v>3.0425769707137701E-2</v>
      </c>
      <c r="I155" s="17">
        <v>3.4041734942375099E-2</v>
      </c>
      <c r="J155" s="17">
        <v>4.9779823895991102E-2</v>
      </c>
      <c r="K155" s="17">
        <v>4.51427161453705E-2</v>
      </c>
      <c r="L155" s="17">
        <v>8.8614789457724205E-2</v>
      </c>
      <c r="M155" s="17"/>
      <c r="N155" s="17">
        <v>9.0966887944767899E-2</v>
      </c>
      <c r="O155" s="17">
        <v>4.2102255684080603E-2</v>
      </c>
      <c r="P155" s="17">
        <v>5.5351233533043699E-2</v>
      </c>
      <c r="Q155" s="17">
        <v>3.7383327567808503E-2</v>
      </c>
      <c r="R155" s="17">
        <v>3.0228438107314199E-2</v>
      </c>
      <c r="S155" s="17"/>
      <c r="T155" s="17">
        <v>6.5164241532178202E-2</v>
      </c>
      <c r="U155" s="17">
        <v>8.4730833485422499E-2</v>
      </c>
      <c r="V155" s="17">
        <v>4.5207514036774303E-2</v>
      </c>
      <c r="W155" s="17">
        <v>3.0184336864796102E-3</v>
      </c>
      <c r="X155" s="17"/>
      <c r="Y155" s="17">
        <v>3.0017034126265701E-2</v>
      </c>
      <c r="Z155" s="17">
        <v>3.7958268682543497E-2</v>
      </c>
      <c r="AA155" s="17">
        <v>9.0525596069790201E-2</v>
      </c>
      <c r="AB155" s="17">
        <v>3.0844021923600501E-2</v>
      </c>
      <c r="AC155" s="17">
        <v>1.26872343004853E-2</v>
      </c>
      <c r="AD155" s="17">
        <v>8.2900967285590002E-2</v>
      </c>
      <c r="AE155" s="17"/>
      <c r="AF155" s="17">
        <v>6.0829158229935398E-2</v>
      </c>
      <c r="AG155" s="17"/>
      <c r="AH155" s="17">
        <v>4.9059613023655697E-2</v>
      </c>
      <c r="AI155" s="17"/>
      <c r="AJ155" s="17">
        <v>3.6776349710004201E-2</v>
      </c>
      <c r="AK155" s="17">
        <v>6.3930205499874104E-2</v>
      </c>
      <c r="AL155" s="17">
        <v>5.8825168379012603E-2</v>
      </c>
      <c r="AM155" s="17">
        <v>6.5007135650765005E-2</v>
      </c>
      <c r="AN155" s="17">
        <v>9.7407331756891296E-3</v>
      </c>
    </row>
    <row r="156" spans="2:40" x14ac:dyDescent="0.35">
      <c r="C156" s="17"/>
      <c r="D156" s="17"/>
      <c r="E156" s="17"/>
      <c r="F156" s="17"/>
      <c r="G156" s="17"/>
      <c r="H156" s="17"/>
      <c r="I156" s="17"/>
      <c r="J156" s="17"/>
      <c r="K156" s="17"/>
      <c r="L156" s="17"/>
      <c r="M156" s="17"/>
      <c r="N156" s="17"/>
      <c r="O156" s="17"/>
      <c r="P156" s="17"/>
      <c r="Q156" s="17"/>
      <c r="R156" s="17"/>
      <c r="S156" s="17"/>
      <c r="T156" s="17"/>
      <c r="U156" s="17"/>
      <c r="V156" s="17"/>
      <c r="W156" s="17"/>
      <c r="X156" s="17"/>
      <c r="Y156" s="17"/>
      <c r="Z156" s="17"/>
      <c r="AA156" s="17"/>
      <c r="AB156" s="17"/>
      <c r="AC156" s="17"/>
      <c r="AD156" s="17"/>
      <c r="AE156" s="17"/>
      <c r="AF156" s="17"/>
      <c r="AG156" s="17"/>
      <c r="AH156" s="17"/>
      <c r="AI156" s="17"/>
      <c r="AJ156" s="17"/>
      <c r="AK156" s="17"/>
      <c r="AL156" s="17"/>
      <c r="AM156" s="17"/>
      <c r="AN156" s="17"/>
    </row>
    <row r="157" spans="2:40" x14ac:dyDescent="0.35">
      <c r="B157" s="6" t="s">
        <v>142</v>
      </c>
      <c r="C157" s="17"/>
      <c r="D157" s="17"/>
      <c r="E157" s="17"/>
      <c r="F157" s="17"/>
      <c r="G157" s="17"/>
      <c r="H157" s="17"/>
      <c r="I157" s="17"/>
      <c r="J157" s="17"/>
      <c r="K157" s="17"/>
      <c r="L157" s="17"/>
      <c r="M157" s="17"/>
      <c r="N157" s="17"/>
      <c r="O157" s="17"/>
      <c r="P157" s="17"/>
      <c r="Q157" s="17"/>
      <c r="R157" s="17"/>
      <c r="S157" s="17"/>
      <c r="T157" s="17"/>
      <c r="U157" s="17"/>
      <c r="V157" s="17"/>
      <c r="W157" s="17"/>
      <c r="X157" s="17"/>
      <c r="Y157" s="17"/>
      <c r="Z157" s="17"/>
      <c r="AA157" s="17"/>
      <c r="AB157" s="17"/>
      <c r="AC157" s="17"/>
      <c r="AD157" s="17"/>
      <c r="AE157" s="17"/>
      <c r="AF157" s="17"/>
      <c r="AG157" s="17"/>
      <c r="AH157" s="17"/>
      <c r="AI157" s="17"/>
      <c r="AJ157" s="17"/>
      <c r="AK157" s="17"/>
      <c r="AL157" s="17"/>
      <c r="AM157" s="17"/>
      <c r="AN157" s="17"/>
    </row>
    <row r="158" spans="2:40" x14ac:dyDescent="0.35">
      <c r="B158" s="24" t="s">
        <v>121</v>
      </c>
      <c r="C158" s="17"/>
      <c r="D158" s="17"/>
      <c r="E158" s="17"/>
      <c r="F158" s="17"/>
      <c r="G158" s="17"/>
      <c r="H158" s="17"/>
      <c r="I158" s="17"/>
      <c r="J158" s="17"/>
      <c r="K158" s="17"/>
      <c r="L158" s="17"/>
      <c r="M158" s="17"/>
      <c r="N158" s="17"/>
      <c r="O158" s="17"/>
      <c r="P158" s="17"/>
      <c r="Q158" s="17"/>
      <c r="R158" s="17"/>
      <c r="S158" s="17"/>
      <c r="T158" s="17"/>
      <c r="U158" s="17"/>
      <c r="V158" s="17"/>
      <c r="W158" s="17"/>
      <c r="X158" s="17"/>
      <c r="Y158" s="17"/>
      <c r="Z158" s="17"/>
      <c r="AA158" s="17"/>
      <c r="AB158" s="17"/>
      <c r="AC158" s="17"/>
      <c r="AD158" s="17"/>
      <c r="AE158" s="17"/>
      <c r="AF158" s="17"/>
      <c r="AG158" s="17"/>
      <c r="AH158" s="17"/>
      <c r="AI158" s="17"/>
      <c r="AJ158" s="17"/>
      <c r="AK158" s="17"/>
      <c r="AL158" s="17"/>
      <c r="AM158" s="17"/>
      <c r="AN158" s="17"/>
    </row>
    <row r="159" spans="2:40" x14ac:dyDescent="0.35">
      <c r="B159" t="s">
        <v>134</v>
      </c>
      <c r="C159" s="17">
        <v>0.192013927852655</v>
      </c>
      <c r="D159" s="17">
        <v>0.19991350910727601</v>
      </c>
      <c r="E159" s="17">
        <v>0.183106843874666</v>
      </c>
      <c r="F159" s="17"/>
      <c r="G159" s="17">
        <v>0.26326998421074499</v>
      </c>
      <c r="H159" s="17">
        <v>0.24872092014733199</v>
      </c>
      <c r="I159" s="17">
        <v>0.215259962692295</v>
      </c>
      <c r="J159" s="17">
        <v>0.20491770354677299</v>
      </c>
      <c r="K159" s="17">
        <v>0.164154603333174</v>
      </c>
      <c r="L159" s="17">
        <v>0.12005857595547</v>
      </c>
      <c r="M159" s="17"/>
      <c r="N159" s="17">
        <v>0.20189921580762801</v>
      </c>
      <c r="O159" s="17">
        <v>0.20090616806604</v>
      </c>
      <c r="P159" s="17">
        <v>0.15851802392716299</v>
      </c>
      <c r="Q159" s="17">
        <v>0.20903000428333299</v>
      </c>
      <c r="R159" s="17">
        <v>0.23978354159059001</v>
      </c>
      <c r="S159" s="17"/>
      <c r="T159" s="17">
        <v>0.161104301338589</v>
      </c>
      <c r="U159" s="17">
        <v>0.173837782260329</v>
      </c>
      <c r="V159" s="17">
        <v>0.19249859898694899</v>
      </c>
      <c r="W159" s="17">
        <v>0.240625823924879</v>
      </c>
      <c r="X159" s="17"/>
      <c r="Y159" s="17">
        <v>0.24296781803760301</v>
      </c>
      <c r="Z159" s="17">
        <v>0.133499514095619</v>
      </c>
      <c r="AA159" s="17">
        <v>0.133906501210661</v>
      </c>
      <c r="AB159" s="17">
        <v>0.14661277783922999</v>
      </c>
      <c r="AC159" s="17">
        <v>0.25614470998023298</v>
      </c>
      <c r="AD159" s="17">
        <v>0.20735488435636301</v>
      </c>
      <c r="AE159" s="17"/>
      <c r="AF159" s="17">
        <v>0.199312592303105</v>
      </c>
      <c r="AG159" s="17"/>
      <c r="AH159" s="17">
        <v>0.192013927852655</v>
      </c>
      <c r="AI159" s="17"/>
      <c r="AJ159" s="17">
        <v>0.23059923761204701</v>
      </c>
      <c r="AK159" s="17">
        <v>0.19405907845738599</v>
      </c>
      <c r="AL159" s="17">
        <v>0.16599147813276299</v>
      </c>
      <c r="AM159" s="17">
        <v>0.155014370399499</v>
      </c>
      <c r="AN159" s="17">
        <v>0.207201380763857</v>
      </c>
    </row>
    <row r="160" spans="2:40" x14ac:dyDescent="0.35">
      <c r="B160" t="s">
        <v>135</v>
      </c>
      <c r="C160" s="17">
        <v>0.51953953929987395</v>
      </c>
      <c r="D160" s="17">
        <v>0.52740884800825905</v>
      </c>
      <c r="E160" s="17">
        <v>0.51069052689891803</v>
      </c>
      <c r="F160" s="17"/>
      <c r="G160" s="17">
        <v>0.43790112542972198</v>
      </c>
      <c r="H160" s="17">
        <v>0.530116831750992</v>
      </c>
      <c r="I160" s="17">
        <v>0.58802245601294001</v>
      </c>
      <c r="J160" s="17">
        <v>0.479035592863092</v>
      </c>
      <c r="K160" s="17">
        <v>0.486023912242185</v>
      </c>
      <c r="L160" s="17">
        <v>0.55580232137550301</v>
      </c>
      <c r="M160" s="17"/>
      <c r="N160" s="17">
        <v>0.48911928759307699</v>
      </c>
      <c r="O160" s="17">
        <v>0.51044150470966398</v>
      </c>
      <c r="P160" s="17">
        <v>0.550784271939744</v>
      </c>
      <c r="Q160" s="17">
        <v>0.50823727131004703</v>
      </c>
      <c r="R160" s="17">
        <v>0.48540830594435302</v>
      </c>
      <c r="S160" s="17"/>
      <c r="T160" s="17">
        <v>0.50419054919213402</v>
      </c>
      <c r="U160" s="17">
        <v>0.52094679898132101</v>
      </c>
      <c r="V160" s="17">
        <v>0.53888549103535299</v>
      </c>
      <c r="W160" s="17">
        <v>0.540370301133974</v>
      </c>
      <c r="X160" s="17"/>
      <c r="Y160" s="17">
        <v>0.50456170730523597</v>
      </c>
      <c r="Z160" s="17">
        <v>0.60023568092209201</v>
      </c>
      <c r="AA160" s="17">
        <v>0.53405968577720098</v>
      </c>
      <c r="AB160" s="17">
        <v>0.52277925493398902</v>
      </c>
      <c r="AC160" s="17">
        <v>0.44011514551617098</v>
      </c>
      <c r="AD160" s="17">
        <v>0.48876353564813102</v>
      </c>
      <c r="AE160" s="17"/>
      <c r="AF160" s="17">
        <v>0.49879711504378899</v>
      </c>
      <c r="AG160" s="17"/>
      <c r="AH160" s="17">
        <v>0.51953953929987395</v>
      </c>
      <c r="AI160" s="17"/>
      <c r="AJ160" s="17">
        <v>0.50938508513426695</v>
      </c>
      <c r="AK160" s="17">
        <v>0.54185360725394305</v>
      </c>
      <c r="AL160" s="17">
        <v>0.49546810737687702</v>
      </c>
      <c r="AM160" s="17">
        <v>0.54041285101123804</v>
      </c>
      <c r="AN160" s="17">
        <v>0.52222127164156296</v>
      </c>
    </row>
    <row r="161" spans="2:40" x14ac:dyDescent="0.35">
      <c r="B161" t="s">
        <v>136</v>
      </c>
      <c r="C161" s="17">
        <v>0.20888228585410501</v>
      </c>
      <c r="D161" s="17">
        <v>0.20288480522351399</v>
      </c>
      <c r="E161" s="17">
        <v>0.216244914192189</v>
      </c>
      <c r="F161" s="17"/>
      <c r="G161" s="17">
        <v>0.236474099360753</v>
      </c>
      <c r="H161" s="17">
        <v>0.145230832729838</v>
      </c>
      <c r="I161" s="17">
        <v>0.13124444773344099</v>
      </c>
      <c r="J161" s="17">
        <v>0.250682401270994</v>
      </c>
      <c r="K161" s="17">
        <v>0.24873855938352599</v>
      </c>
      <c r="L161" s="17">
        <v>0.23060281426133999</v>
      </c>
      <c r="M161" s="17"/>
      <c r="N161" s="17">
        <v>0.23507497290601601</v>
      </c>
      <c r="O161" s="17">
        <v>0.16514883086283799</v>
      </c>
      <c r="P161" s="17">
        <v>0.22174617301123101</v>
      </c>
      <c r="Q161" s="17">
        <v>0.21488832467912999</v>
      </c>
      <c r="R161" s="17">
        <v>0.19720347856588799</v>
      </c>
      <c r="S161" s="17"/>
      <c r="T161" s="17">
        <v>0.25470787156980101</v>
      </c>
      <c r="U161" s="17">
        <v>0.19116576055904799</v>
      </c>
      <c r="V161" s="17">
        <v>0.213888027182777</v>
      </c>
      <c r="W161" s="17">
        <v>0.17406958775342701</v>
      </c>
      <c r="X161" s="17"/>
      <c r="Y161" s="17">
        <v>0.18487271882336501</v>
      </c>
      <c r="Z161" s="17">
        <v>0.210336691108789</v>
      </c>
      <c r="AA161" s="17">
        <v>0.23271435314771199</v>
      </c>
      <c r="AB161" s="17">
        <v>0.238046221867841</v>
      </c>
      <c r="AC161" s="17">
        <v>0.245932459078397</v>
      </c>
      <c r="AD161" s="17">
        <v>0.14725282985351301</v>
      </c>
      <c r="AE161" s="17"/>
      <c r="AF161" s="17">
        <v>0.19120134608063</v>
      </c>
      <c r="AG161" s="17"/>
      <c r="AH161" s="17">
        <v>0.20888228585410501</v>
      </c>
      <c r="AI161" s="17"/>
      <c r="AJ161" s="17">
        <v>0.18429368856068101</v>
      </c>
      <c r="AK161" s="17">
        <v>0.19062915375828501</v>
      </c>
      <c r="AL161" s="17">
        <v>0.21616350389442299</v>
      </c>
      <c r="AM161" s="17">
        <v>0.25109218730414701</v>
      </c>
      <c r="AN161" s="17">
        <v>0.20040449311751901</v>
      </c>
    </row>
    <row r="162" spans="2:40" x14ac:dyDescent="0.35">
      <c r="B162" t="s">
        <v>137</v>
      </c>
      <c r="C162" s="17">
        <v>3.26374924399533E-2</v>
      </c>
      <c r="D162" s="17">
        <v>4.1943084363726603E-2</v>
      </c>
      <c r="E162" s="17">
        <v>2.3405566565192701E-2</v>
      </c>
      <c r="F162" s="17"/>
      <c r="G162" s="17">
        <v>2.0858253273492101E-2</v>
      </c>
      <c r="H162" s="17">
        <v>3.3508512372938601E-2</v>
      </c>
      <c r="I162" s="17">
        <v>2.2972446916318699E-2</v>
      </c>
      <c r="J162" s="17">
        <v>4.2621474499174097E-2</v>
      </c>
      <c r="K162" s="17">
        <v>5.57099995008647E-2</v>
      </c>
      <c r="L162" s="17">
        <v>2.1913940716464402E-2</v>
      </c>
      <c r="M162" s="17"/>
      <c r="N162" s="17">
        <v>1.8639733388438998E-2</v>
      </c>
      <c r="O162" s="17">
        <v>6.2832991265074703E-2</v>
      </c>
      <c r="P162" s="17">
        <v>2.1103961748873998E-2</v>
      </c>
      <c r="Q162" s="17">
        <v>3.30228358576748E-2</v>
      </c>
      <c r="R162" s="17">
        <v>3.2269850497848002E-2</v>
      </c>
      <c r="S162" s="17"/>
      <c r="T162" s="17">
        <v>4.9193026685587102E-2</v>
      </c>
      <c r="U162" s="17">
        <v>3.0255245914492201E-2</v>
      </c>
      <c r="V162" s="17">
        <v>2.76490953554069E-2</v>
      </c>
      <c r="W162" s="17">
        <v>3.39218793852148E-2</v>
      </c>
      <c r="X162" s="17"/>
      <c r="Y162" s="17">
        <v>3.5601524567486303E-2</v>
      </c>
      <c r="Z162" s="17">
        <v>2.1276100643447499E-2</v>
      </c>
      <c r="AA162" s="17">
        <v>3.2510108532411597E-2</v>
      </c>
      <c r="AB162" s="17">
        <v>1.5499038090474201E-2</v>
      </c>
      <c r="AC162" s="17">
        <v>2.6375982203992E-2</v>
      </c>
      <c r="AD162" s="17">
        <v>0.116793539289633</v>
      </c>
      <c r="AE162" s="17"/>
      <c r="AF162" s="17">
        <v>4.9169085494389399E-2</v>
      </c>
      <c r="AG162" s="17"/>
      <c r="AH162" s="17">
        <v>3.26374924399533E-2</v>
      </c>
      <c r="AI162" s="17"/>
      <c r="AJ162" s="17">
        <v>3.3277671338646099E-2</v>
      </c>
      <c r="AK162" s="17">
        <v>2.7614835154456299E-2</v>
      </c>
      <c r="AL162" s="17">
        <v>5.5945957173507303E-2</v>
      </c>
      <c r="AM162" s="17">
        <v>1.8368584649969402E-2</v>
      </c>
      <c r="AN162" s="17">
        <v>2.16148390688569E-2</v>
      </c>
    </row>
    <row r="163" spans="2:40" x14ac:dyDescent="0.35">
      <c r="B163" t="s">
        <v>138</v>
      </c>
      <c r="C163" s="17">
        <v>1.0765816904865199E-2</v>
      </c>
      <c r="D163" s="17">
        <v>1.2208755307746001E-2</v>
      </c>
      <c r="E163" s="17">
        <v>9.3693531397325003E-3</v>
      </c>
      <c r="F163" s="17"/>
      <c r="G163" s="17">
        <v>3.3392411777531598E-2</v>
      </c>
      <c r="H163" s="17">
        <v>2.00644342736544E-2</v>
      </c>
      <c r="I163" s="17">
        <v>7.8043519130726099E-3</v>
      </c>
      <c r="J163" s="17">
        <v>5.1789791617548597E-3</v>
      </c>
      <c r="K163" s="17">
        <v>1.1477074578215601E-2</v>
      </c>
      <c r="L163" s="17">
        <v>0</v>
      </c>
      <c r="M163" s="17"/>
      <c r="N163" s="17">
        <v>1.49804381421451E-2</v>
      </c>
      <c r="O163" s="17">
        <v>1.37635211882619E-2</v>
      </c>
      <c r="P163" s="17">
        <v>4.2984162083670903E-3</v>
      </c>
      <c r="Q163" s="17">
        <v>1.0985039524475999E-2</v>
      </c>
      <c r="R163" s="17">
        <v>2.1871033659219E-2</v>
      </c>
      <c r="S163" s="17"/>
      <c r="T163" s="17">
        <v>1.52249404642666E-2</v>
      </c>
      <c r="U163" s="17">
        <v>2.1019873009821301E-2</v>
      </c>
      <c r="V163" s="17">
        <v>3.3546043898633098E-3</v>
      </c>
      <c r="W163" s="17">
        <v>4.4656703433567603E-3</v>
      </c>
      <c r="X163" s="17"/>
      <c r="Y163" s="17">
        <v>1.1670268570942799E-2</v>
      </c>
      <c r="Z163" s="17">
        <v>0</v>
      </c>
      <c r="AA163" s="17">
        <v>6.7748639791475702E-3</v>
      </c>
      <c r="AB163" s="17">
        <v>3.4544200572441397E-2</v>
      </c>
      <c r="AC163" s="17">
        <v>1.87444689207216E-2</v>
      </c>
      <c r="AD163" s="17">
        <v>0</v>
      </c>
      <c r="AE163" s="17"/>
      <c r="AF163" s="17">
        <v>1.38743208912138E-2</v>
      </c>
      <c r="AG163" s="17"/>
      <c r="AH163" s="17">
        <v>1.0765816904865199E-2</v>
      </c>
      <c r="AI163" s="17"/>
      <c r="AJ163" s="17">
        <v>1.23333831750539E-2</v>
      </c>
      <c r="AK163" s="17">
        <v>0</v>
      </c>
      <c r="AL163" s="17">
        <v>9.7771866202081593E-3</v>
      </c>
      <c r="AM163" s="17">
        <v>8.4579500038072398E-3</v>
      </c>
      <c r="AN163" s="17">
        <v>2.8423848141968001E-2</v>
      </c>
    </row>
    <row r="164" spans="2:40" x14ac:dyDescent="0.35">
      <c r="B164" t="s">
        <v>58</v>
      </c>
      <c r="C164" s="17">
        <v>3.6160937648547803E-2</v>
      </c>
      <c r="D164" s="17">
        <v>1.5640997989478801E-2</v>
      </c>
      <c r="E164" s="17">
        <v>5.7182795329301997E-2</v>
      </c>
      <c r="F164" s="17"/>
      <c r="G164" s="17">
        <v>8.1041259477555808E-3</v>
      </c>
      <c r="H164" s="17">
        <v>2.2358468725244999E-2</v>
      </c>
      <c r="I164" s="17">
        <v>3.4696334731931899E-2</v>
      </c>
      <c r="J164" s="17">
        <v>1.7563848658212498E-2</v>
      </c>
      <c r="K164" s="17">
        <v>3.3895850962034603E-2</v>
      </c>
      <c r="L164" s="17">
        <v>7.1622347691222499E-2</v>
      </c>
      <c r="M164" s="17"/>
      <c r="N164" s="17">
        <v>4.0286352162694397E-2</v>
      </c>
      <c r="O164" s="17">
        <v>4.6906983908121598E-2</v>
      </c>
      <c r="P164" s="17">
        <v>4.3549153164620401E-2</v>
      </c>
      <c r="Q164" s="17">
        <v>2.3836524345338901E-2</v>
      </c>
      <c r="R164" s="17">
        <v>2.34637897421025E-2</v>
      </c>
      <c r="S164" s="17"/>
      <c r="T164" s="17">
        <v>1.5579310749622301E-2</v>
      </c>
      <c r="U164" s="17">
        <v>6.2774539274988897E-2</v>
      </c>
      <c r="V164" s="17">
        <v>2.3724183049651602E-2</v>
      </c>
      <c r="W164" s="17">
        <v>6.5467374591483499E-3</v>
      </c>
      <c r="X164" s="17"/>
      <c r="Y164" s="17">
        <v>2.0325962695367201E-2</v>
      </c>
      <c r="Z164" s="17">
        <v>3.4652013230052098E-2</v>
      </c>
      <c r="AA164" s="17">
        <v>6.0034487352867399E-2</v>
      </c>
      <c r="AB164" s="17">
        <v>4.2518506696024097E-2</v>
      </c>
      <c r="AC164" s="17">
        <v>1.26872343004853E-2</v>
      </c>
      <c r="AD164" s="17">
        <v>3.9835210852360498E-2</v>
      </c>
      <c r="AE164" s="17"/>
      <c r="AF164" s="17">
        <v>4.7645540186872802E-2</v>
      </c>
      <c r="AG164" s="17"/>
      <c r="AH164" s="17">
        <v>3.6160937648547803E-2</v>
      </c>
      <c r="AI164" s="17"/>
      <c r="AJ164" s="17">
        <v>3.01109341793055E-2</v>
      </c>
      <c r="AK164" s="17">
        <v>4.5843325375929701E-2</v>
      </c>
      <c r="AL164" s="17">
        <v>5.6653766802222102E-2</v>
      </c>
      <c r="AM164" s="17">
        <v>2.6654056631339799E-2</v>
      </c>
      <c r="AN164" s="17">
        <v>2.0134167266236701E-2</v>
      </c>
    </row>
    <row r="165" spans="2:40" x14ac:dyDescent="0.35">
      <c r="C165" s="17"/>
      <c r="D165" s="17"/>
      <c r="E165" s="17"/>
      <c r="F165" s="17"/>
      <c r="G165" s="17"/>
      <c r="H165" s="17"/>
      <c r="I165" s="17"/>
      <c r="J165" s="17"/>
      <c r="K165" s="17"/>
      <c r="L165" s="17"/>
      <c r="M165" s="17"/>
      <c r="N165" s="17"/>
      <c r="O165" s="17"/>
      <c r="P165" s="17"/>
      <c r="Q165" s="17"/>
      <c r="R165" s="17"/>
      <c r="S165" s="17"/>
      <c r="T165" s="17"/>
      <c r="U165" s="17"/>
      <c r="V165" s="17"/>
      <c r="W165" s="17"/>
      <c r="X165" s="17"/>
      <c r="Y165" s="17"/>
      <c r="Z165" s="17"/>
      <c r="AA165" s="17"/>
      <c r="AB165" s="17"/>
      <c r="AC165" s="17"/>
      <c r="AD165" s="17"/>
      <c r="AE165" s="17"/>
      <c r="AF165" s="17"/>
      <c r="AG165" s="17"/>
      <c r="AH165" s="17"/>
      <c r="AI165" s="17"/>
      <c r="AJ165" s="17"/>
      <c r="AK165" s="17"/>
      <c r="AL165" s="17"/>
      <c r="AM165" s="17"/>
      <c r="AN165" s="17"/>
    </row>
    <row r="166" spans="2:40" x14ac:dyDescent="0.35">
      <c r="B166" s="6" t="s">
        <v>143</v>
      </c>
      <c r="C166" s="17"/>
      <c r="D166" s="17"/>
      <c r="E166" s="17"/>
      <c r="F166" s="17"/>
      <c r="G166" s="17"/>
      <c r="H166" s="17"/>
      <c r="I166" s="17"/>
      <c r="J166" s="17"/>
      <c r="K166" s="17"/>
      <c r="L166" s="17"/>
      <c r="M166" s="17"/>
      <c r="N166" s="17"/>
      <c r="O166" s="17"/>
      <c r="P166" s="17"/>
      <c r="Q166" s="17"/>
      <c r="R166" s="17"/>
      <c r="S166" s="17"/>
      <c r="T166" s="17"/>
      <c r="U166" s="17"/>
      <c r="V166" s="17"/>
      <c r="W166" s="17"/>
      <c r="X166" s="17"/>
      <c r="Y166" s="17"/>
      <c r="Z166" s="17"/>
      <c r="AA166" s="17"/>
      <c r="AB166" s="17"/>
      <c r="AC166" s="17"/>
      <c r="AD166" s="17"/>
      <c r="AE166" s="17"/>
      <c r="AF166" s="17"/>
      <c r="AG166" s="17"/>
      <c r="AH166" s="17"/>
      <c r="AI166" s="17"/>
      <c r="AJ166" s="17"/>
      <c r="AK166" s="17"/>
      <c r="AL166" s="17"/>
      <c r="AM166" s="17"/>
      <c r="AN166" s="17"/>
    </row>
    <row r="167" spans="2:40" x14ac:dyDescent="0.35">
      <c r="B167" s="24" t="s">
        <v>121</v>
      </c>
      <c r="C167" s="17"/>
      <c r="D167" s="17"/>
      <c r="E167" s="17"/>
      <c r="F167" s="17"/>
      <c r="G167" s="17"/>
      <c r="H167" s="17"/>
      <c r="I167" s="17"/>
      <c r="J167" s="17"/>
      <c r="K167" s="17"/>
      <c r="L167" s="17"/>
      <c r="M167" s="17"/>
      <c r="N167" s="17"/>
      <c r="O167" s="17"/>
      <c r="P167" s="17"/>
      <c r="Q167" s="17"/>
      <c r="R167" s="17"/>
      <c r="S167" s="17"/>
      <c r="T167" s="17"/>
      <c r="U167" s="17"/>
      <c r="V167" s="17"/>
      <c r="W167" s="17"/>
      <c r="X167" s="17"/>
      <c r="Y167" s="17"/>
      <c r="Z167" s="17"/>
      <c r="AA167" s="17"/>
      <c r="AB167" s="17"/>
      <c r="AC167" s="17"/>
      <c r="AD167" s="17"/>
      <c r="AE167" s="17"/>
      <c r="AF167" s="17"/>
      <c r="AG167" s="17"/>
      <c r="AH167" s="17"/>
      <c r="AI167" s="17"/>
      <c r="AJ167" s="17"/>
      <c r="AK167" s="17"/>
      <c r="AL167" s="17"/>
      <c r="AM167" s="17"/>
      <c r="AN167" s="17"/>
    </row>
    <row r="168" spans="2:40" x14ac:dyDescent="0.35">
      <c r="B168" t="s">
        <v>134</v>
      </c>
      <c r="C168" s="17">
        <v>0.160603949868871</v>
      </c>
      <c r="D168" s="17">
        <v>0.16615116816995101</v>
      </c>
      <c r="E168" s="17">
        <v>0.15596786833332801</v>
      </c>
      <c r="F168" s="17"/>
      <c r="G168" s="17">
        <v>0.23982925361259</v>
      </c>
      <c r="H168" s="17">
        <v>0.24074596031369699</v>
      </c>
      <c r="I168" s="17">
        <v>0.14975546444454901</v>
      </c>
      <c r="J168" s="17">
        <v>0.155838787510715</v>
      </c>
      <c r="K168" s="17">
        <v>0.11320623100574501</v>
      </c>
      <c r="L168" s="17">
        <v>0.113254377510663</v>
      </c>
      <c r="M168" s="17"/>
      <c r="N168" s="17">
        <v>0.14189650337442999</v>
      </c>
      <c r="O168" s="17">
        <v>0.15567281963416199</v>
      </c>
      <c r="P168" s="17">
        <v>0.14398670193083599</v>
      </c>
      <c r="Q168" s="17">
        <v>0.173185017861436</v>
      </c>
      <c r="R168" s="17">
        <v>0.199561063355157</v>
      </c>
      <c r="S168" s="17"/>
      <c r="T168" s="17">
        <v>0.16049455770782201</v>
      </c>
      <c r="U168" s="17">
        <v>0.169778870680381</v>
      </c>
      <c r="V168" s="17">
        <v>0.130018673333052</v>
      </c>
      <c r="W168" s="17">
        <v>0.18697933258191399</v>
      </c>
      <c r="X168" s="17"/>
      <c r="Y168" s="17">
        <v>0.179610791174178</v>
      </c>
      <c r="Z168" s="17">
        <v>0.17252493762187901</v>
      </c>
      <c r="AA168" s="17">
        <v>0.116593068844158</v>
      </c>
      <c r="AB168" s="17">
        <v>0.17654175350431001</v>
      </c>
      <c r="AC168" s="17">
        <v>0.20225416609799901</v>
      </c>
      <c r="AD168" s="17">
        <v>0.140386878527792</v>
      </c>
      <c r="AE168" s="17"/>
      <c r="AF168" s="17">
        <v>0.15966060519823</v>
      </c>
      <c r="AG168" s="17"/>
      <c r="AH168" s="17">
        <v>0.160603949868871</v>
      </c>
      <c r="AI168" s="17"/>
      <c r="AJ168" s="17">
        <v>0.180861884329103</v>
      </c>
      <c r="AK168" s="17">
        <v>0.159186924312545</v>
      </c>
      <c r="AL168" s="17">
        <v>0.15041943744243999</v>
      </c>
      <c r="AM168" s="17">
        <v>0.123155120915431</v>
      </c>
      <c r="AN168" s="17">
        <v>0.20562930652280101</v>
      </c>
    </row>
    <row r="169" spans="2:40" x14ac:dyDescent="0.35">
      <c r="B169" t="s">
        <v>135</v>
      </c>
      <c r="C169" s="17">
        <v>0.51180558825636902</v>
      </c>
      <c r="D169" s="17">
        <v>0.53190085401217901</v>
      </c>
      <c r="E169" s="17">
        <v>0.49051642764693298</v>
      </c>
      <c r="F169" s="17"/>
      <c r="G169" s="17">
        <v>0.50130832129955505</v>
      </c>
      <c r="H169" s="17">
        <v>0.57526471816636804</v>
      </c>
      <c r="I169" s="17">
        <v>0.57492289845045896</v>
      </c>
      <c r="J169" s="17">
        <v>0.50040688957471102</v>
      </c>
      <c r="K169" s="17">
        <v>0.45728946605852</v>
      </c>
      <c r="L169" s="17">
        <v>0.48011228445992798</v>
      </c>
      <c r="M169" s="17"/>
      <c r="N169" s="17">
        <v>0.52741460208660296</v>
      </c>
      <c r="O169" s="17">
        <v>0.51421744634626299</v>
      </c>
      <c r="P169" s="17">
        <v>0.53115017681459897</v>
      </c>
      <c r="Q169" s="17">
        <v>0.50692811321918396</v>
      </c>
      <c r="R169" s="17">
        <v>0.47108047137531001</v>
      </c>
      <c r="S169" s="17"/>
      <c r="T169" s="17">
        <v>0.51850998732406395</v>
      </c>
      <c r="U169" s="17">
        <v>0.46075348692015999</v>
      </c>
      <c r="V169" s="17">
        <v>0.57455241033784199</v>
      </c>
      <c r="W169" s="17">
        <v>0.544422556512558</v>
      </c>
      <c r="X169" s="17"/>
      <c r="Y169" s="17">
        <v>0.56640017376169405</v>
      </c>
      <c r="Z169" s="17">
        <v>0.50785155813292904</v>
      </c>
      <c r="AA169" s="17">
        <v>0.445146680325259</v>
      </c>
      <c r="AB169" s="17">
        <v>0.45359252403581601</v>
      </c>
      <c r="AC169" s="17">
        <v>0.51960374707136203</v>
      </c>
      <c r="AD169" s="17">
        <v>0.60908736287643195</v>
      </c>
      <c r="AE169" s="17"/>
      <c r="AF169" s="17">
        <v>0.50990735037317603</v>
      </c>
      <c r="AG169" s="17"/>
      <c r="AH169" s="17">
        <v>0.51180558825636902</v>
      </c>
      <c r="AI169" s="17"/>
      <c r="AJ169" s="17">
        <v>0.50472333302825001</v>
      </c>
      <c r="AK169" s="17">
        <v>0.49040415060561798</v>
      </c>
      <c r="AL169" s="17">
        <v>0.50236001790933005</v>
      </c>
      <c r="AM169" s="17">
        <v>0.54965183162592202</v>
      </c>
      <c r="AN169" s="17">
        <v>0.498123858614824</v>
      </c>
    </row>
    <row r="170" spans="2:40" x14ac:dyDescent="0.35">
      <c r="B170" t="s">
        <v>136</v>
      </c>
      <c r="C170" s="17">
        <v>0.245212788953241</v>
      </c>
      <c r="D170" s="17">
        <v>0.230870900256128</v>
      </c>
      <c r="E170" s="17">
        <v>0.25917724417294002</v>
      </c>
      <c r="F170" s="17"/>
      <c r="G170" s="17">
        <v>0.21910228441627999</v>
      </c>
      <c r="H170" s="17">
        <v>0.118121875362309</v>
      </c>
      <c r="I170" s="17">
        <v>0.23920357027212599</v>
      </c>
      <c r="J170" s="17">
        <v>0.24635726929355101</v>
      </c>
      <c r="K170" s="17">
        <v>0.29302519189473403</v>
      </c>
      <c r="L170" s="17">
        <v>0.31192479625310898</v>
      </c>
      <c r="M170" s="17"/>
      <c r="N170" s="17">
        <v>0.26954870572185702</v>
      </c>
      <c r="O170" s="17">
        <v>0.21785960914420999</v>
      </c>
      <c r="P170" s="17">
        <v>0.23606554892231599</v>
      </c>
      <c r="Q170" s="17">
        <v>0.254819942939642</v>
      </c>
      <c r="R170" s="17">
        <v>0.27089146750622201</v>
      </c>
      <c r="S170" s="17"/>
      <c r="T170" s="17">
        <v>0.157639298986917</v>
      </c>
      <c r="U170" s="17">
        <v>0.26044486335777201</v>
      </c>
      <c r="V170" s="17">
        <v>0.23644998183840499</v>
      </c>
      <c r="W170" s="17">
        <v>0.21682117332098699</v>
      </c>
      <c r="X170" s="17"/>
      <c r="Y170" s="17">
        <v>0.18659437192565101</v>
      </c>
      <c r="Z170" s="17">
        <v>0.21672926090729899</v>
      </c>
      <c r="AA170" s="17">
        <v>0.32891339382738199</v>
      </c>
      <c r="AB170" s="17">
        <v>0.28808597307884198</v>
      </c>
      <c r="AC170" s="17">
        <v>0.25144903764086002</v>
      </c>
      <c r="AD170" s="17">
        <v>0.14474122566095601</v>
      </c>
      <c r="AE170" s="17"/>
      <c r="AF170" s="17">
        <v>0.23046759071102399</v>
      </c>
      <c r="AG170" s="17"/>
      <c r="AH170" s="17">
        <v>0.245212788953241</v>
      </c>
      <c r="AI170" s="17"/>
      <c r="AJ170" s="17">
        <v>0.25612477680312301</v>
      </c>
      <c r="AK170" s="17">
        <v>0.236181737636324</v>
      </c>
      <c r="AL170" s="17">
        <v>0.24349873987762199</v>
      </c>
      <c r="AM170" s="17">
        <v>0.24833003334127601</v>
      </c>
      <c r="AN170" s="17">
        <v>0.22068863768099101</v>
      </c>
    </row>
    <row r="171" spans="2:40" x14ac:dyDescent="0.35">
      <c r="B171" t="s">
        <v>137</v>
      </c>
      <c r="C171" s="17">
        <v>3.9602141393937397E-2</v>
      </c>
      <c r="D171" s="17">
        <v>4.0281474818797E-2</v>
      </c>
      <c r="E171" s="17">
        <v>3.9156864786461701E-2</v>
      </c>
      <c r="F171" s="17"/>
      <c r="G171" s="17">
        <v>1.7956359937224799E-2</v>
      </c>
      <c r="H171" s="17">
        <v>3.4586770159924701E-2</v>
      </c>
      <c r="I171" s="17">
        <v>1.46728285078829E-2</v>
      </c>
      <c r="J171" s="17">
        <v>6.16796176882402E-2</v>
      </c>
      <c r="K171" s="17">
        <v>6.7843023146437698E-2</v>
      </c>
      <c r="L171" s="17">
        <v>3.4499221903120797E-2</v>
      </c>
      <c r="M171" s="17"/>
      <c r="N171" s="17">
        <v>1.16173197672135E-2</v>
      </c>
      <c r="O171" s="17">
        <v>5.9770126599416801E-2</v>
      </c>
      <c r="P171" s="17">
        <v>4.1121179214999602E-2</v>
      </c>
      <c r="Q171" s="17">
        <v>3.9309298221550902E-2</v>
      </c>
      <c r="R171" s="17">
        <v>2.8495892316166199E-2</v>
      </c>
      <c r="S171" s="17"/>
      <c r="T171" s="17">
        <v>8.1436867199126697E-2</v>
      </c>
      <c r="U171" s="17">
        <v>4.0884145466292501E-2</v>
      </c>
      <c r="V171" s="17">
        <v>4.38721375919707E-2</v>
      </c>
      <c r="W171" s="17">
        <v>3.2778903491923299E-2</v>
      </c>
      <c r="X171" s="17"/>
      <c r="Y171" s="17">
        <v>3.52718290966249E-2</v>
      </c>
      <c r="Z171" s="17">
        <v>7.4307870140514098E-2</v>
      </c>
      <c r="AA171" s="17">
        <v>4.61751439439924E-2</v>
      </c>
      <c r="AB171" s="17">
        <v>2.6161390215799701E-2</v>
      </c>
      <c r="AC171" s="17">
        <v>1.4005814889294E-2</v>
      </c>
      <c r="AD171" s="17">
        <v>0</v>
      </c>
      <c r="AE171" s="17"/>
      <c r="AF171" s="17">
        <v>4.3806119394716798E-2</v>
      </c>
      <c r="AG171" s="17"/>
      <c r="AH171" s="17">
        <v>3.9602141393937397E-2</v>
      </c>
      <c r="AI171" s="17"/>
      <c r="AJ171" s="17">
        <v>2.7409859155005298E-2</v>
      </c>
      <c r="AK171" s="17">
        <v>6.0021304554062398E-2</v>
      </c>
      <c r="AL171" s="17">
        <v>3.8848791514437299E-2</v>
      </c>
      <c r="AM171" s="17">
        <v>4.2873991028200401E-2</v>
      </c>
      <c r="AN171" s="17">
        <v>4.2647598063907603E-2</v>
      </c>
    </row>
    <row r="172" spans="2:40" x14ac:dyDescent="0.35">
      <c r="B172" t="s">
        <v>138</v>
      </c>
      <c r="C172" s="17">
        <v>9.0120848181844907E-3</v>
      </c>
      <c r="D172" s="17">
        <v>1.44192687227701E-2</v>
      </c>
      <c r="E172" s="17">
        <v>3.5865569864735399E-3</v>
      </c>
      <c r="F172" s="17"/>
      <c r="G172" s="17">
        <v>1.1880073304879699E-2</v>
      </c>
      <c r="H172" s="17">
        <v>0</v>
      </c>
      <c r="I172" s="17">
        <v>7.8043519130726099E-3</v>
      </c>
      <c r="J172" s="17">
        <v>1.21587576788506E-2</v>
      </c>
      <c r="K172" s="17">
        <v>2.8936257933935301E-2</v>
      </c>
      <c r="L172" s="17">
        <v>0</v>
      </c>
      <c r="M172" s="17"/>
      <c r="N172" s="17">
        <v>9.2365168872023604E-3</v>
      </c>
      <c r="O172" s="17">
        <v>2.48111167223872E-2</v>
      </c>
      <c r="P172" s="17">
        <v>8.1074405823966106E-3</v>
      </c>
      <c r="Q172" s="17">
        <v>0</v>
      </c>
      <c r="R172" s="17">
        <v>1.35667932392171E-2</v>
      </c>
      <c r="S172" s="17"/>
      <c r="T172" s="17">
        <v>1.4589092198887699E-2</v>
      </c>
      <c r="U172" s="17">
        <v>1.7894131484420601E-2</v>
      </c>
      <c r="V172" s="17">
        <v>3.5040359520221698E-3</v>
      </c>
      <c r="W172" s="17">
        <v>4.6867380810549503E-3</v>
      </c>
      <c r="X172" s="17"/>
      <c r="Y172" s="17">
        <v>4.9115426753887498E-3</v>
      </c>
      <c r="Z172" s="17">
        <v>0</v>
      </c>
      <c r="AA172" s="17">
        <v>1.27501611833408E-2</v>
      </c>
      <c r="AB172" s="17">
        <v>1.27999401484973E-2</v>
      </c>
      <c r="AC172" s="17">
        <v>0</v>
      </c>
      <c r="AD172" s="17">
        <v>0.105784532934819</v>
      </c>
      <c r="AE172" s="17"/>
      <c r="AF172" s="17">
        <v>1.47194935348342E-2</v>
      </c>
      <c r="AG172" s="17"/>
      <c r="AH172" s="17">
        <v>9.0120848181844907E-3</v>
      </c>
      <c r="AI172" s="17"/>
      <c r="AJ172" s="17">
        <v>5.52203487758647E-3</v>
      </c>
      <c r="AK172" s="17">
        <v>1.50728824168002E-2</v>
      </c>
      <c r="AL172" s="17">
        <v>1.51606032503851E-2</v>
      </c>
      <c r="AM172" s="17">
        <v>4.3997363432287098E-3</v>
      </c>
      <c r="AN172" s="17">
        <v>8.9052215221203899E-3</v>
      </c>
    </row>
    <row r="173" spans="2:40" x14ac:dyDescent="0.35">
      <c r="B173" t="s">
        <v>58</v>
      </c>
      <c r="C173" s="17">
        <v>3.3763446709397002E-2</v>
      </c>
      <c r="D173" s="17">
        <v>1.6376334020175399E-2</v>
      </c>
      <c r="E173" s="17">
        <v>5.1595038073863599E-2</v>
      </c>
      <c r="F173" s="17"/>
      <c r="G173" s="17">
        <v>9.9237074294700606E-3</v>
      </c>
      <c r="H173" s="17">
        <v>3.1280675997701499E-2</v>
      </c>
      <c r="I173" s="17">
        <v>1.36408864119104E-2</v>
      </c>
      <c r="J173" s="17">
        <v>2.3558678253931799E-2</v>
      </c>
      <c r="K173" s="17">
        <v>3.9699829960627403E-2</v>
      </c>
      <c r="L173" s="17">
        <v>6.0209319873179797E-2</v>
      </c>
      <c r="M173" s="17"/>
      <c r="N173" s="17">
        <v>4.0286352162694397E-2</v>
      </c>
      <c r="O173" s="17">
        <v>2.7668881553561502E-2</v>
      </c>
      <c r="P173" s="17">
        <v>3.9568952534852597E-2</v>
      </c>
      <c r="Q173" s="17">
        <v>2.5757627758187601E-2</v>
      </c>
      <c r="R173" s="17">
        <v>1.64043122079282E-2</v>
      </c>
      <c r="S173" s="17"/>
      <c r="T173" s="17">
        <v>6.73301965831824E-2</v>
      </c>
      <c r="U173" s="17">
        <v>5.0244502090973697E-2</v>
      </c>
      <c r="V173" s="17">
        <v>1.16027609467079E-2</v>
      </c>
      <c r="W173" s="17">
        <v>1.43112960115635E-2</v>
      </c>
      <c r="X173" s="17"/>
      <c r="Y173" s="17">
        <v>2.72112913664629E-2</v>
      </c>
      <c r="Z173" s="17">
        <v>2.8586373197379E-2</v>
      </c>
      <c r="AA173" s="17">
        <v>5.04215518758677E-2</v>
      </c>
      <c r="AB173" s="17">
        <v>4.2818419016734402E-2</v>
      </c>
      <c r="AC173" s="17">
        <v>1.26872343004853E-2</v>
      </c>
      <c r="AD173" s="17">
        <v>0</v>
      </c>
      <c r="AE173" s="17"/>
      <c r="AF173" s="17">
        <v>4.1438840788019397E-2</v>
      </c>
      <c r="AG173" s="17"/>
      <c r="AH173" s="17">
        <v>3.3763446709397002E-2</v>
      </c>
      <c r="AI173" s="17"/>
      <c r="AJ173" s="17">
        <v>2.5358111806932301E-2</v>
      </c>
      <c r="AK173" s="17">
        <v>3.91330004746498E-2</v>
      </c>
      <c r="AL173" s="17">
        <v>4.9712410005785003E-2</v>
      </c>
      <c r="AM173" s="17">
        <v>3.1589286745941997E-2</v>
      </c>
      <c r="AN173" s="17">
        <v>2.4005377595355901E-2</v>
      </c>
    </row>
    <row r="174" spans="2:40" x14ac:dyDescent="0.35">
      <c r="C174" s="17"/>
      <c r="D174" s="17"/>
      <c r="E174" s="17"/>
      <c r="F174" s="17"/>
      <c r="G174" s="17"/>
      <c r="H174" s="17"/>
      <c r="I174" s="17"/>
      <c r="J174" s="17"/>
      <c r="K174" s="17"/>
      <c r="L174" s="17"/>
      <c r="M174" s="17"/>
      <c r="N174" s="17"/>
      <c r="O174" s="17"/>
      <c r="P174" s="17"/>
      <c r="Q174" s="17"/>
      <c r="R174" s="17"/>
      <c r="S174" s="17"/>
      <c r="T174" s="17"/>
      <c r="U174" s="17"/>
      <c r="V174" s="17"/>
      <c r="W174" s="17"/>
      <c r="X174" s="17"/>
      <c r="Y174" s="17"/>
      <c r="Z174" s="17"/>
      <c r="AA174" s="17"/>
      <c r="AB174" s="17"/>
      <c r="AC174" s="17"/>
      <c r="AD174" s="17"/>
      <c r="AE174" s="17"/>
      <c r="AF174" s="17"/>
      <c r="AG174" s="17"/>
      <c r="AH174" s="17"/>
      <c r="AI174" s="17"/>
      <c r="AJ174" s="17"/>
      <c r="AK174" s="17"/>
      <c r="AL174" s="17"/>
      <c r="AM174" s="17"/>
      <c r="AN174" s="17"/>
    </row>
    <row r="175" spans="2:40" x14ac:dyDescent="0.35">
      <c r="B175" s="6" t="s">
        <v>144</v>
      </c>
      <c r="C175" s="17"/>
      <c r="D175" s="17"/>
      <c r="E175" s="17"/>
      <c r="F175" s="17"/>
      <c r="G175" s="17"/>
      <c r="H175" s="17"/>
      <c r="I175" s="17"/>
      <c r="J175" s="17"/>
      <c r="K175" s="17"/>
      <c r="L175" s="17"/>
      <c r="M175" s="17"/>
      <c r="N175" s="17"/>
      <c r="O175" s="17"/>
      <c r="P175" s="17"/>
      <c r="Q175" s="17"/>
      <c r="R175" s="17"/>
      <c r="S175" s="17"/>
      <c r="T175" s="17"/>
      <c r="U175" s="17"/>
      <c r="V175" s="17"/>
      <c r="W175" s="17"/>
      <c r="X175" s="17"/>
      <c r="Y175" s="17"/>
      <c r="Z175" s="17"/>
      <c r="AA175" s="17"/>
      <c r="AB175" s="17"/>
      <c r="AC175" s="17"/>
      <c r="AD175" s="17"/>
      <c r="AE175" s="17"/>
      <c r="AF175" s="17"/>
      <c r="AG175" s="17"/>
      <c r="AH175" s="17"/>
      <c r="AI175" s="17"/>
      <c r="AJ175" s="17"/>
      <c r="AK175" s="17"/>
      <c r="AL175" s="17"/>
      <c r="AM175" s="17"/>
      <c r="AN175" s="17"/>
    </row>
    <row r="176" spans="2:40" x14ac:dyDescent="0.35">
      <c r="B176" s="24" t="s">
        <v>121</v>
      </c>
      <c r="C176" s="17"/>
      <c r="D176" s="17"/>
      <c r="E176" s="17"/>
      <c r="F176" s="17"/>
      <c r="G176" s="17"/>
      <c r="H176" s="17"/>
      <c r="I176" s="17"/>
      <c r="J176" s="17"/>
      <c r="K176" s="17"/>
      <c r="L176" s="17"/>
      <c r="M176" s="17"/>
      <c r="N176" s="17"/>
      <c r="O176" s="17"/>
      <c r="P176" s="17"/>
      <c r="Q176" s="17"/>
      <c r="R176" s="17"/>
      <c r="S176" s="17"/>
      <c r="T176" s="17"/>
      <c r="U176" s="17"/>
      <c r="V176" s="17"/>
      <c r="W176" s="17"/>
      <c r="X176" s="17"/>
      <c r="Y176" s="17"/>
      <c r="Z176" s="17"/>
      <c r="AA176" s="17"/>
      <c r="AB176" s="17"/>
      <c r="AC176" s="17"/>
      <c r="AD176" s="17"/>
      <c r="AE176" s="17"/>
      <c r="AF176" s="17"/>
      <c r="AG176" s="17"/>
      <c r="AH176" s="17"/>
      <c r="AI176" s="17"/>
      <c r="AJ176" s="17"/>
      <c r="AK176" s="17"/>
      <c r="AL176" s="17"/>
      <c r="AM176" s="17"/>
      <c r="AN176" s="17"/>
    </row>
    <row r="177" spans="2:40" x14ac:dyDescent="0.35">
      <c r="B177" t="s">
        <v>134</v>
      </c>
      <c r="C177" s="17">
        <v>0.19121561625404601</v>
      </c>
      <c r="D177" s="17">
        <v>0.20322667758326199</v>
      </c>
      <c r="E177" s="17">
        <v>0.17813609658824101</v>
      </c>
      <c r="F177" s="17"/>
      <c r="G177" s="17">
        <v>0.26875347772587099</v>
      </c>
      <c r="H177" s="17">
        <v>0.25257526081381898</v>
      </c>
      <c r="I177" s="17">
        <v>0.20674010161679601</v>
      </c>
      <c r="J177" s="17">
        <v>0.21006562558429501</v>
      </c>
      <c r="K177" s="17">
        <v>0.13515412840677099</v>
      </c>
      <c r="L177" s="17">
        <v>0.131353663236177</v>
      </c>
      <c r="M177" s="17"/>
      <c r="N177" s="17">
        <v>0.171755345398802</v>
      </c>
      <c r="O177" s="17">
        <v>0.15746294815832501</v>
      </c>
      <c r="P177" s="17">
        <v>0.16050756226004201</v>
      </c>
      <c r="Q177" s="17">
        <v>0.228492266039557</v>
      </c>
      <c r="R177" s="17">
        <v>0.25712375751903099</v>
      </c>
      <c r="S177" s="17"/>
      <c r="T177" s="17">
        <v>0.19005546115886901</v>
      </c>
      <c r="U177" s="17">
        <v>0.176294419171799</v>
      </c>
      <c r="V177" s="17">
        <v>0.22837975378516101</v>
      </c>
      <c r="W177" s="17">
        <v>0.198779241241893</v>
      </c>
      <c r="X177" s="17"/>
      <c r="Y177" s="17">
        <v>0.23144327198243</v>
      </c>
      <c r="Z177" s="17">
        <v>0.15751103823832199</v>
      </c>
      <c r="AA177" s="17">
        <v>0.13716264390136801</v>
      </c>
      <c r="AB177" s="17">
        <v>0.14616539403666701</v>
      </c>
      <c r="AC177" s="17">
        <v>0.25415801327705301</v>
      </c>
      <c r="AD177" s="17">
        <v>0.24468084683337199</v>
      </c>
      <c r="AE177" s="17"/>
      <c r="AF177" s="17">
        <v>0.18725973453754899</v>
      </c>
      <c r="AG177" s="17"/>
      <c r="AH177" s="17">
        <v>0.19121561625404601</v>
      </c>
      <c r="AI177" s="17"/>
      <c r="AJ177" s="17">
        <v>0.20742469299675301</v>
      </c>
      <c r="AK177" s="17">
        <v>0.21721795016132101</v>
      </c>
      <c r="AL177" s="17">
        <v>0.16128980894912001</v>
      </c>
      <c r="AM177" s="17">
        <v>0.14322259503051099</v>
      </c>
      <c r="AN177" s="17">
        <v>0.27480081883665303</v>
      </c>
    </row>
    <row r="178" spans="2:40" x14ac:dyDescent="0.35">
      <c r="B178" t="s">
        <v>135</v>
      </c>
      <c r="C178" s="17">
        <v>0.52861243031457605</v>
      </c>
      <c r="D178" s="17">
        <v>0.543767498123787</v>
      </c>
      <c r="E178" s="17">
        <v>0.51243407835602095</v>
      </c>
      <c r="F178" s="17"/>
      <c r="G178" s="17">
        <v>0.42589666962425499</v>
      </c>
      <c r="H178" s="17">
        <v>0.53265707287469399</v>
      </c>
      <c r="I178" s="17">
        <v>0.61489491930250095</v>
      </c>
      <c r="J178" s="17">
        <v>0.50994905938911805</v>
      </c>
      <c r="K178" s="17">
        <v>0.48674772690298101</v>
      </c>
      <c r="L178" s="17">
        <v>0.55864612672579195</v>
      </c>
      <c r="M178" s="17"/>
      <c r="N178" s="17">
        <v>0.56105263110496395</v>
      </c>
      <c r="O178" s="17">
        <v>0.53151479693283799</v>
      </c>
      <c r="P178" s="17">
        <v>0.55440487874167599</v>
      </c>
      <c r="Q178" s="17">
        <v>0.51252783174592997</v>
      </c>
      <c r="R178" s="17">
        <v>0.47675608871028002</v>
      </c>
      <c r="S178" s="17"/>
      <c r="T178" s="17">
        <v>0.474108838554402</v>
      </c>
      <c r="U178" s="17">
        <v>0.54103260658846097</v>
      </c>
      <c r="V178" s="17">
        <v>0.50478631972599797</v>
      </c>
      <c r="W178" s="17">
        <v>0.59856004166340404</v>
      </c>
      <c r="X178" s="17"/>
      <c r="Y178" s="17">
        <v>0.524304108644986</v>
      </c>
      <c r="Z178" s="17">
        <v>0.54659472682492705</v>
      </c>
      <c r="AA178" s="17">
        <v>0.54991854847001598</v>
      </c>
      <c r="AB178" s="17">
        <v>0.53049830886808802</v>
      </c>
      <c r="AC178" s="17">
        <v>0.48494495192255699</v>
      </c>
      <c r="AD178" s="17">
        <v>0.410883420930448</v>
      </c>
      <c r="AE178" s="17"/>
      <c r="AF178" s="17">
        <v>0.52144820428719596</v>
      </c>
      <c r="AG178" s="17"/>
      <c r="AH178" s="17">
        <v>0.52861243031457605</v>
      </c>
      <c r="AI178" s="17"/>
      <c r="AJ178" s="17">
        <v>0.53677825150288705</v>
      </c>
      <c r="AK178" s="17">
        <v>0.51899647945184202</v>
      </c>
      <c r="AL178" s="17">
        <v>0.498542796883501</v>
      </c>
      <c r="AM178" s="17">
        <v>0.55934656376023995</v>
      </c>
      <c r="AN178" s="17">
        <v>0.50988622334602096</v>
      </c>
    </row>
    <row r="179" spans="2:40" x14ac:dyDescent="0.35">
      <c r="B179" t="s">
        <v>136</v>
      </c>
      <c r="C179" s="17">
        <v>0.21633112640730701</v>
      </c>
      <c r="D179" s="17">
        <v>0.20854927553915301</v>
      </c>
      <c r="E179" s="17">
        <v>0.225548216972563</v>
      </c>
      <c r="F179" s="17"/>
      <c r="G179" s="17">
        <v>0.27525135050233202</v>
      </c>
      <c r="H179" s="17">
        <v>0.172261909975402</v>
      </c>
      <c r="I179" s="17">
        <v>0.14973853673469401</v>
      </c>
      <c r="J179" s="17">
        <v>0.22665603332412301</v>
      </c>
      <c r="K179" s="17">
        <v>0.26039471178802198</v>
      </c>
      <c r="L179" s="17">
        <v>0.22383545063069801</v>
      </c>
      <c r="M179" s="17"/>
      <c r="N179" s="17">
        <v>0.20826593794510001</v>
      </c>
      <c r="O179" s="17">
        <v>0.19726315694618601</v>
      </c>
      <c r="P179" s="17">
        <v>0.223795971429436</v>
      </c>
      <c r="Q179" s="17">
        <v>0.21581313446782199</v>
      </c>
      <c r="R179" s="17">
        <v>0.22241810051674599</v>
      </c>
      <c r="S179" s="17"/>
      <c r="T179" s="17">
        <v>0.24275046253929999</v>
      </c>
      <c r="U179" s="17">
        <v>0.18290139124692401</v>
      </c>
      <c r="V179" s="17">
        <v>0.23333527139556801</v>
      </c>
      <c r="W179" s="17">
        <v>0.17038887818672999</v>
      </c>
      <c r="X179" s="17"/>
      <c r="Y179" s="17">
        <v>0.19616800203972301</v>
      </c>
      <c r="Z179" s="17">
        <v>0.252348512378825</v>
      </c>
      <c r="AA179" s="17">
        <v>0.22392582535007299</v>
      </c>
      <c r="AB179" s="17">
        <v>0.26829860757705398</v>
      </c>
      <c r="AC179" s="17">
        <v>0.209975462936866</v>
      </c>
      <c r="AD179" s="17">
        <v>0.18529537790163</v>
      </c>
      <c r="AE179" s="17"/>
      <c r="AF179" s="17">
        <v>0.20682989126314899</v>
      </c>
      <c r="AG179" s="17"/>
      <c r="AH179" s="17">
        <v>0.21633112640730701</v>
      </c>
      <c r="AI179" s="17"/>
      <c r="AJ179" s="17">
        <v>0.212233463667757</v>
      </c>
      <c r="AK179" s="17">
        <v>0.19089316264057801</v>
      </c>
      <c r="AL179" s="17">
        <v>0.223568160329083</v>
      </c>
      <c r="AM179" s="17">
        <v>0.243843278857023</v>
      </c>
      <c r="AN179" s="17">
        <v>0.187828378077872</v>
      </c>
    </row>
    <row r="180" spans="2:40" x14ac:dyDescent="0.35">
      <c r="B180" t="s">
        <v>137</v>
      </c>
      <c r="C180" s="17">
        <v>2.6183671278847201E-2</v>
      </c>
      <c r="D180" s="17">
        <v>2.5084900506112999E-2</v>
      </c>
      <c r="E180" s="17">
        <v>2.74582953947329E-2</v>
      </c>
      <c r="F180" s="17"/>
      <c r="G180" s="17">
        <v>2.11203221789295E-2</v>
      </c>
      <c r="H180" s="17">
        <v>1.2022541027972899E-2</v>
      </c>
      <c r="I180" s="17">
        <v>7.1812040210249397E-3</v>
      </c>
      <c r="J180" s="17">
        <v>4.2621474499174097E-2</v>
      </c>
      <c r="K180" s="17">
        <v>4.4398855599232803E-2</v>
      </c>
      <c r="L180" s="17">
        <v>2.6362550575036801E-2</v>
      </c>
      <c r="M180" s="17"/>
      <c r="N180" s="17">
        <v>9.4032165012366206E-3</v>
      </c>
      <c r="O180" s="17">
        <v>6.1693185487107401E-2</v>
      </c>
      <c r="P180" s="17">
        <v>1.8972559610314299E-2</v>
      </c>
      <c r="Q180" s="17">
        <v>1.77075315195259E-2</v>
      </c>
      <c r="R180" s="17">
        <v>2.1411299327897301E-2</v>
      </c>
      <c r="S180" s="17"/>
      <c r="T180" s="17">
        <v>6.3782118884474798E-2</v>
      </c>
      <c r="U180" s="17">
        <v>3.05606314837461E-2</v>
      </c>
      <c r="V180" s="17">
        <v>1.0299574751698201E-2</v>
      </c>
      <c r="W180" s="17">
        <v>2.56039407486293E-2</v>
      </c>
      <c r="X180" s="17"/>
      <c r="Y180" s="17">
        <v>2.0910128244868698E-2</v>
      </c>
      <c r="Z180" s="17">
        <v>8.7251810913235896E-3</v>
      </c>
      <c r="AA180" s="17">
        <v>3.3178415192771697E-2</v>
      </c>
      <c r="AB180" s="17">
        <v>1.5499038090474201E-2</v>
      </c>
      <c r="AC180" s="17">
        <v>2.6375982203992E-2</v>
      </c>
      <c r="AD180" s="17">
        <v>0.15914035433455001</v>
      </c>
      <c r="AE180" s="17"/>
      <c r="AF180" s="17">
        <v>3.4151073216895603E-2</v>
      </c>
      <c r="AG180" s="17"/>
      <c r="AH180" s="17">
        <v>2.6183671278847201E-2</v>
      </c>
      <c r="AI180" s="17"/>
      <c r="AJ180" s="17">
        <v>1.6960823902594398E-2</v>
      </c>
      <c r="AK180" s="17">
        <v>3.3648690446810799E-2</v>
      </c>
      <c r="AL180" s="17">
        <v>4.6059870873389502E-2</v>
      </c>
      <c r="AM180" s="17">
        <v>2.7475385935550999E-2</v>
      </c>
      <c r="AN180" s="17">
        <v>0</v>
      </c>
    </row>
    <row r="181" spans="2:40" x14ac:dyDescent="0.35">
      <c r="B181" t="s">
        <v>138</v>
      </c>
      <c r="C181" s="17">
        <v>7.8729492683224395E-3</v>
      </c>
      <c r="D181" s="17">
        <v>1.00773298312514E-2</v>
      </c>
      <c r="E181" s="17">
        <v>5.6868888436409602E-3</v>
      </c>
      <c r="F181" s="17"/>
      <c r="G181" s="17">
        <v>8.9781799686123997E-3</v>
      </c>
      <c r="H181" s="17">
        <v>7.9265904474253995E-3</v>
      </c>
      <c r="I181" s="17">
        <v>7.8043519130726099E-3</v>
      </c>
      <c r="J181" s="17">
        <v>0</v>
      </c>
      <c r="K181" s="17">
        <v>2.8416359637396801E-2</v>
      </c>
      <c r="L181" s="17">
        <v>0</v>
      </c>
      <c r="M181" s="17"/>
      <c r="N181" s="17">
        <v>9.2365168872023604E-3</v>
      </c>
      <c r="O181" s="17">
        <v>2.05040694980126E-2</v>
      </c>
      <c r="P181" s="17">
        <v>5.1782846868890699E-3</v>
      </c>
      <c r="Q181" s="17">
        <v>7.9961564994032903E-3</v>
      </c>
      <c r="R181" s="17">
        <v>0</v>
      </c>
      <c r="S181" s="17"/>
      <c r="T181" s="17">
        <v>0</v>
      </c>
      <c r="U181" s="17">
        <v>1.36487815933266E-2</v>
      </c>
      <c r="V181" s="17">
        <v>1.1925077401073399E-2</v>
      </c>
      <c r="W181" s="17">
        <v>0</v>
      </c>
      <c r="X181" s="17"/>
      <c r="Y181" s="17">
        <v>9.5857233830500804E-3</v>
      </c>
      <c r="Z181" s="17">
        <v>0</v>
      </c>
      <c r="AA181" s="17">
        <v>1.24904607399945E-2</v>
      </c>
      <c r="AB181" s="17">
        <v>0</v>
      </c>
      <c r="AC181" s="17">
        <v>0</v>
      </c>
      <c r="AD181" s="17">
        <v>0</v>
      </c>
      <c r="AE181" s="17"/>
      <c r="AF181" s="17">
        <v>9.7055011752716202E-3</v>
      </c>
      <c r="AG181" s="17"/>
      <c r="AH181" s="17">
        <v>7.8729492683224395E-3</v>
      </c>
      <c r="AI181" s="17"/>
      <c r="AJ181" s="17">
        <v>9.65405009040631E-3</v>
      </c>
      <c r="AK181" s="17">
        <v>0</v>
      </c>
      <c r="AL181" s="17">
        <v>9.5850135219287293E-3</v>
      </c>
      <c r="AM181" s="17">
        <v>4.0539569518958001E-3</v>
      </c>
      <c r="AN181" s="17">
        <v>1.85793582173337E-2</v>
      </c>
    </row>
    <row r="182" spans="2:40" x14ac:dyDescent="0.35">
      <c r="B182" t="s">
        <v>58</v>
      </c>
      <c r="C182" s="17">
        <v>2.97842064769002E-2</v>
      </c>
      <c r="D182" s="17">
        <v>9.2943184164336404E-3</v>
      </c>
      <c r="E182" s="17">
        <v>5.0736423844801197E-2</v>
      </c>
      <c r="F182" s="17"/>
      <c r="G182" s="17">
        <v>0</v>
      </c>
      <c r="H182" s="17">
        <v>2.2556624860687099E-2</v>
      </c>
      <c r="I182" s="17">
        <v>1.36408864119104E-2</v>
      </c>
      <c r="J182" s="17">
        <v>1.07078072032902E-2</v>
      </c>
      <c r="K182" s="17">
        <v>4.4888217665596697E-2</v>
      </c>
      <c r="L182" s="17">
        <v>5.9802208832295499E-2</v>
      </c>
      <c r="M182" s="17"/>
      <c r="N182" s="17">
        <v>4.0286352162694397E-2</v>
      </c>
      <c r="O182" s="17">
        <v>3.1561842977531403E-2</v>
      </c>
      <c r="P182" s="17">
        <v>3.7140743271643399E-2</v>
      </c>
      <c r="Q182" s="17">
        <v>1.7463079727761899E-2</v>
      </c>
      <c r="R182" s="17">
        <v>2.2290753926046E-2</v>
      </c>
      <c r="S182" s="17"/>
      <c r="T182" s="17">
        <v>2.9303118862954801E-2</v>
      </c>
      <c r="U182" s="17">
        <v>5.5562169915742497E-2</v>
      </c>
      <c r="V182" s="17">
        <v>1.12740029405016E-2</v>
      </c>
      <c r="W182" s="17">
        <v>6.66789815934402E-3</v>
      </c>
      <c r="X182" s="17"/>
      <c r="Y182" s="17">
        <v>1.75887657049414E-2</v>
      </c>
      <c r="Z182" s="17">
        <v>3.48205414666026E-2</v>
      </c>
      <c r="AA182" s="17">
        <v>4.3324106345776901E-2</v>
      </c>
      <c r="AB182" s="17">
        <v>3.9538651427716898E-2</v>
      </c>
      <c r="AC182" s="17">
        <v>2.45455896595312E-2</v>
      </c>
      <c r="AD182" s="17">
        <v>0</v>
      </c>
      <c r="AE182" s="17"/>
      <c r="AF182" s="17">
        <v>4.0605595519938899E-2</v>
      </c>
      <c r="AG182" s="17"/>
      <c r="AH182" s="17">
        <v>2.97842064769002E-2</v>
      </c>
      <c r="AI182" s="17"/>
      <c r="AJ182" s="17">
        <v>1.6948717839602001E-2</v>
      </c>
      <c r="AK182" s="17">
        <v>3.9243717299448498E-2</v>
      </c>
      <c r="AL182" s="17">
        <v>6.0954349442977902E-2</v>
      </c>
      <c r="AM182" s="17">
        <v>2.2058219464780499E-2</v>
      </c>
      <c r="AN182" s="17">
        <v>8.9052215221203899E-3</v>
      </c>
    </row>
    <row r="183" spans="2:40" x14ac:dyDescent="0.35">
      <c r="C183" s="17"/>
      <c r="D183" s="17"/>
      <c r="E183" s="17"/>
      <c r="F183" s="17"/>
      <c r="G183" s="17"/>
      <c r="H183" s="17"/>
      <c r="I183" s="17"/>
      <c r="J183" s="17"/>
      <c r="K183" s="17"/>
      <c r="L183" s="17"/>
      <c r="M183" s="17"/>
      <c r="N183" s="17"/>
      <c r="O183" s="17"/>
      <c r="P183" s="17"/>
      <c r="Q183" s="17"/>
      <c r="R183" s="17"/>
      <c r="S183" s="17"/>
      <c r="T183" s="17"/>
      <c r="U183" s="17"/>
      <c r="V183" s="17"/>
      <c r="W183" s="17"/>
      <c r="X183" s="17"/>
      <c r="Y183" s="17"/>
      <c r="Z183" s="17"/>
      <c r="AA183" s="17"/>
      <c r="AB183" s="17"/>
      <c r="AC183" s="17"/>
      <c r="AD183" s="17"/>
      <c r="AE183" s="17"/>
      <c r="AF183" s="17"/>
      <c r="AG183" s="17"/>
      <c r="AH183" s="17"/>
      <c r="AI183" s="17"/>
      <c r="AJ183" s="17"/>
      <c r="AK183" s="17"/>
      <c r="AL183" s="17"/>
      <c r="AM183" s="17"/>
      <c r="AN183" s="17"/>
    </row>
    <row r="184" spans="2:40" x14ac:dyDescent="0.35">
      <c r="B184" s="6" t="s">
        <v>145</v>
      </c>
      <c r="C184" s="17"/>
      <c r="D184" s="17"/>
      <c r="E184" s="17"/>
      <c r="F184" s="17"/>
      <c r="G184" s="17"/>
      <c r="H184" s="17"/>
      <c r="I184" s="17"/>
      <c r="J184" s="17"/>
      <c r="K184" s="17"/>
      <c r="L184" s="17"/>
      <c r="M184" s="17"/>
      <c r="N184" s="17"/>
      <c r="O184" s="17"/>
      <c r="P184" s="17"/>
      <c r="Q184" s="17"/>
      <c r="R184" s="17"/>
      <c r="S184" s="17"/>
      <c r="T184" s="17"/>
      <c r="U184" s="17"/>
      <c r="V184" s="17"/>
      <c r="W184" s="17"/>
      <c r="X184" s="17"/>
      <c r="Y184" s="17"/>
      <c r="Z184" s="17"/>
      <c r="AA184" s="17"/>
      <c r="AB184" s="17"/>
      <c r="AC184" s="17"/>
      <c r="AD184" s="17"/>
      <c r="AE184" s="17"/>
      <c r="AF184" s="17"/>
      <c r="AG184" s="17"/>
      <c r="AH184" s="17"/>
      <c r="AI184" s="17"/>
      <c r="AJ184" s="17"/>
      <c r="AK184" s="17"/>
      <c r="AL184" s="17"/>
      <c r="AM184" s="17"/>
      <c r="AN184" s="17"/>
    </row>
    <row r="185" spans="2:40" x14ac:dyDescent="0.35">
      <c r="B185" s="24" t="s">
        <v>121</v>
      </c>
      <c r="C185" s="17"/>
      <c r="D185" s="17"/>
      <c r="E185" s="17"/>
      <c r="F185" s="17"/>
      <c r="G185" s="17"/>
      <c r="H185" s="17"/>
      <c r="I185" s="17"/>
      <c r="J185" s="17"/>
      <c r="K185" s="17"/>
      <c r="L185" s="17"/>
      <c r="M185" s="17"/>
      <c r="N185" s="17"/>
      <c r="O185" s="17"/>
      <c r="P185" s="17"/>
      <c r="Q185" s="17"/>
      <c r="R185" s="17"/>
      <c r="S185" s="17"/>
      <c r="T185" s="17"/>
      <c r="U185" s="17"/>
      <c r="V185" s="17"/>
      <c r="W185" s="17"/>
      <c r="X185" s="17"/>
      <c r="Y185" s="17"/>
      <c r="Z185" s="17"/>
      <c r="AA185" s="17"/>
      <c r="AB185" s="17"/>
      <c r="AC185" s="17"/>
      <c r="AD185" s="17"/>
      <c r="AE185" s="17"/>
      <c r="AF185" s="17"/>
      <c r="AG185" s="17"/>
      <c r="AH185" s="17"/>
      <c r="AI185" s="17"/>
      <c r="AJ185" s="17"/>
      <c r="AK185" s="17"/>
      <c r="AL185" s="17"/>
      <c r="AM185" s="17"/>
      <c r="AN185" s="17"/>
    </row>
    <row r="186" spans="2:40" x14ac:dyDescent="0.35">
      <c r="B186" t="s">
        <v>134</v>
      </c>
      <c r="C186" s="17">
        <v>0.15788155249951799</v>
      </c>
      <c r="D186" s="17">
        <v>0.17976843097265899</v>
      </c>
      <c r="E186" s="17">
        <v>0.13666632988104599</v>
      </c>
      <c r="F186" s="17"/>
      <c r="G186" s="17">
        <v>0.27365337287497898</v>
      </c>
      <c r="H186" s="17">
        <v>0.21458755403704999</v>
      </c>
      <c r="I186" s="17">
        <v>0.12282227401821</v>
      </c>
      <c r="J186" s="17">
        <v>0.17133114270965799</v>
      </c>
      <c r="K186" s="17">
        <v>0.12216341323905799</v>
      </c>
      <c r="L186" s="17">
        <v>0.104681498888617</v>
      </c>
      <c r="M186" s="17"/>
      <c r="N186" s="17">
        <v>0.16232094703612801</v>
      </c>
      <c r="O186" s="17">
        <v>0.15667241284897501</v>
      </c>
      <c r="P186" s="17">
        <v>0.11765417999599601</v>
      </c>
      <c r="Q186" s="17">
        <v>0.19805648816374599</v>
      </c>
      <c r="R186" s="17">
        <v>0.18650252080178101</v>
      </c>
      <c r="S186" s="17"/>
      <c r="T186" s="17">
        <v>0.20452012781638801</v>
      </c>
      <c r="U186" s="17">
        <v>0.137078956019167</v>
      </c>
      <c r="V186" s="17">
        <v>0.17334528247394701</v>
      </c>
      <c r="W186" s="17">
        <v>0.16975887151765101</v>
      </c>
      <c r="X186" s="17"/>
      <c r="Y186" s="17">
        <v>0.16289201709127299</v>
      </c>
      <c r="Z186" s="17">
        <v>0.19696981148993201</v>
      </c>
      <c r="AA186" s="17">
        <v>0.11852225407933099</v>
      </c>
      <c r="AB186" s="17">
        <v>0.164629835593985</v>
      </c>
      <c r="AC186" s="17">
        <v>0.24907230563171301</v>
      </c>
      <c r="AD186" s="17">
        <v>0.115240102754498</v>
      </c>
      <c r="AE186" s="17"/>
      <c r="AF186" s="17">
        <v>0.159435688986728</v>
      </c>
      <c r="AG186" s="17"/>
      <c r="AH186" s="17">
        <v>0.15788155249951799</v>
      </c>
      <c r="AI186" s="17"/>
      <c r="AJ186" s="17">
        <v>0.18589184172409401</v>
      </c>
      <c r="AK186" s="17">
        <v>0.14246313540104599</v>
      </c>
      <c r="AL186" s="17">
        <v>0.14665309307097399</v>
      </c>
      <c r="AM186" s="17">
        <v>0.13996593159807999</v>
      </c>
      <c r="AN186" s="17">
        <v>0.156711460975242</v>
      </c>
    </row>
    <row r="187" spans="2:40" x14ac:dyDescent="0.35">
      <c r="B187" t="s">
        <v>135</v>
      </c>
      <c r="C187" s="17">
        <v>0.43858199319086899</v>
      </c>
      <c r="D187" s="17">
        <v>0.42622522653744099</v>
      </c>
      <c r="E187" s="17">
        <v>0.449690082828124</v>
      </c>
      <c r="F187" s="17"/>
      <c r="G187" s="17">
        <v>0.38136938781926399</v>
      </c>
      <c r="H187" s="17">
        <v>0.44876171006093402</v>
      </c>
      <c r="I187" s="17">
        <v>0.52768499244794997</v>
      </c>
      <c r="J187" s="17">
        <v>0.39116935963144001</v>
      </c>
      <c r="K187" s="17">
        <v>0.437261439642748</v>
      </c>
      <c r="L187" s="17">
        <v>0.43763342645058201</v>
      </c>
      <c r="M187" s="17"/>
      <c r="N187" s="17">
        <v>0.386379033673734</v>
      </c>
      <c r="O187" s="17">
        <v>0.43543469930138701</v>
      </c>
      <c r="P187" s="17">
        <v>0.40012328812450498</v>
      </c>
      <c r="Q187" s="17">
        <v>0.46471925176520801</v>
      </c>
      <c r="R187" s="17">
        <v>0.52952608896461395</v>
      </c>
      <c r="S187" s="17"/>
      <c r="T187" s="17">
        <v>0.338917044815288</v>
      </c>
      <c r="U187" s="17">
        <v>0.41578108185495299</v>
      </c>
      <c r="V187" s="17">
        <v>0.46160219117946899</v>
      </c>
      <c r="W187" s="17">
        <v>0.48719238705062501</v>
      </c>
      <c r="X187" s="17"/>
      <c r="Y187" s="17">
        <v>0.46459754226783101</v>
      </c>
      <c r="Z187" s="17">
        <v>0.43464763337893902</v>
      </c>
      <c r="AA187" s="17">
        <v>0.42501045350968902</v>
      </c>
      <c r="AB187" s="17">
        <v>0.42092694342530801</v>
      </c>
      <c r="AC187" s="17">
        <v>0.44359303929563598</v>
      </c>
      <c r="AD187" s="17">
        <v>0.19668429789431199</v>
      </c>
      <c r="AE187" s="17"/>
      <c r="AF187" s="17">
        <v>0.44212591364913201</v>
      </c>
      <c r="AG187" s="17"/>
      <c r="AH187" s="17">
        <v>0.43858199319086899</v>
      </c>
      <c r="AI187" s="17"/>
      <c r="AJ187" s="17">
        <v>0.42968337762046099</v>
      </c>
      <c r="AK187" s="17">
        <v>0.40972286551061698</v>
      </c>
      <c r="AL187" s="17">
        <v>0.42351079831475902</v>
      </c>
      <c r="AM187" s="17">
        <v>0.49077162500132598</v>
      </c>
      <c r="AN187" s="17">
        <v>0.42034897839343499</v>
      </c>
    </row>
    <row r="188" spans="2:40" x14ac:dyDescent="0.35">
      <c r="B188" t="s">
        <v>136</v>
      </c>
      <c r="C188" s="17">
        <v>0.27989387006320099</v>
      </c>
      <c r="D188" s="17">
        <v>0.28595327174188501</v>
      </c>
      <c r="E188" s="17">
        <v>0.27343929412204299</v>
      </c>
      <c r="F188" s="17"/>
      <c r="G188" s="17">
        <v>0.192458347579059</v>
      </c>
      <c r="H188" s="17">
        <v>0.199637737534721</v>
      </c>
      <c r="I188" s="17">
        <v>0.24003172866925401</v>
      </c>
      <c r="J188" s="17">
        <v>0.32869898333492198</v>
      </c>
      <c r="K188" s="17">
        <v>0.31622924467460301</v>
      </c>
      <c r="L188" s="17">
        <v>0.337580483112629</v>
      </c>
      <c r="M188" s="17"/>
      <c r="N188" s="17">
        <v>0.34095361481827502</v>
      </c>
      <c r="O188" s="17">
        <v>0.231862904005916</v>
      </c>
      <c r="P188" s="17">
        <v>0.34872350352219</v>
      </c>
      <c r="Q188" s="17">
        <v>0.236548765312522</v>
      </c>
      <c r="R188" s="17">
        <v>0.18713568118620899</v>
      </c>
      <c r="S188" s="17"/>
      <c r="T188" s="17">
        <v>0.28893920817155899</v>
      </c>
      <c r="U188" s="17">
        <v>0.29380055389575999</v>
      </c>
      <c r="V188" s="17">
        <v>0.27792055610508298</v>
      </c>
      <c r="W188" s="17">
        <v>0.24914319050960901</v>
      </c>
      <c r="X188" s="17"/>
      <c r="Y188" s="17">
        <v>0.25492102203487299</v>
      </c>
      <c r="Z188" s="17">
        <v>0.25218813406777502</v>
      </c>
      <c r="AA188" s="17">
        <v>0.32903599392212501</v>
      </c>
      <c r="AB188" s="17">
        <v>0.30068046659162201</v>
      </c>
      <c r="AC188" s="17">
        <v>0.16287551726223001</v>
      </c>
      <c r="AD188" s="17">
        <v>0.479018137674107</v>
      </c>
      <c r="AE188" s="17"/>
      <c r="AF188" s="17">
        <v>0.25722765054792801</v>
      </c>
      <c r="AG188" s="17"/>
      <c r="AH188" s="17">
        <v>0.27989387006320099</v>
      </c>
      <c r="AI188" s="17"/>
      <c r="AJ188" s="17">
        <v>0.27536934985910899</v>
      </c>
      <c r="AK188" s="17">
        <v>0.30192164812405697</v>
      </c>
      <c r="AL188" s="17">
        <v>0.289084693881758</v>
      </c>
      <c r="AM188" s="17">
        <v>0.25900656121226001</v>
      </c>
      <c r="AN188" s="17">
        <v>0.29085716935994599</v>
      </c>
    </row>
    <row r="189" spans="2:40" x14ac:dyDescent="0.35">
      <c r="B189" t="s">
        <v>137</v>
      </c>
      <c r="C189" s="17">
        <v>2.4960264126186901E-2</v>
      </c>
      <c r="D189" s="17">
        <v>3.1321909568561901E-2</v>
      </c>
      <c r="E189" s="17">
        <v>1.8665249425822102E-2</v>
      </c>
      <c r="F189" s="17"/>
      <c r="G189" s="17">
        <v>4.0359814659571301E-2</v>
      </c>
      <c r="H189" s="17">
        <v>3.2370789478216699E-2</v>
      </c>
      <c r="I189" s="17">
        <v>2.90243067970739E-2</v>
      </c>
      <c r="J189" s="17">
        <v>2.7909708867606599E-2</v>
      </c>
      <c r="K189" s="17">
        <v>4.0107254615015499E-2</v>
      </c>
      <c r="L189" s="17">
        <v>0</v>
      </c>
      <c r="M189" s="17"/>
      <c r="N189" s="17">
        <v>9.2365168872023604E-3</v>
      </c>
      <c r="O189" s="17">
        <v>4.9175700880663101E-2</v>
      </c>
      <c r="P189" s="17">
        <v>1.6425124376477401E-2</v>
      </c>
      <c r="Q189" s="17">
        <v>2.60033397243709E-2</v>
      </c>
      <c r="R189" s="17">
        <v>3.1188686082725198E-2</v>
      </c>
      <c r="S189" s="17"/>
      <c r="T189" s="17">
        <v>3.3218598635626602E-2</v>
      </c>
      <c r="U189" s="17">
        <v>3.1462396568769598E-2</v>
      </c>
      <c r="V189" s="17">
        <v>1.41671502111681E-2</v>
      </c>
      <c r="W189" s="17">
        <v>3.4227374700130798E-2</v>
      </c>
      <c r="X189" s="17"/>
      <c r="Y189" s="17">
        <v>3.0189751281953801E-2</v>
      </c>
      <c r="Z189" s="17">
        <v>2.6226382547677399E-2</v>
      </c>
      <c r="AA189" s="17">
        <v>1.53738170979424E-2</v>
      </c>
      <c r="AB189" s="17">
        <v>2.17442604239441E-2</v>
      </c>
      <c r="AC189" s="17">
        <v>2.6375982203992E-2</v>
      </c>
      <c r="AD189" s="17">
        <v>6.3437717889902795E-2</v>
      </c>
      <c r="AE189" s="17"/>
      <c r="AF189" s="17">
        <v>2.9141997200550902E-2</v>
      </c>
      <c r="AG189" s="17"/>
      <c r="AH189" s="17">
        <v>2.4960264126186901E-2</v>
      </c>
      <c r="AI189" s="17"/>
      <c r="AJ189" s="17">
        <v>2.62617980716187E-2</v>
      </c>
      <c r="AK189" s="17">
        <v>9.0390271244456793E-3</v>
      </c>
      <c r="AL189" s="17">
        <v>3.3275954672013899E-2</v>
      </c>
      <c r="AM189" s="17">
        <v>1.7327523331967298E-2</v>
      </c>
      <c r="AN189" s="17">
        <v>4.3457970813086E-2</v>
      </c>
    </row>
    <row r="190" spans="2:40" x14ac:dyDescent="0.35">
      <c r="B190" t="s">
        <v>138</v>
      </c>
      <c r="C190" s="17">
        <v>1.23453335797941E-2</v>
      </c>
      <c r="D190" s="17">
        <v>1.3604969873654499E-2</v>
      </c>
      <c r="E190" s="17">
        <v>1.11443754812469E-2</v>
      </c>
      <c r="F190" s="17"/>
      <c r="G190" s="17">
        <v>1.1583178099471E-2</v>
      </c>
      <c r="H190" s="17">
        <v>2.48281194636964E-2</v>
      </c>
      <c r="I190" s="17">
        <v>8.2996184084357903E-3</v>
      </c>
      <c r="J190" s="17">
        <v>0</v>
      </c>
      <c r="K190" s="17">
        <v>1.7579245885961398E-2</v>
      </c>
      <c r="L190" s="17">
        <v>1.1859601328238401E-2</v>
      </c>
      <c r="M190" s="17"/>
      <c r="N190" s="17">
        <v>0</v>
      </c>
      <c r="O190" s="17">
        <v>8.6963027955428793E-3</v>
      </c>
      <c r="P190" s="17">
        <v>1.6845606669985001E-2</v>
      </c>
      <c r="Q190" s="17">
        <v>1.08021538532369E-2</v>
      </c>
      <c r="R190" s="17">
        <v>1.7564595880774199E-2</v>
      </c>
      <c r="S190" s="17"/>
      <c r="T190" s="17">
        <v>0</v>
      </c>
      <c r="U190" s="17">
        <v>1.1226984623394699E-2</v>
      </c>
      <c r="V190" s="17">
        <v>1.5204603369707199E-2</v>
      </c>
      <c r="W190" s="17">
        <v>1.5513586833398299E-2</v>
      </c>
      <c r="X190" s="17"/>
      <c r="Y190" s="17">
        <v>2.0069582969137401E-2</v>
      </c>
      <c r="Z190" s="17">
        <v>0</v>
      </c>
      <c r="AA190" s="17">
        <v>9.6420701091977593E-3</v>
      </c>
      <c r="AB190" s="17">
        <v>0</v>
      </c>
      <c r="AC190" s="17">
        <v>1.2088792882179299E-2</v>
      </c>
      <c r="AD190" s="17">
        <v>0</v>
      </c>
      <c r="AE190" s="17"/>
      <c r="AF190" s="17">
        <v>1.53150351313706E-2</v>
      </c>
      <c r="AG190" s="17"/>
      <c r="AH190" s="17">
        <v>1.23453335797941E-2</v>
      </c>
      <c r="AI190" s="17"/>
      <c r="AJ190" s="17">
        <v>1.2676965236141801E-2</v>
      </c>
      <c r="AK190" s="17">
        <v>1.51464703442332E-2</v>
      </c>
      <c r="AL190" s="17">
        <v>4.4728142002444498E-3</v>
      </c>
      <c r="AM190" s="17">
        <v>9.1427485591962197E-3</v>
      </c>
      <c r="AN190" s="17">
        <v>3.0941479554949199E-2</v>
      </c>
    </row>
    <row r="191" spans="2:40" x14ac:dyDescent="0.35">
      <c r="B191" t="s">
        <v>58</v>
      </c>
      <c r="C191" s="17">
        <v>8.6336986540430802E-2</v>
      </c>
      <c r="D191" s="17">
        <v>6.3126191305799106E-2</v>
      </c>
      <c r="E191" s="17">
        <v>0.110394668261718</v>
      </c>
      <c r="F191" s="17"/>
      <c r="G191" s="17">
        <v>0.10057589896765699</v>
      </c>
      <c r="H191" s="17">
        <v>7.9814089425381707E-2</v>
      </c>
      <c r="I191" s="17">
        <v>7.2137079659077105E-2</v>
      </c>
      <c r="J191" s="17">
        <v>8.0890805456373102E-2</v>
      </c>
      <c r="K191" s="17">
        <v>6.6659401942614299E-2</v>
      </c>
      <c r="L191" s="17">
        <v>0.108244990219934</v>
      </c>
      <c r="M191" s="17"/>
      <c r="N191" s="17">
        <v>0.101109887584661</v>
      </c>
      <c r="O191" s="17">
        <v>0.118157980167517</v>
      </c>
      <c r="P191" s="17">
        <v>0.100228297310846</v>
      </c>
      <c r="Q191" s="17">
        <v>6.3870001180916194E-2</v>
      </c>
      <c r="R191" s="17">
        <v>4.8082427083895797E-2</v>
      </c>
      <c r="S191" s="17"/>
      <c r="T191" s="17">
        <v>0.13440502056113801</v>
      </c>
      <c r="U191" s="17">
        <v>0.110650027037957</v>
      </c>
      <c r="V191" s="17">
        <v>5.7760216660626501E-2</v>
      </c>
      <c r="W191" s="17">
        <v>4.4164589388585203E-2</v>
      </c>
      <c r="X191" s="17"/>
      <c r="Y191" s="17">
        <v>6.7330084354931902E-2</v>
      </c>
      <c r="Z191" s="17">
        <v>8.9968038515676294E-2</v>
      </c>
      <c r="AA191" s="17">
        <v>0.102415411281715</v>
      </c>
      <c r="AB191" s="17">
        <v>9.2018493965140696E-2</v>
      </c>
      <c r="AC191" s="17">
        <v>0.10599436272425</v>
      </c>
      <c r="AD191" s="17">
        <v>0.14561974378718001</v>
      </c>
      <c r="AE191" s="17"/>
      <c r="AF191" s="17">
        <v>9.6753714484289904E-2</v>
      </c>
      <c r="AG191" s="17"/>
      <c r="AH191" s="17">
        <v>8.6336986540430802E-2</v>
      </c>
      <c r="AI191" s="17"/>
      <c r="AJ191" s="17">
        <v>7.0116667488575798E-2</v>
      </c>
      <c r="AK191" s="17">
        <v>0.12170685349560199</v>
      </c>
      <c r="AL191" s="17">
        <v>0.103002645860251</v>
      </c>
      <c r="AM191" s="17">
        <v>8.3785610297170104E-2</v>
      </c>
      <c r="AN191" s="17">
        <v>5.7682940903341903E-2</v>
      </c>
    </row>
    <row r="192" spans="2:40" x14ac:dyDescent="0.35">
      <c r="C192" s="17"/>
      <c r="D192" s="17"/>
      <c r="E192" s="17"/>
      <c r="F192" s="17"/>
      <c r="G192" s="17"/>
      <c r="H192" s="17"/>
      <c r="I192" s="17"/>
      <c r="J192" s="17"/>
      <c r="K192" s="17"/>
      <c r="L192" s="17"/>
      <c r="M192" s="17"/>
      <c r="N192" s="17"/>
      <c r="O192" s="17"/>
      <c r="P192" s="17"/>
      <c r="Q192" s="17"/>
      <c r="R192" s="17"/>
      <c r="S192" s="17"/>
      <c r="T192" s="17"/>
      <c r="U192" s="17"/>
      <c r="V192" s="17"/>
      <c r="W192" s="17"/>
      <c r="X192" s="17"/>
      <c r="Y192" s="17"/>
      <c r="Z192" s="17"/>
      <c r="AA192" s="17"/>
      <c r="AB192" s="17"/>
      <c r="AC192" s="17"/>
      <c r="AD192" s="17"/>
      <c r="AE192" s="17"/>
      <c r="AF192" s="17"/>
      <c r="AG192" s="17"/>
      <c r="AH192" s="17"/>
      <c r="AI192" s="17"/>
      <c r="AJ192" s="17"/>
      <c r="AK192" s="17"/>
      <c r="AL192" s="17"/>
      <c r="AM192" s="17"/>
      <c r="AN192" s="17"/>
    </row>
    <row r="193" spans="2:40" x14ac:dyDescent="0.35">
      <c r="B193" s="6" t="s">
        <v>146</v>
      </c>
      <c r="C193" s="17"/>
      <c r="D193" s="17"/>
      <c r="E193" s="17"/>
      <c r="F193" s="17"/>
      <c r="G193" s="17"/>
      <c r="H193" s="17"/>
      <c r="I193" s="17"/>
      <c r="J193" s="17"/>
      <c r="K193" s="17"/>
      <c r="L193" s="17"/>
      <c r="M193" s="17"/>
      <c r="N193" s="17"/>
      <c r="O193" s="17"/>
      <c r="P193" s="17"/>
      <c r="Q193" s="17"/>
      <c r="R193" s="17"/>
      <c r="S193" s="17"/>
      <c r="T193" s="17"/>
      <c r="U193" s="17"/>
      <c r="V193" s="17"/>
      <c r="W193" s="17"/>
      <c r="X193" s="17"/>
      <c r="Y193" s="17"/>
      <c r="Z193" s="17"/>
      <c r="AA193" s="17"/>
      <c r="AB193" s="17"/>
      <c r="AC193" s="17"/>
      <c r="AD193" s="17"/>
      <c r="AE193" s="17"/>
      <c r="AF193" s="17"/>
      <c r="AG193" s="17"/>
      <c r="AH193" s="17"/>
      <c r="AI193" s="17"/>
      <c r="AJ193" s="17"/>
      <c r="AK193" s="17"/>
      <c r="AL193" s="17"/>
      <c r="AM193" s="17"/>
      <c r="AN193" s="17"/>
    </row>
    <row r="194" spans="2:40" x14ac:dyDescent="0.35">
      <c r="B194" s="24" t="s">
        <v>121</v>
      </c>
      <c r="C194" s="17"/>
      <c r="D194" s="17"/>
      <c r="E194" s="17"/>
      <c r="F194" s="17"/>
      <c r="G194" s="17"/>
      <c r="H194" s="17"/>
      <c r="I194" s="17"/>
      <c r="J194" s="17"/>
      <c r="K194" s="17"/>
      <c r="L194" s="17"/>
      <c r="M194" s="17"/>
      <c r="N194" s="17"/>
      <c r="O194" s="17"/>
      <c r="P194" s="17"/>
      <c r="Q194" s="17"/>
      <c r="R194" s="17"/>
      <c r="S194" s="17"/>
      <c r="T194" s="17"/>
      <c r="U194" s="17"/>
      <c r="V194" s="17"/>
      <c r="W194" s="17"/>
      <c r="X194" s="17"/>
      <c r="Y194" s="17"/>
      <c r="Z194" s="17"/>
      <c r="AA194" s="17"/>
      <c r="AB194" s="17"/>
      <c r="AC194" s="17"/>
      <c r="AD194" s="17"/>
      <c r="AE194" s="17"/>
      <c r="AF194" s="17"/>
      <c r="AG194" s="17"/>
      <c r="AH194" s="17"/>
      <c r="AI194" s="17"/>
      <c r="AJ194" s="17"/>
      <c r="AK194" s="17"/>
      <c r="AL194" s="17"/>
      <c r="AM194" s="17"/>
      <c r="AN194" s="17"/>
    </row>
    <row r="195" spans="2:40" x14ac:dyDescent="0.35">
      <c r="B195" t="s">
        <v>134</v>
      </c>
      <c r="C195" s="17">
        <v>0.38802615612577102</v>
      </c>
      <c r="D195" s="17">
        <v>0.38847084402235099</v>
      </c>
      <c r="E195" s="17">
        <v>0.385894956142316</v>
      </c>
      <c r="F195" s="17"/>
      <c r="G195" s="17">
        <v>0.51839849757558099</v>
      </c>
      <c r="H195" s="17">
        <v>0.40022438025357399</v>
      </c>
      <c r="I195" s="17">
        <v>0.357857031950715</v>
      </c>
      <c r="J195" s="17">
        <v>0.38584208003875098</v>
      </c>
      <c r="K195" s="17">
        <v>0.40199135693843802</v>
      </c>
      <c r="L195" s="17">
        <v>0.33438320549848499</v>
      </c>
      <c r="M195" s="17"/>
      <c r="N195" s="17">
        <v>0.406947820841085</v>
      </c>
      <c r="O195" s="17">
        <v>0.35951306694518698</v>
      </c>
      <c r="P195" s="17">
        <v>0.35020130614494499</v>
      </c>
      <c r="Q195" s="17">
        <v>0.41674301821665299</v>
      </c>
      <c r="R195" s="17">
        <v>0.470231342293504</v>
      </c>
      <c r="S195" s="17"/>
      <c r="T195" s="17">
        <v>0.38466893015553999</v>
      </c>
      <c r="U195" s="17">
        <v>0.38000513079547898</v>
      </c>
      <c r="V195" s="17">
        <v>0.43977382840916701</v>
      </c>
      <c r="W195" s="17">
        <v>0.38508326177310298</v>
      </c>
      <c r="X195" s="17"/>
      <c r="Y195" s="17">
        <v>0.38099109903683398</v>
      </c>
      <c r="Z195" s="17">
        <v>0.44119346127479703</v>
      </c>
      <c r="AA195" s="17">
        <v>0.356519251308129</v>
      </c>
      <c r="AB195" s="17">
        <v>0.33979073143793398</v>
      </c>
      <c r="AC195" s="17">
        <v>0.53401378431118196</v>
      </c>
      <c r="AD195" s="17">
        <v>0.33700508322184802</v>
      </c>
      <c r="AE195" s="17"/>
      <c r="AF195" s="17">
        <v>0.37380414343933299</v>
      </c>
      <c r="AG195" s="17"/>
      <c r="AH195" s="17">
        <v>0.38802615612577102</v>
      </c>
      <c r="AI195" s="17"/>
      <c r="AJ195" s="17">
        <v>0.37856723429946498</v>
      </c>
      <c r="AK195" s="17">
        <v>0.40177893772483297</v>
      </c>
      <c r="AL195" s="17">
        <v>0.36262759930077199</v>
      </c>
      <c r="AM195" s="17">
        <v>0.40216733055019999</v>
      </c>
      <c r="AN195" s="17">
        <v>0.41865252324223301</v>
      </c>
    </row>
    <row r="196" spans="2:40" x14ac:dyDescent="0.35">
      <c r="B196" t="s">
        <v>135</v>
      </c>
      <c r="C196" s="17">
        <v>0.49816110160712901</v>
      </c>
      <c r="D196" s="17">
        <v>0.50052612828236198</v>
      </c>
      <c r="E196" s="17">
        <v>0.49674501042087499</v>
      </c>
      <c r="F196" s="17"/>
      <c r="G196" s="17">
        <v>0.421607400732389</v>
      </c>
      <c r="H196" s="17">
        <v>0.483281675265338</v>
      </c>
      <c r="I196" s="17">
        <v>0.56908895345391397</v>
      </c>
      <c r="J196" s="17">
        <v>0.51719171030986</v>
      </c>
      <c r="K196" s="17">
        <v>0.46443691845089802</v>
      </c>
      <c r="L196" s="17">
        <v>0.50811917354170699</v>
      </c>
      <c r="M196" s="17"/>
      <c r="N196" s="17">
        <v>0.49096751833843599</v>
      </c>
      <c r="O196" s="17">
        <v>0.52565614021368101</v>
      </c>
      <c r="P196" s="17">
        <v>0.53404494415225101</v>
      </c>
      <c r="Q196" s="17">
        <v>0.46973896697703998</v>
      </c>
      <c r="R196" s="17">
        <v>0.41368988393831002</v>
      </c>
      <c r="S196" s="17"/>
      <c r="T196" s="17">
        <v>0.43768666137193402</v>
      </c>
      <c r="U196" s="17">
        <v>0.47819533781773099</v>
      </c>
      <c r="V196" s="17">
        <v>0.466983447056597</v>
      </c>
      <c r="W196" s="17">
        <v>0.53546632210331802</v>
      </c>
      <c r="X196" s="17"/>
      <c r="Y196" s="17">
        <v>0.51392301442703003</v>
      </c>
      <c r="Z196" s="17">
        <v>0.50712385987698505</v>
      </c>
      <c r="AA196" s="17">
        <v>0.48347448915985702</v>
      </c>
      <c r="AB196" s="17">
        <v>0.54746954792508795</v>
      </c>
      <c r="AC196" s="17">
        <v>0.39616538968277099</v>
      </c>
      <c r="AD196" s="17">
        <v>0.55721038384333299</v>
      </c>
      <c r="AE196" s="17"/>
      <c r="AF196" s="17">
        <v>0.50689299971740698</v>
      </c>
      <c r="AG196" s="17"/>
      <c r="AH196" s="17">
        <v>0.49816110160712901</v>
      </c>
      <c r="AI196" s="17"/>
      <c r="AJ196" s="17">
        <v>0.499743644279104</v>
      </c>
      <c r="AK196" s="17">
        <v>0.461163544677825</v>
      </c>
      <c r="AL196" s="17">
        <v>0.51204228623304504</v>
      </c>
      <c r="AM196" s="17">
        <v>0.52142151142260595</v>
      </c>
      <c r="AN196" s="17">
        <v>0.464233532582493</v>
      </c>
    </row>
    <row r="197" spans="2:40" x14ac:dyDescent="0.35">
      <c r="B197" t="s">
        <v>136</v>
      </c>
      <c r="C197" s="17">
        <v>7.71594434817717E-2</v>
      </c>
      <c r="D197" s="17">
        <v>8.8761906114734196E-2</v>
      </c>
      <c r="E197" s="17">
        <v>6.5872879863604406E-2</v>
      </c>
      <c r="F197" s="17"/>
      <c r="G197" s="17">
        <v>4.8114028387150502E-2</v>
      </c>
      <c r="H197" s="17">
        <v>7.9564064968949397E-2</v>
      </c>
      <c r="I197" s="17">
        <v>4.5254391092612402E-2</v>
      </c>
      <c r="J197" s="17">
        <v>6.8108008163447795E-2</v>
      </c>
      <c r="K197" s="17">
        <v>9.4667000576482002E-2</v>
      </c>
      <c r="L197" s="17">
        <v>0.101564719559679</v>
      </c>
      <c r="M197" s="17"/>
      <c r="N197" s="17">
        <v>6.2698665268329096E-2</v>
      </c>
      <c r="O197" s="17">
        <v>7.9228011896854106E-2</v>
      </c>
      <c r="P197" s="17">
        <v>7.5164081282747E-2</v>
      </c>
      <c r="Q197" s="17">
        <v>7.4492044455045606E-2</v>
      </c>
      <c r="R197" s="17">
        <v>9.3663004690923105E-2</v>
      </c>
      <c r="S197" s="17"/>
      <c r="T197" s="17">
        <v>0.14442580983689901</v>
      </c>
      <c r="U197" s="17">
        <v>7.8236134496759396E-2</v>
      </c>
      <c r="V197" s="17">
        <v>7.3492045526428296E-2</v>
      </c>
      <c r="W197" s="17">
        <v>6.5398884000614596E-2</v>
      </c>
      <c r="X197" s="17"/>
      <c r="Y197" s="17">
        <v>7.9339239324821897E-2</v>
      </c>
      <c r="Z197" s="17">
        <v>4.3705900402754003E-2</v>
      </c>
      <c r="AA197" s="17">
        <v>9.9030006861256001E-2</v>
      </c>
      <c r="AB197" s="17">
        <v>6.8693056406244193E-2</v>
      </c>
      <c r="AC197" s="17">
        <v>4.3127776816267699E-2</v>
      </c>
      <c r="AD197" s="17">
        <v>4.2346815044916497E-2</v>
      </c>
      <c r="AE197" s="17"/>
      <c r="AF197" s="17">
        <v>7.0724162560265799E-2</v>
      </c>
      <c r="AG197" s="17"/>
      <c r="AH197" s="17">
        <v>7.71594434817717E-2</v>
      </c>
      <c r="AI197" s="17"/>
      <c r="AJ197" s="17">
        <v>9.1798004921910703E-2</v>
      </c>
      <c r="AK197" s="17">
        <v>8.8709614044341703E-2</v>
      </c>
      <c r="AL197" s="17">
        <v>7.2427760839872804E-2</v>
      </c>
      <c r="AM197" s="17">
        <v>4.5275317839876199E-2</v>
      </c>
      <c r="AN197" s="17">
        <v>9.7334599392534096E-2</v>
      </c>
    </row>
    <row r="198" spans="2:40" x14ac:dyDescent="0.35">
      <c r="B198" t="s">
        <v>137</v>
      </c>
      <c r="C198" s="17">
        <v>6.8277540987260396E-3</v>
      </c>
      <c r="D198" s="17">
        <v>4.93027026953581E-3</v>
      </c>
      <c r="E198" s="17">
        <v>8.7930559722893906E-3</v>
      </c>
      <c r="F198" s="17"/>
      <c r="G198" s="17">
        <v>1.1880073304879699E-2</v>
      </c>
      <c r="H198" s="17">
        <v>0</v>
      </c>
      <c r="I198" s="17">
        <v>0</v>
      </c>
      <c r="J198" s="17">
        <v>1.2279301751105601E-2</v>
      </c>
      <c r="K198" s="17">
        <v>1.6349323094577001E-2</v>
      </c>
      <c r="L198" s="17">
        <v>3.5441149900143402E-3</v>
      </c>
      <c r="M198" s="17"/>
      <c r="N198" s="17">
        <v>0</v>
      </c>
      <c r="O198" s="17">
        <v>2.3114006791933501E-2</v>
      </c>
      <c r="P198" s="17">
        <v>2.3671047691220799E-3</v>
      </c>
      <c r="Q198" s="17">
        <v>6.2262306090262003E-3</v>
      </c>
      <c r="R198" s="17">
        <v>7.0499243679883498E-3</v>
      </c>
      <c r="S198" s="17"/>
      <c r="T198" s="17">
        <v>0</v>
      </c>
      <c r="U198" s="17">
        <v>7.3373112352942997E-3</v>
      </c>
      <c r="V198" s="17">
        <v>3.1467482449436799E-3</v>
      </c>
      <c r="W198" s="17">
        <v>1.08488580619814E-2</v>
      </c>
      <c r="X198" s="17"/>
      <c r="Y198" s="17">
        <v>4.88450287774388E-3</v>
      </c>
      <c r="Z198" s="17">
        <v>0</v>
      </c>
      <c r="AA198" s="17">
        <v>1.13303778662405E-2</v>
      </c>
      <c r="AB198" s="17">
        <v>0</v>
      </c>
      <c r="AC198" s="17">
        <v>0</v>
      </c>
      <c r="AD198" s="17">
        <v>6.3437717889902795E-2</v>
      </c>
      <c r="AE198" s="17"/>
      <c r="AF198" s="17">
        <v>7.0589444265446704E-3</v>
      </c>
      <c r="AG198" s="17"/>
      <c r="AH198" s="17">
        <v>6.8277540987260396E-3</v>
      </c>
      <c r="AI198" s="17"/>
      <c r="AJ198" s="17">
        <v>8.3021827299186897E-3</v>
      </c>
      <c r="AK198" s="17">
        <v>9.0390271244456793E-3</v>
      </c>
      <c r="AL198" s="17">
        <v>9.4260674792870994E-3</v>
      </c>
      <c r="AM198" s="17">
        <v>4.0539569518958001E-3</v>
      </c>
      <c r="AN198" s="17">
        <v>0</v>
      </c>
    </row>
    <row r="199" spans="2:40" x14ac:dyDescent="0.35">
      <c r="B199" t="s">
        <v>138</v>
      </c>
      <c r="C199" s="17">
        <v>1.9697976152160202E-3</v>
      </c>
      <c r="D199" s="17">
        <v>0</v>
      </c>
      <c r="E199" s="17">
        <v>3.9785515263199697E-3</v>
      </c>
      <c r="F199" s="17"/>
      <c r="G199" s="17">
        <v>0</v>
      </c>
      <c r="H199" s="17">
        <v>5.5888103083040703E-3</v>
      </c>
      <c r="I199" s="17">
        <v>7.1812040210249397E-3</v>
      </c>
      <c r="J199" s="17">
        <v>0</v>
      </c>
      <c r="K199" s="17">
        <v>0</v>
      </c>
      <c r="L199" s="17">
        <v>0</v>
      </c>
      <c r="M199" s="17"/>
      <c r="N199" s="17">
        <v>0</v>
      </c>
      <c r="O199" s="17">
        <v>0</v>
      </c>
      <c r="P199" s="17">
        <v>0</v>
      </c>
      <c r="Q199" s="17">
        <v>3.7481510767181799E-3</v>
      </c>
      <c r="R199" s="17">
        <v>7.18688618773954E-3</v>
      </c>
      <c r="S199" s="17"/>
      <c r="T199" s="17">
        <v>1.7639287886004201E-2</v>
      </c>
      <c r="U199" s="17">
        <v>3.2516223713601098E-3</v>
      </c>
      <c r="V199" s="17">
        <v>0</v>
      </c>
      <c r="W199" s="17">
        <v>0</v>
      </c>
      <c r="X199" s="17"/>
      <c r="Y199" s="17">
        <v>2.1766357178441401E-3</v>
      </c>
      <c r="Z199" s="17">
        <v>0</v>
      </c>
      <c r="AA199" s="17">
        <v>0</v>
      </c>
      <c r="AB199" s="17">
        <v>0</v>
      </c>
      <c r="AC199" s="17">
        <v>1.4005814889294E-2</v>
      </c>
      <c r="AD199" s="17">
        <v>0</v>
      </c>
      <c r="AE199" s="17"/>
      <c r="AF199" s="17">
        <v>0</v>
      </c>
      <c r="AG199" s="17"/>
      <c r="AH199" s="17">
        <v>1.9697976152160202E-3</v>
      </c>
      <c r="AI199" s="17"/>
      <c r="AJ199" s="17">
        <v>0</v>
      </c>
      <c r="AK199" s="17">
        <v>0</v>
      </c>
      <c r="AL199" s="17">
        <v>4.3710746258847797E-3</v>
      </c>
      <c r="AM199" s="17">
        <v>4.5699143149555404E-3</v>
      </c>
      <c r="AN199" s="17">
        <v>0</v>
      </c>
    </row>
    <row r="200" spans="2:40" x14ac:dyDescent="0.35">
      <c r="B200" t="s">
        <v>58</v>
      </c>
      <c r="C200" s="17">
        <v>2.7855747071386501E-2</v>
      </c>
      <c r="D200" s="17">
        <v>1.7310851311016999E-2</v>
      </c>
      <c r="E200" s="17">
        <v>3.8715546074595E-2</v>
      </c>
      <c r="F200" s="17"/>
      <c r="G200" s="17">
        <v>0</v>
      </c>
      <c r="H200" s="17">
        <v>3.1341069203834698E-2</v>
      </c>
      <c r="I200" s="17">
        <v>2.06184194817342E-2</v>
      </c>
      <c r="J200" s="17">
        <v>1.65788997368361E-2</v>
      </c>
      <c r="K200" s="17">
        <v>2.2555400939605098E-2</v>
      </c>
      <c r="L200" s="17">
        <v>5.23887864101137E-2</v>
      </c>
      <c r="M200" s="17"/>
      <c r="N200" s="17">
        <v>3.9385995552149E-2</v>
      </c>
      <c r="O200" s="17">
        <v>1.24887741523449E-2</v>
      </c>
      <c r="P200" s="17">
        <v>3.82225636509348E-2</v>
      </c>
      <c r="Q200" s="17">
        <v>2.90515886655166E-2</v>
      </c>
      <c r="R200" s="17">
        <v>8.1789585215352994E-3</v>
      </c>
      <c r="S200" s="17"/>
      <c r="T200" s="17">
        <v>1.5579310749622301E-2</v>
      </c>
      <c r="U200" s="17">
        <v>5.2974463283375899E-2</v>
      </c>
      <c r="V200" s="17">
        <v>1.6603930762863799E-2</v>
      </c>
      <c r="W200" s="17">
        <v>3.2026740609833299E-3</v>
      </c>
      <c r="X200" s="17"/>
      <c r="Y200" s="17">
        <v>1.86855086157264E-2</v>
      </c>
      <c r="Z200" s="17">
        <v>7.9767784454639508E-3</v>
      </c>
      <c r="AA200" s="17">
        <v>4.96458748045168E-2</v>
      </c>
      <c r="AB200" s="17">
        <v>4.4046664230733501E-2</v>
      </c>
      <c r="AC200" s="17">
        <v>1.26872343004853E-2</v>
      </c>
      <c r="AD200" s="17">
        <v>0</v>
      </c>
      <c r="AE200" s="17"/>
      <c r="AF200" s="17">
        <v>4.1519749856449899E-2</v>
      </c>
      <c r="AG200" s="17"/>
      <c r="AH200" s="17">
        <v>2.7855747071386501E-2</v>
      </c>
      <c r="AI200" s="17"/>
      <c r="AJ200" s="17">
        <v>2.1588933769601502E-2</v>
      </c>
      <c r="AK200" s="17">
        <v>3.9308876428554601E-2</v>
      </c>
      <c r="AL200" s="17">
        <v>3.91052115211378E-2</v>
      </c>
      <c r="AM200" s="17">
        <v>2.2511968920465999E-2</v>
      </c>
      <c r="AN200" s="17">
        <v>1.9779344782740599E-2</v>
      </c>
    </row>
    <row r="201" spans="2:40" x14ac:dyDescent="0.35">
      <c r="C201" s="17"/>
      <c r="D201" s="17"/>
      <c r="E201" s="17"/>
      <c r="F201" s="17"/>
      <c r="G201" s="17"/>
      <c r="H201" s="17"/>
      <c r="I201" s="17"/>
      <c r="J201" s="17"/>
      <c r="K201" s="17"/>
      <c r="L201" s="17"/>
      <c r="M201" s="17"/>
      <c r="N201" s="17"/>
      <c r="O201" s="17"/>
      <c r="P201" s="17"/>
      <c r="Q201" s="17"/>
      <c r="R201" s="17"/>
      <c r="S201" s="17"/>
      <c r="T201" s="17"/>
      <c r="U201" s="17"/>
      <c r="V201" s="17"/>
      <c r="W201" s="17"/>
      <c r="X201" s="17"/>
      <c r="Y201" s="17"/>
      <c r="Z201" s="17"/>
      <c r="AA201" s="17"/>
      <c r="AB201" s="17"/>
      <c r="AC201" s="17"/>
      <c r="AD201" s="17"/>
      <c r="AE201" s="17"/>
      <c r="AF201" s="17"/>
      <c r="AG201" s="17"/>
      <c r="AH201" s="17"/>
      <c r="AI201" s="17"/>
      <c r="AJ201" s="17"/>
      <c r="AK201" s="17"/>
      <c r="AL201" s="17"/>
      <c r="AM201" s="17"/>
      <c r="AN201" s="17"/>
    </row>
    <row r="202" spans="2:40" x14ac:dyDescent="0.35">
      <c r="B202" s="6" t="s">
        <v>147</v>
      </c>
      <c r="C202" s="17"/>
      <c r="D202" s="17"/>
      <c r="E202" s="17"/>
      <c r="F202" s="17"/>
      <c r="G202" s="17"/>
      <c r="H202" s="17"/>
      <c r="I202" s="17"/>
      <c r="J202" s="17"/>
      <c r="K202" s="17"/>
      <c r="L202" s="17"/>
      <c r="M202" s="17"/>
      <c r="N202" s="17"/>
      <c r="O202" s="17"/>
      <c r="P202" s="17"/>
      <c r="Q202" s="17"/>
      <c r="R202" s="17"/>
      <c r="S202" s="17"/>
      <c r="T202" s="17"/>
      <c r="U202" s="17"/>
      <c r="V202" s="17"/>
      <c r="W202" s="17"/>
      <c r="X202" s="17"/>
      <c r="Y202" s="17"/>
      <c r="Z202" s="17"/>
      <c r="AA202" s="17"/>
      <c r="AB202" s="17"/>
      <c r="AC202" s="17"/>
      <c r="AD202" s="17"/>
      <c r="AE202" s="17"/>
      <c r="AF202" s="17"/>
      <c r="AG202" s="17"/>
      <c r="AH202" s="17"/>
      <c r="AI202" s="17"/>
      <c r="AJ202" s="17"/>
      <c r="AK202" s="17"/>
      <c r="AL202" s="17"/>
      <c r="AM202" s="17"/>
      <c r="AN202" s="17"/>
    </row>
    <row r="203" spans="2:40" x14ac:dyDescent="0.35">
      <c r="B203" s="24" t="s">
        <v>121</v>
      </c>
      <c r="C203" s="17"/>
      <c r="D203" s="17"/>
      <c r="E203" s="17"/>
      <c r="F203" s="17"/>
      <c r="G203" s="17"/>
      <c r="H203" s="17"/>
      <c r="I203" s="17"/>
      <c r="J203" s="17"/>
      <c r="K203" s="17"/>
      <c r="L203" s="17"/>
      <c r="M203" s="17"/>
      <c r="N203" s="17"/>
      <c r="O203" s="17"/>
      <c r="P203" s="17"/>
      <c r="Q203" s="17"/>
      <c r="R203" s="17"/>
      <c r="S203" s="17"/>
      <c r="T203" s="17"/>
      <c r="U203" s="17"/>
      <c r="V203" s="17"/>
      <c r="W203" s="17"/>
      <c r="X203" s="17"/>
      <c r="Y203" s="17"/>
      <c r="Z203" s="17"/>
      <c r="AA203" s="17"/>
      <c r="AB203" s="17"/>
      <c r="AC203" s="17"/>
      <c r="AD203" s="17"/>
      <c r="AE203" s="17"/>
      <c r="AF203" s="17"/>
      <c r="AG203" s="17"/>
      <c r="AH203" s="17"/>
      <c r="AI203" s="17"/>
      <c r="AJ203" s="17"/>
      <c r="AK203" s="17"/>
      <c r="AL203" s="17"/>
      <c r="AM203" s="17"/>
      <c r="AN203" s="17"/>
    </row>
    <row r="204" spans="2:40" x14ac:dyDescent="0.35">
      <c r="B204" t="s">
        <v>134</v>
      </c>
      <c r="C204" s="17">
        <v>0.43904365735043499</v>
      </c>
      <c r="D204" s="17">
        <v>0.43833127700121799</v>
      </c>
      <c r="E204" s="17">
        <v>0.43839875428922498</v>
      </c>
      <c r="F204" s="17"/>
      <c r="G204" s="17">
        <v>0.46566079368892699</v>
      </c>
      <c r="H204" s="17">
        <v>0.56299992283359901</v>
      </c>
      <c r="I204" s="17">
        <v>0.471997889385745</v>
      </c>
      <c r="J204" s="17">
        <v>0.428021934107782</v>
      </c>
      <c r="K204" s="17">
        <v>0.445381647217928</v>
      </c>
      <c r="L204" s="17">
        <v>0.332017386282768</v>
      </c>
      <c r="M204" s="17"/>
      <c r="N204" s="17">
        <v>0.41130468097673301</v>
      </c>
      <c r="O204" s="17">
        <v>0.414743627906416</v>
      </c>
      <c r="P204" s="17">
        <v>0.44601928078548098</v>
      </c>
      <c r="Q204" s="17">
        <v>0.451535195020146</v>
      </c>
      <c r="R204" s="17">
        <v>0.45297478282154002</v>
      </c>
      <c r="S204" s="17"/>
      <c r="T204" s="17">
        <v>0.39796801268381499</v>
      </c>
      <c r="U204" s="17">
        <v>0.443611134838168</v>
      </c>
      <c r="V204" s="17">
        <v>0.43104327009899701</v>
      </c>
      <c r="W204" s="17">
        <v>0.48312776234840299</v>
      </c>
      <c r="X204" s="17"/>
      <c r="Y204" s="17">
        <v>0.497502745861719</v>
      </c>
      <c r="Z204" s="17">
        <v>0.39172560350758201</v>
      </c>
      <c r="AA204" s="17">
        <v>0.37002184145521</v>
      </c>
      <c r="AB204" s="17">
        <v>0.34072003193457001</v>
      </c>
      <c r="AC204" s="17">
        <v>0.53954999423682404</v>
      </c>
      <c r="AD204" s="17">
        <v>0.49363383336384098</v>
      </c>
      <c r="AE204" s="17"/>
      <c r="AF204" s="17">
        <v>0.452435287044895</v>
      </c>
      <c r="AG204" s="17"/>
      <c r="AH204" s="17">
        <v>0.43904365735043499</v>
      </c>
      <c r="AI204" s="17"/>
      <c r="AJ204" s="17">
        <v>0.46231672046786099</v>
      </c>
      <c r="AK204" s="17">
        <v>0.46430460563439302</v>
      </c>
      <c r="AL204" s="17">
        <v>0.416724464782805</v>
      </c>
      <c r="AM204" s="17">
        <v>0.42873975354340998</v>
      </c>
      <c r="AN204" s="17">
        <v>0.40077517407330499</v>
      </c>
    </row>
    <row r="205" spans="2:40" x14ac:dyDescent="0.35">
      <c r="B205" t="s">
        <v>135</v>
      </c>
      <c r="C205" s="17">
        <v>0.464580902781</v>
      </c>
      <c r="D205" s="17">
        <v>0.461647833731677</v>
      </c>
      <c r="E205" s="17">
        <v>0.468328816071716</v>
      </c>
      <c r="F205" s="17"/>
      <c r="G205" s="17">
        <v>0.49990756694196198</v>
      </c>
      <c r="H205" s="17">
        <v>0.351867349691035</v>
      </c>
      <c r="I205" s="17">
        <v>0.45041189313079999</v>
      </c>
      <c r="J205" s="17">
        <v>0.46772358059563002</v>
      </c>
      <c r="K205" s="17">
        <v>0.458680775181534</v>
      </c>
      <c r="L205" s="17">
        <v>0.53195434191830404</v>
      </c>
      <c r="M205" s="17"/>
      <c r="N205" s="17">
        <v>0.52887992965835695</v>
      </c>
      <c r="O205" s="17">
        <v>0.50034242733694501</v>
      </c>
      <c r="P205" s="17">
        <v>0.44399951859099701</v>
      </c>
      <c r="Q205" s="17">
        <v>0.46080689295235999</v>
      </c>
      <c r="R205" s="17">
        <v>0.43014471283837102</v>
      </c>
      <c r="S205" s="17"/>
      <c r="T205" s="17">
        <v>0.50771290414380299</v>
      </c>
      <c r="U205" s="17">
        <v>0.44080802309338202</v>
      </c>
      <c r="V205" s="17">
        <v>0.47458165726679102</v>
      </c>
      <c r="W205" s="17">
        <v>0.45262931928979599</v>
      </c>
      <c r="X205" s="17"/>
      <c r="Y205" s="17">
        <v>0.41578743665058499</v>
      </c>
      <c r="Z205" s="17">
        <v>0.54334842761903202</v>
      </c>
      <c r="AA205" s="17">
        <v>0.50082116673632304</v>
      </c>
      <c r="AB205" s="17">
        <v>0.51751521284531099</v>
      </c>
      <c r="AC205" s="17">
        <v>0.43375695657339702</v>
      </c>
      <c r="AD205" s="17">
        <v>0.418303769740065</v>
      </c>
      <c r="AE205" s="17"/>
      <c r="AF205" s="17">
        <v>0.439837244344364</v>
      </c>
      <c r="AG205" s="17"/>
      <c r="AH205" s="17">
        <v>0.464580902781</v>
      </c>
      <c r="AI205" s="17"/>
      <c r="AJ205" s="17">
        <v>0.44565278377567802</v>
      </c>
      <c r="AK205" s="17">
        <v>0.43339886623240997</v>
      </c>
      <c r="AL205" s="17">
        <v>0.45251292377868402</v>
      </c>
      <c r="AM205" s="17">
        <v>0.51268531374667503</v>
      </c>
      <c r="AN205" s="17">
        <v>0.483726636420375</v>
      </c>
    </row>
    <row r="206" spans="2:40" x14ac:dyDescent="0.35">
      <c r="B206" t="s">
        <v>136</v>
      </c>
      <c r="C206" s="17">
        <v>5.8355408883645897E-2</v>
      </c>
      <c r="D206" s="17">
        <v>7.1270798650540701E-2</v>
      </c>
      <c r="E206" s="17">
        <v>4.5622486192245099E-2</v>
      </c>
      <c r="F206" s="17"/>
      <c r="G206" s="17">
        <v>2.31119346796257E-2</v>
      </c>
      <c r="H206" s="17">
        <v>6.2534470147932897E-2</v>
      </c>
      <c r="I206" s="17">
        <v>4.2697132360132298E-2</v>
      </c>
      <c r="J206" s="17">
        <v>6.1730516769156397E-2</v>
      </c>
      <c r="K206" s="17">
        <v>5.4913136274348601E-2</v>
      </c>
      <c r="L206" s="17">
        <v>7.9615397383743902E-2</v>
      </c>
      <c r="M206" s="17"/>
      <c r="N206" s="17">
        <v>1.9529037202215702E-2</v>
      </c>
      <c r="O206" s="17">
        <v>5.0358384956228901E-2</v>
      </c>
      <c r="P206" s="17">
        <v>7.1944646225292203E-2</v>
      </c>
      <c r="Q206" s="17">
        <v>5.20231202298913E-2</v>
      </c>
      <c r="R206" s="17">
        <v>7.6800007452474298E-2</v>
      </c>
      <c r="S206" s="17"/>
      <c r="T206" s="17">
        <v>7.8739772422759993E-2</v>
      </c>
      <c r="U206" s="17">
        <v>5.14529545850426E-2</v>
      </c>
      <c r="V206" s="17">
        <v>6.6623739946397004E-2</v>
      </c>
      <c r="W206" s="17">
        <v>4.9685407581118203E-2</v>
      </c>
      <c r="X206" s="17"/>
      <c r="Y206" s="17">
        <v>5.8385281396290699E-2</v>
      </c>
      <c r="Z206" s="17">
        <v>4.7828871964498899E-2</v>
      </c>
      <c r="AA206" s="17">
        <v>6.3005164600726901E-2</v>
      </c>
      <c r="AB206" s="17">
        <v>9.6358867813025897E-2</v>
      </c>
      <c r="AC206" s="17">
        <v>1.4005814889294E-2</v>
      </c>
      <c r="AD206" s="17">
        <v>8.8062396896093506E-2</v>
      </c>
      <c r="AE206" s="17"/>
      <c r="AF206" s="17">
        <v>5.7262586074283597E-2</v>
      </c>
      <c r="AG206" s="17"/>
      <c r="AH206" s="17">
        <v>5.8355408883645897E-2</v>
      </c>
      <c r="AI206" s="17"/>
      <c r="AJ206" s="17">
        <v>6.0927250727153097E-2</v>
      </c>
      <c r="AK206" s="17">
        <v>6.1593166250277998E-2</v>
      </c>
      <c r="AL206" s="17">
        <v>6.7545282077904903E-2</v>
      </c>
      <c r="AM206" s="17">
        <v>2.7831603072550701E-2</v>
      </c>
      <c r="AN206" s="17">
        <v>9.5718844723579305E-2</v>
      </c>
    </row>
    <row r="207" spans="2:40" x14ac:dyDescent="0.35">
      <c r="B207" t="s">
        <v>137</v>
      </c>
      <c r="C207" s="17">
        <v>1.12610165266616E-2</v>
      </c>
      <c r="D207" s="17">
        <v>1.3103796787651899E-2</v>
      </c>
      <c r="E207" s="17">
        <v>9.4623025003879504E-3</v>
      </c>
      <c r="F207" s="17"/>
      <c r="G207" s="17">
        <v>1.1319704689485E-2</v>
      </c>
      <c r="H207" s="17">
        <v>5.5888103083040703E-3</v>
      </c>
      <c r="I207" s="17">
        <v>1.4469157556681799E-2</v>
      </c>
      <c r="J207" s="17">
        <v>1.38007935211855E-2</v>
      </c>
      <c r="K207" s="17">
        <v>2.4000067367185601E-2</v>
      </c>
      <c r="L207" s="17">
        <v>3.5744133839182199E-3</v>
      </c>
      <c r="M207" s="17"/>
      <c r="N207" s="17">
        <v>0</v>
      </c>
      <c r="O207" s="17">
        <v>8.0685848326103107E-3</v>
      </c>
      <c r="P207" s="17">
        <v>8.2524247042971809E-3</v>
      </c>
      <c r="Q207" s="17">
        <v>1.1855445623507399E-2</v>
      </c>
      <c r="R207" s="17">
        <v>2.2829588592543301E-2</v>
      </c>
      <c r="S207" s="17"/>
      <c r="T207" s="17">
        <v>0</v>
      </c>
      <c r="U207" s="17">
        <v>1.42117239909669E-2</v>
      </c>
      <c r="V207" s="17">
        <v>8.3668421719433495E-3</v>
      </c>
      <c r="W207" s="17">
        <v>1.13548367196995E-2</v>
      </c>
      <c r="X207" s="17"/>
      <c r="Y207" s="17">
        <v>1.04616243412306E-2</v>
      </c>
      <c r="Z207" s="17">
        <v>0</v>
      </c>
      <c r="AA207" s="17">
        <v>1.52733412249603E-2</v>
      </c>
      <c r="AB207" s="17">
        <v>3.1812513628274697E-2</v>
      </c>
      <c r="AC207" s="17">
        <v>0</v>
      </c>
      <c r="AD207" s="17">
        <v>0</v>
      </c>
      <c r="AE207" s="17"/>
      <c r="AF207" s="17">
        <v>1.3016931211928E-2</v>
      </c>
      <c r="AG207" s="17"/>
      <c r="AH207" s="17">
        <v>1.12610165266616E-2</v>
      </c>
      <c r="AI207" s="17"/>
      <c r="AJ207" s="17">
        <v>1.29020003624423E-2</v>
      </c>
      <c r="AK207" s="17">
        <v>0</v>
      </c>
      <c r="AL207" s="17">
        <v>1.5395430543884E-2</v>
      </c>
      <c r="AM207" s="17">
        <v>1.28075027293338E-2</v>
      </c>
      <c r="AN207" s="17">
        <v>1.00386116070515E-2</v>
      </c>
    </row>
    <row r="208" spans="2:40" x14ac:dyDescent="0.35">
      <c r="B208" t="s">
        <v>138</v>
      </c>
      <c r="C208" s="17">
        <v>8.87726637804021E-4</v>
      </c>
      <c r="D208" s="17">
        <v>0</v>
      </c>
      <c r="E208" s="17">
        <v>1.79300966886527E-3</v>
      </c>
      <c r="F208" s="17"/>
      <c r="G208" s="17">
        <v>0</v>
      </c>
      <c r="H208" s="17">
        <v>0</v>
      </c>
      <c r="I208" s="17">
        <v>0</v>
      </c>
      <c r="J208" s="17">
        <v>5.2724487929913097E-3</v>
      </c>
      <c r="K208" s="17">
        <v>0</v>
      </c>
      <c r="L208" s="17">
        <v>0</v>
      </c>
      <c r="M208" s="17"/>
      <c r="N208" s="17">
        <v>0</v>
      </c>
      <c r="O208" s="17">
        <v>0</v>
      </c>
      <c r="P208" s="17">
        <v>0</v>
      </c>
      <c r="Q208" s="17">
        <v>3.1734610059061899E-3</v>
      </c>
      <c r="R208" s="17">
        <v>0</v>
      </c>
      <c r="S208" s="17"/>
      <c r="T208" s="17">
        <v>0</v>
      </c>
      <c r="U208" s="17">
        <v>0</v>
      </c>
      <c r="V208" s="17">
        <v>3.4419845647776898E-3</v>
      </c>
      <c r="W208" s="17">
        <v>0</v>
      </c>
      <c r="X208" s="17"/>
      <c r="Y208" s="17">
        <v>2.0972928122565699E-3</v>
      </c>
      <c r="Z208" s="17">
        <v>0</v>
      </c>
      <c r="AA208" s="17">
        <v>0</v>
      </c>
      <c r="AB208" s="17">
        <v>0</v>
      </c>
      <c r="AC208" s="17">
        <v>0</v>
      </c>
      <c r="AD208" s="17">
        <v>0</v>
      </c>
      <c r="AE208" s="17"/>
      <c r="AF208" s="17">
        <v>1.84068874481334E-3</v>
      </c>
      <c r="AG208" s="17"/>
      <c r="AH208" s="17">
        <v>8.87726637804021E-4</v>
      </c>
      <c r="AI208" s="17"/>
      <c r="AJ208" s="17">
        <v>0</v>
      </c>
      <c r="AK208" s="17">
        <v>0</v>
      </c>
      <c r="AL208" s="17">
        <v>4.2117398513450604E-3</v>
      </c>
      <c r="AM208" s="17">
        <v>0</v>
      </c>
      <c r="AN208" s="17">
        <v>0</v>
      </c>
    </row>
    <row r="209" spans="2:40" x14ac:dyDescent="0.35">
      <c r="B209" t="s">
        <v>58</v>
      </c>
      <c r="C209" s="17">
        <v>2.5871287820453101E-2</v>
      </c>
      <c r="D209" s="17">
        <v>1.56462938289131E-2</v>
      </c>
      <c r="E209" s="17">
        <v>3.6394631277561297E-2</v>
      </c>
      <c r="F209" s="17"/>
      <c r="G209" s="17">
        <v>0</v>
      </c>
      <c r="H209" s="17">
        <v>1.7009447019129199E-2</v>
      </c>
      <c r="I209" s="17">
        <v>2.0423927566641301E-2</v>
      </c>
      <c r="J209" s="17">
        <v>2.3450726213254999E-2</v>
      </c>
      <c r="K209" s="17">
        <v>1.7024373959003799E-2</v>
      </c>
      <c r="L209" s="17">
        <v>5.2838461031266298E-2</v>
      </c>
      <c r="M209" s="17"/>
      <c r="N209" s="17">
        <v>4.0286352162694397E-2</v>
      </c>
      <c r="O209" s="17">
        <v>2.64869749678E-2</v>
      </c>
      <c r="P209" s="17">
        <v>2.97841296939329E-2</v>
      </c>
      <c r="Q209" s="17">
        <v>2.0605885168189699E-2</v>
      </c>
      <c r="R209" s="17">
        <v>1.7250908295071601E-2</v>
      </c>
      <c r="S209" s="17"/>
      <c r="T209" s="17">
        <v>1.5579310749622301E-2</v>
      </c>
      <c r="U209" s="17">
        <v>4.99161634924404E-2</v>
      </c>
      <c r="V209" s="17">
        <v>1.5942505951094799E-2</v>
      </c>
      <c r="W209" s="17">
        <v>3.2026740609833299E-3</v>
      </c>
      <c r="X209" s="17"/>
      <c r="Y209" s="17">
        <v>1.5765618937918599E-2</v>
      </c>
      <c r="Z209" s="17">
        <v>1.7097096908886101E-2</v>
      </c>
      <c r="AA209" s="17">
        <v>5.0878485982779498E-2</v>
      </c>
      <c r="AB209" s="17">
        <v>1.35933737788182E-2</v>
      </c>
      <c r="AC209" s="17">
        <v>1.26872343004853E-2</v>
      </c>
      <c r="AD209" s="17">
        <v>0</v>
      </c>
      <c r="AE209" s="17"/>
      <c r="AF209" s="17">
        <v>3.56072625797152E-2</v>
      </c>
      <c r="AG209" s="17"/>
      <c r="AH209" s="17">
        <v>2.5871287820453101E-2</v>
      </c>
      <c r="AI209" s="17"/>
      <c r="AJ209" s="17">
        <v>1.8201244666864999E-2</v>
      </c>
      <c r="AK209" s="17">
        <v>4.07033618829186E-2</v>
      </c>
      <c r="AL209" s="17">
        <v>4.36101589653776E-2</v>
      </c>
      <c r="AM209" s="17">
        <v>1.79358269080311E-2</v>
      </c>
      <c r="AN209" s="17">
        <v>9.7407331756891296E-3</v>
      </c>
    </row>
    <row r="210" spans="2:40" x14ac:dyDescent="0.35">
      <c r="C210" s="17"/>
      <c r="D210" s="17"/>
      <c r="E210" s="17"/>
      <c r="F210" s="17"/>
      <c r="G210" s="17"/>
      <c r="H210" s="17"/>
      <c r="I210" s="17"/>
      <c r="J210" s="17"/>
      <c r="K210" s="17"/>
      <c r="L210" s="17"/>
      <c r="M210" s="17"/>
      <c r="N210" s="17"/>
      <c r="O210" s="17"/>
      <c r="P210" s="17"/>
      <c r="Q210" s="17"/>
      <c r="R210" s="17"/>
      <c r="S210" s="17"/>
      <c r="T210" s="17"/>
      <c r="U210" s="17"/>
      <c r="V210" s="17"/>
      <c r="W210" s="17"/>
      <c r="X210" s="17"/>
      <c r="Y210" s="17"/>
      <c r="Z210" s="17"/>
      <c r="AA210" s="17"/>
      <c r="AB210" s="17"/>
      <c r="AC210" s="17"/>
      <c r="AD210" s="17"/>
      <c r="AE210" s="17"/>
      <c r="AF210" s="17"/>
      <c r="AG210" s="17"/>
      <c r="AH210" s="17"/>
      <c r="AI210" s="17"/>
      <c r="AJ210" s="17"/>
      <c r="AK210" s="17"/>
      <c r="AL210" s="17"/>
      <c r="AM210" s="17"/>
      <c r="AN210" s="17"/>
    </row>
    <row r="211" spans="2:40" x14ac:dyDescent="0.35">
      <c r="B211" s="6" t="s">
        <v>148</v>
      </c>
      <c r="C211" s="17"/>
      <c r="D211" s="17"/>
      <c r="E211" s="17"/>
      <c r="F211" s="17"/>
      <c r="G211" s="17"/>
      <c r="H211" s="17"/>
      <c r="I211" s="17"/>
      <c r="J211" s="17"/>
      <c r="K211" s="17"/>
      <c r="L211" s="17"/>
      <c r="M211" s="17"/>
      <c r="N211" s="17"/>
      <c r="O211" s="17"/>
      <c r="P211" s="17"/>
      <c r="Q211" s="17"/>
      <c r="R211" s="17"/>
      <c r="S211" s="17"/>
      <c r="T211" s="17"/>
      <c r="U211" s="17"/>
      <c r="V211" s="17"/>
      <c r="W211" s="17"/>
      <c r="X211" s="17"/>
      <c r="Y211" s="17"/>
      <c r="Z211" s="17"/>
      <c r="AA211" s="17"/>
      <c r="AB211" s="17"/>
      <c r="AC211" s="17"/>
      <c r="AD211" s="17"/>
      <c r="AE211" s="17"/>
      <c r="AF211" s="17"/>
      <c r="AG211" s="17"/>
      <c r="AH211" s="17"/>
      <c r="AI211" s="17"/>
      <c r="AJ211" s="17"/>
      <c r="AK211" s="17"/>
      <c r="AL211" s="17"/>
      <c r="AM211" s="17"/>
      <c r="AN211" s="17"/>
    </row>
    <row r="212" spans="2:40" x14ac:dyDescent="0.35">
      <c r="B212" s="24" t="s">
        <v>121</v>
      </c>
      <c r="C212" s="17"/>
      <c r="D212" s="17"/>
      <c r="E212" s="17"/>
      <c r="F212" s="17"/>
      <c r="G212" s="17"/>
      <c r="H212" s="17"/>
      <c r="I212" s="17"/>
      <c r="J212" s="17"/>
      <c r="K212" s="17"/>
      <c r="L212" s="17"/>
      <c r="M212" s="17"/>
      <c r="N212" s="17"/>
      <c r="O212" s="17"/>
      <c r="P212" s="17"/>
      <c r="Q212" s="17"/>
      <c r="R212" s="17"/>
      <c r="S212" s="17"/>
      <c r="T212" s="17"/>
      <c r="U212" s="17"/>
      <c r="V212" s="17"/>
      <c r="W212" s="17"/>
      <c r="X212" s="17"/>
      <c r="Y212" s="17"/>
      <c r="Z212" s="17"/>
      <c r="AA212" s="17"/>
      <c r="AB212" s="17"/>
      <c r="AC212" s="17"/>
      <c r="AD212" s="17"/>
      <c r="AE212" s="17"/>
      <c r="AF212" s="17"/>
      <c r="AG212" s="17"/>
      <c r="AH212" s="17"/>
      <c r="AI212" s="17"/>
      <c r="AJ212" s="17"/>
      <c r="AK212" s="17"/>
      <c r="AL212" s="17"/>
      <c r="AM212" s="17"/>
      <c r="AN212" s="17"/>
    </row>
    <row r="213" spans="2:40" x14ac:dyDescent="0.35">
      <c r="B213" t="s">
        <v>134</v>
      </c>
      <c r="C213" s="17">
        <v>0.33611881634419799</v>
      </c>
      <c r="D213" s="17">
        <v>0.31535198170227802</v>
      </c>
      <c r="E213" s="17">
        <v>0.35923389452361798</v>
      </c>
      <c r="F213" s="17"/>
      <c r="G213" s="17">
        <v>0.41846545536743801</v>
      </c>
      <c r="H213" s="17">
        <v>0.41167053275351501</v>
      </c>
      <c r="I213" s="17">
        <v>0.31293139628095401</v>
      </c>
      <c r="J213" s="17">
        <v>0.32982058058731101</v>
      </c>
      <c r="K213" s="17">
        <v>0.309358796745273</v>
      </c>
      <c r="L213" s="17">
        <v>0.28581553716424402</v>
      </c>
      <c r="M213" s="17"/>
      <c r="N213" s="17">
        <v>0.36808026412079198</v>
      </c>
      <c r="O213" s="17">
        <v>0.37901615953656498</v>
      </c>
      <c r="P213" s="17">
        <v>0.28506978681406098</v>
      </c>
      <c r="Q213" s="17">
        <v>0.38109166160589802</v>
      </c>
      <c r="R213" s="17">
        <v>0.32444564111590002</v>
      </c>
      <c r="S213" s="17"/>
      <c r="T213" s="17">
        <v>0.232794656539177</v>
      </c>
      <c r="U213" s="17">
        <v>0.33463802161915501</v>
      </c>
      <c r="V213" s="17">
        <v>0.33795307959219001</v>
      </c>
      <c r="W213" s="17">
        <v>0.38782479245490697</v>
      </c>
      <c r="X213" s="17"/>
      <c r="Y213" s="17">
        <v>0.36188948009223498</v>
      </c>
      <c r="Z213" s="17">
        <v>0.39330178937101701</v>
      </c>
      <c r="AA213" s="17">
        <v>0.28755228922630499</v>
      </c>
      <c r="AB213" s="17">
        <v>0.24021718684148299</v>
      </c>
      <c r="AC213" s="17">
        <v>0.38226526566452601</v>
      </c>
      <c r="AD213" s="17">
        <v>0.44785371146331898</v>
      </c>
      <c r="AE213" s="17"/>
      <c r="AF213" s="17">
        <v>0.30383754317145201</v>
      </c>
      <c r="AG213" s="17"/>
      <c r="AH213" s="17">
        <v>0.33611881634419799</v>
      </c>
      <c r="AI213" s="17"/>
      <c r="AJ213" s="17">
        <v>0.31038363823748799</v>
      </c>
      <c r="AK213" s="17">
        <v>0.37614743005161599</v>
      </c>
      <c r="AL213" s="17">
        <v>0.34737102988402702</v>
      </c>
      <c r="AM213" s="17">
        <v>0.35585514119449302</v>
      </c>
      <c r="AN213" s="17">
        <v>0.29121795922884097</v>
      </c>
    </row>
    <row r="214" spans="2:40" x14ac:dyDescent="0.35">
      <c r="B214" t="s">
        <v>135</v>
      </c>
      <c r="C214" s="17">
        <v>0.48728446183346302</v>
      </c>
      <c r="D214" s="17">
        <v>0.50557785185589899</v>
      </c>
      <c r="E214" s="17">
        <v>0.46559152697669298</v>
      </c>
      <c r="F214" s="17"/>
      <c r="G214" s="17">
        <v>0.42364750135795498</v>
      </c>
      <c r="H214" s="17">
        <v>0.49000809520494398</v>
      </c>
      <c r="I214" s="17">
        <v>0.54164609239056105</v>
      </c>
      <c r="J214" s="17">
        <v>0.45934726470100201</v>
      </c>
      <c r="K214" s="17">
        <v>0.50381221499178297</v>
      </c>
      <c r="L214" s="17">
        <v>0.48999473568017599</v>
      </c>
      <c r="M214" s="17"/>
      <c r="N214" s="17">
        <v>0.433661907409434</v>
      </c>
      <c r="O214" s="17">
        <v>0.45860129493395801</v>
      </c>
      <c r="P214" s="17">
        <v>0.52365550078545597</v>
      </c>
      <c r="Q214" s="17">
        <v>0.44925481763869801</v>
      </c>
      <c r="R214" s="17">
        <v>0.52725398876723995</v>
      </c>
      <c r="S214" s="17"/>
      <c r="T214" s="17">
        <v>0.531151274991286</v>
      </c>
      <c r="U214" s="17">
        <v>0.49512266461710802</v>
      </c>
      <c r="V214" s="17">
        <v>0.44873009628677502</v>
      </c>
      <c r="W214" s="17">
        <v>0.51140991896451404</v>
      </c>
      <c r="X214" s="17"/>
      <c r="Y214" s="17">
        <v>0.50398974432722599</v>
      </c>
      <c r="Z214" s="17">
        <v>0.42606309658297398</v>
      </c>
      <c r="AA214" s="17">
        <v>0.47246719751640098</v>
      </c>
      <c r="AB214" s="17">
        <v>0.53554234688098801</v>
      </c>
      <c r="AC214" s="17">
        <v>0.48055533973487402</v>
      </c>
      <c r="AD214" s="17">
        <v>0.44636175560186098</v>
      </c>
      <c r="AE214" s="17"/>
      <c r="AF214" s="17">
        <v>0.492514144489476</v>
      </c>
      <c r="AG214" s="17"/>
      <c r="AH214" s="17">
        <v>0.48728446183346302</v>
      </c>
      <c r="AI214" s="17"/>
      <c r="AJ214" s="17">
        <v>0.53542952677025601</v>
      </c>
      <c r="AK214" s="17">
        <v>0.46386116362371599</v>
      </c>
      <c r="AL214" s="17">
        <v>0.418047976950986</v>
      </c>
      <c r="AM214" s="17">
        <v>0.46992898223024598</v>
      </c>
      <c r="AN214" s="17">
        <v>0.55424719292472402</v>
      </c>
    </row>
    <row r="215" spans="2:40" x14ac:dyDescent="0.35">
      <c r="B215" t="s">
        <v>136</v>
      </c>
      <c r="C215" s="17">
        <v>0.123359393973246</v>
      </c>
      <c r="D215" s="17">
        <v>0.129651849699642</v>
      </c>
      <c r="E215" s="17">
        <v>0.11773908254176101</v>
      </c>
      <c r="F215" s="17"/>
      <c r="G215" s="17">
        <v>9.3808161453844102E-2</v>
      </c>
      <c r="H215" s="17">
        <v>6.1159040059617899E-2</v>
      </c>
      <c r="I215" s="17">
        <v>0.110522505645352</v>
      </c>
      <c r="J215" s="17">
        <v>0.16774853594734199</v>
      </c>
      <c r="K215" s="17">
        <v>0.15255731737469799</v>
      </c>
      <c r="L215" s="17">
        <v>0.136371959601573</v>
      </c>
      <c r="M215" s="17"/>
      <c r="N215" s="17">
        <v>0.13695094003863001</v>
      </c>
      <c r="O215" s="17">
        <v>0.108198619945583</v>
      </c>
      <c r="P215" s="17">
        <v>0.12639482560901899</v>
      </c>
      <c r="Q215" s="17">
        <v>0.12193790361982899</v>
      </c>
      <c r="R215" s="17">
        <v>0.117907026847187</v>
      </c>
      <c r="S215" s="17"/>
      <c r="T215" s="17">
        <v>0.16720408732328601</v>
      </c>
      <c r="U215" s="17">
        <v>0.100387308257846</v>
      </c>
      <c r="V215" s="17">
        <v>0.16329855162030801</v>
      </c>
      <c r="W215" s="17">
        <v>8.0518901967453593E-2</v>
      </c>
      <c r="X215" s="17"/>
      <c r="Y215" s="17">
        <v>0.10088228286401101</v>
      </c>
      <c r="Z215" s="17">
        <v>0.141278811127968</v>
      </c>
      <c r="AA215" s="17">
        <v>0.161381348879271</v>
      </c>
      <c r="AB215" s="17">
        <v>0.14229284468018</v>
      </c>
      <c r="AC215" s="17">
        <v>8.1358144324779905E-2</v>
      </c>
      <c r="AD215" s="17">
        <v>4.2346815044916497E-2</v>
      </c>
      <c r="AE215" s="17"/>
      <c r="AF215" s="17">
        <v>0.13011869751861599</v>
      </c>
      <c r="AG215" s="17"/>
      <c r="AH215" s="17">
        <v>0.123359393973246</v>
      </c>
      <c r="AI215" s="17"/>
      <c r="AJ215" s="17">
        <v>0.11521187021162201</v>
      </c>
      <c r="AK215" s="17">
        <v>0.11232379962302801</v>
      </c>
      <c r="AL215" s="17">
        <v>0.133983312286273</v>
      </c>
      <c r="AM215" s="17">
        <v>0.124350728613703</v>
      </c>
      <c r="AN215" s="17">
        <v>0.13993818464972499</v>
      </c>
    </row>
    <row r="216" spans="2:40" x14ac:dyDescent="0.35">
      <c r="B216" t="s">
        <v>137</v>
      </c>
      <c r="C216" s="17">
        <v>8.8455054433318296E-3</v>
      </c>
      <c r="D216" s="17">
        <v>1.37675374467715E-2</v>
      </c>
      <c r="E216" s="17">
        <v>3.9107199884235999E-3</v>
      </c>
      <c r="F216" s="17"/>
      <c r="G216" s="17">
        <v>3.4431639369110603E-2</v>
      </c>
      <c r="H216" s="17">
        <v>0</v>
      </c>
      <c r="I216" s="17">
        <v>7.1812040210249397E-3</v>
      </c>
      <c r="J216" s="17">
        <v>1.2252227310087099E-2</v>
      </c>
      <c r="K216" s="17">
        <v>5.6308503311282504E-3</v>
      </c>
      <c r="L216" s="17">
        <v>4.2674411247229302E-3</v>
      </c>
      <c r="M216" s="17"/>
      <c r="N216" s="17">
        <v>2.1020536268450098E-2</v>
      </c>
      <c r="O216" s="17">
        <v>1.6921837519248001E-2</v>
      </c>
      <c r="P216" s="17">
        <v>0</v>
      </c>
      <c r="Q216" s="17">
        <v>1.5771485925561199E-2</v>
      </c>
      <c r="R216" s="17">
        <v>0</v>
      </c>
      <c r="S216" s="17"/>
      <c r="T216" s="17">
        <v>1.7639287886004201E-2</v>
      </c>
      <c r="U216" s="17">
        <v>4.14765563305946E-3</v>
      </c>
      <c r="V216" s="17">
        <v>1.10764190712664E-2</v>
      </c>
      <c r="W216" s="17">
        <v>8.9313406867135205E-3</v>
      </c>
      <c r="X216" s="17"/>
      <c r="Y216" s="17">
        <v>7.7981076001500896E-3</v>
      </c>
      <c r="Z216" s="17">
        <v>1.2385586429131099E-2</v>
      </c>
      <c r="AA216" s="17">
        <v>6.4456345218830502E-3</v>
      </c>
      <c r="AB216" s="17">
        <v>0</v>
      </c>
      <c r="AC216" s="17">
        <v>3.0540593277456899E-2</v>
      </c>
      <c r="AD216" s="17">
        <v>0</v>
      </c>
      <c r="AE216" s="17"/>
      <c r="AF216" s="17">
        <v>6.1037683509003104E-3</v>
      </c>
      <c r="AG216" s="17"/>
      <c r="AH216" s="17">
        <v>8.8455054433318296E-3</v>
      </c>
      <c r="AI216" s="17"/>
      <c r="AJ216" s="17">
        <v>7.8693279437082701E-3</v>
      </c>
      <c r="AK216" s="17">
        <v>0</v>
      </c>
      <c r="AL216" s="17">
        <v>2.00840455404337E-2</v>
      </c>
      <c r="AM216" s="17">
        <v>9.3129265309230495E-3</v>
      </c>
      <c r="AN216" s="17">
        <v>0</v>
      </c>
    </row>
    <row r="217" spans="2:40" x14ac:dyDescent="0.35">
      <c r="B217" t="s">
        <v>138</v>
      </c>
      <c r="C217" s="17">
        <v>8.5940059156399701E-3</v>
      </c>
      <c r="D217" s="17">
        <v>1.16320886801343E-2</v>
      </c>
      <c r="E217" s="17">
        <v>5.5673078606923703E-3</v>
      </c>
      <c r="F217" s="17"/>
      <c r="G217" s="17">
        <v>1.1880073304879699E-2</v>
      </c>
      <c r="H217" s="17">
        <v>2.00644342736544E-2</v>
      </c>
      <c r="I217" s="17">
        <v>0</v>
      </c>
      <c r="J217" s="17">
        <v>0</v>
      </c>
      <c r="K217" s="17">
        <v>1.1576897928742599E-2</v>
      </c>
      <c r="L217" s="17">
        <v>8.5348822494458708E-3</v>
      </c>
      <c r="M217" s="17"/>
      <c r="N217" s="17">
        <v>0</v>
      </c>
      <c r="O217" s="17">
        <v>8.9192028133623698E-3</v>
      </c>
      <c r="P217" s="17">
        <v>1.3169685375034599E-2</v>
      </c>
      <c r="Q217" s="17">
        <v>6.5601026030075397E-3</v>
      </c>
      <c r="R217" s="17">
        <v>7.18688618773954E-3</v>
      </c>
      <c r="S217" s="17"/>
      <c r="T217" s="17">
        <v>0</v>
      </c>
      <c r="U217" s="17">
        <v>1.15883643276083E-2</v>
      </c>
      <c r="V217" s="17">
        <v>1.19474441299234E-2</v>
      </c>
      <c r="W217" s="17">
        <v>4.6867380810549503E-3</v>
      </c>
      <c r="X217" s="17"/>
      <c r="Y217" s="17">
        <v>6.88560780772188E-3</v>
      </c>
      <c r="Z217" s="17">
        <v>0</v>
      </c>
      <c r="AA217" s="17">
        <v>9.4903920872660991E-3</v>
      </c>
      <c r="AB217" s="17">
        <v>2.17442604239441E-2</v>
      </c>
      <c r="AC217" s="17">
        <v>0</v>
      </c>
      <c r="AD217" s="17">
        <v>6.3437717889902795E-2</v>
      </c>
      <c r="AE217" s="17"/>
      <c r="AF217" s="17">
        <v>1.59092268134828E-2</v>
      </c>
      <c r="AG217" s="17"/>
      <c r="AH217" s="17">
        <v>8.5940059156399701E-3</v>
      </c>
      <c r="AI217" s="17"/>
      <c r="AJ217" s="17">
        <v>2.8766843256132998E-3</v>
      </c>
      <c r="AK217" s="17">
        <v>9.0390271244456793E-3</v>
      </c>
      <c r="AL217" s="17">
        <v>8.5499761534901207E-3</v>
      </c>
      <c r="AM217" s="17">
        <v>1.35399813838308E-2</v>
      </c>
      <c r="AN217" s="17">
        <v>1.4596663196709599E-2</v>
      </c>
    </row>
    <row r="218" spans="2:40" x14ac:dyDescent="0.35">
      <c r="B218" t="s">
        <v>58</v>
      </c>
      <c r="C218" s="17">
        <v>3.57978164901211E-2</v>
      </c>
      <c r="D218" s="17">
        <v>2.4018690615275201E-2</v>
      </c>
      <c r="E218" s="17">
        <v>4.7957468108811303E-2</v>
      </c>
      <c r="F218" s="17"/>
      <c r="G218" s="17">
        <v>1.7767169146772201E-2</v>
      </c>
      <c r="H218" s="17">
        <v>1.7097897708268001E-2</v>
      </c>
      <c r="I218" s="17">
        <v>2.7718801662108099E-2</v>
      </c>
      <c r="J218" s="17">
        <v>3.0831391454257201E-2</v>
      </c>
      <c r="K218" s="17">
        <v>1.7063922628375802E-2</v>
      </c>
      <c r="L218" s="17">
        <v>7.50154441798382E-2</v>
      </c>
      <c r="M218" s="17"/>
      <c r="N218" s="17">
        <v>4.0286352162694397E-2</v>
      </c>
      <c r="O218" s="17">
        <v>2.8342885251283499E-2</v>
      </c>
      <c r="P218" s="17">
        <v>5.1710201416428701E-2</v>
      </c>
      <c r="Q218" s="17">
        <v>2.5384028607006701E-2</v>
      </c>
      <c r="R218" s="17">
        <v>2.3206457081933599E-2</v>
      </c>
      <c r="S218" s="17"/>
      <c r="T218" s="17">
        <v>5.1210693260246999E-2</v>
      </c>
      <c r="U218" s="17">
        <v>5.4115985545223101E-2</v>
      </c>
      <c r="V218" s="17">
        <v>2.6994409299538301E-2</v>
      </c>
      <c r="W218" s="17">
        <v>6.6283078453569103E-3</v>
      </c>
      <c r="X218" s="17"/>
      <c r="Y218" s="17">
        <v>1.8554777308655498E-2</v>
      </c>
      <c r="Z218" s="17">
        <v>2.6970716488910199E-2</v>
      </c>
      <c r="AA218" s="17">
        <v>6.2663137768873903E-2</v>
      </c>
      <c r="AB218" s="17">
        <v>6.0203361173405301E-2</v>
      </c>
      <c r="AC218" s="17">
        <v>2.52806569983632E-2</v>
      </c>
      <c r="AD218" s="17">
        <v>0</v>
      </c>
      <c r="AE218" s="17"/>
      <c r="AF218" s="17">
        <v>5.1516619656072897E-2</v>
      </c>
      <c r="AG218" s="17"/>
      <c r="AH218" s="17">
        <v>3.57978164901211E-2</v>
      </c>
      <c r="AI218" s="17"/>
      <c r="AJ218" s="17">
        <v>2.8228952511312799E-2</v>
      </c>
      <c r="AK218" s="17">
        <v>3.8628579577194698E-2</v>
      </c>
      <c r="AL218" s="17">
        <v>7.1963659184790904E-2</v>
      </c>
      <c r="AM218" s="17">
        <v>2.7012240046804002E-2</v>
      </c>
      <c r="AN218" s="17">
        <v>0</v>
      </c>
    </row>
    <row r="219" spans="2:40" x14ac:dyDescent="0.35">
      <c r="C219" s="17"/>
      <c r="D219" s="17"/>
      <c r="E219" s="17"/>
      <c r="F219" s="17"/>
      <c r="G219" s="17"/>
      <c r="H219" s="17"/>
      <c r="I219" s="17"/>
      <c r="J219" s="17"/>
      <c r="K219" s="17"/>
      <c r="L219" s="17"/>
      <c r="M219" s="17"/>
      <c r="N219" s="17"/>
      <c r="O219" s="17"/>
      <c r="P219" s="17"/>
      <c r="Q219" s="17"/>
      <c r="R219" s="17"/>
      <c r="S219" s="17"/>
      <c r="T219" s="17"/>
      <c r="U219" s="17"/>
      <c r="V219" s="17"/>
      <c r="W219" s="17"/>
      <c r="X219" s="17"/>
      <c r="Y219" s="17"/>
      <c r="Z219" s="17"/>
      <c r="AA219" s="17"/>
      <c r="AB219" s="17"/>
      <c r="AC219" s="17"/>
      <c r="AD219" s="17"/>
      <c r="AE219" s="17"/>
      <c r="AF219" s="17"/>
      <c r="AG219" s="17"/>
      <c r="AH219" s="17"/>
      <c r="AI219" s="17"/>
      <c r="AJ219" s="17"/>
      <c r="AK219" s="17"/>
      <c r="AL219" s="17"/>
      <c r="AM219" s="17"/>
      <c r="AN219" s="17"/>
    </row>
    <row r="220" spans="2:40" x14ac:dyDescent="0.35">
      <c r="B220" s="6" t="s">
        <v>149</v>
      </c>
      <c r="C220" s="17"/>
      <c r="D220" s="17"/>
      <c r="E220" s="17"/>
      <c r="F220" s="17"/>
      <c r="G220" s="17"/>
      <c r="H220" s="17"/>
      <c r="I220" s="17"/>
      <c r="J220" s="17"/>
      <c r="K220" s="17"/>
      <c r="L220" s="17"/>
      <c r="M220" s="17"/>
      <c r="N220" s="17"/>
      <c r="O220" s="17"/>
      <c r="P220" s="17"/>
      <c r="Q220" s="17"/>
      <c r="R220" s="17"/>
      <c r="S220" s="17"/>
      <c r="T220" s="17"/>
      <c r="U220" s="17"/>
      <c r="V220" s="17"/>
      <c r="W220" s="17"/>
      <c r="X220" s="17"/>
      <c r="Y220" s="17"/>
      <c r="Z220" s="17"/>
      <c r="AA220" s="17"/>
      <c r="AB220" s="17"/>
      <c r="AC220" s="17"/>
      <c r="AD220" s="17"/>
      <c r="AE220" s="17"/>
      <c r="AF220" s="17"/>
      <c r="AG220" s="17"/>
      <c r="AH220" s="17"/>
      <c r="AI220" s="17"/>
      <c r="AJ220" s="17"/>
      <c r="AK220" s="17"/>
      <c r="AL220" s="17"/>
      <c r="AM220" s="17"/>
      <c r="AN220" s="17"/>
    </row>
    <row r="221" spans="2:40" x14ac:dyDescent="0.35">
      <c r="B221" s="24" t="s">
        <v>121</v>
      </c>
      <c r="C221" s="17"/>
      <c r="D221" s="17"/>
      <c r="E221" s="17"/>
      <c r="F221" s="17"/>
      <c r="G221" s="17"/>
      <c r="H221" s="17"/>
      <c r="I221" s="17"/>
      <c r="J221" s="17"/>
      <c r="K221" s="17"/>
      <c r="L221" s="17"/>
      <c r="M221" s="17"/>
      <c r="N221" s="17"/>
      <c r="O221" s="17"/>
      <c r="P221" s="17"/>
      <c r="Q221" s="17"/>
      <c r="R221" s="17"/>
      <c r="S221" s="17"/>
      <c r="T221" s="17"/>
      <c r="U221" s="17"/>
      <c r="V221" s="17"/>
      <c r="W221" s="17"/>
      <c r="X221" s="17"/>
      <c r="Y221" s="17"/>
      <c r="Z221" s="17"/>
      <c r="AA221" s="17"/>
      <c r="AB221" s="17"/>
      <c r="AC221" s="17"/>
      <c r="AD221" s="17"/>
      <c r="AE221" s="17"/>
      <c r="AF221" s="17"/>
      <c r="AG221" s="17"/>
      <c r="AH221" s="17"/>
      <c r="AI221" s="17"/>
      <c r="AJ221" s="17"/>
      <c r="AK221" s="17"/>
      <c r="AL221" s="17"/>
      <c r="AM221" s="17"/>
      <c r="AN221" s="17"/>
    </row>
    <row r="222" spans="2:40" x14ac:dyDescent="0.35">
      <c r="B222" t="s">
        <v>134</v>
      </c>
      <c r="C222" s="17">
        <v>0.161745013598489</v>
      </c>
      <c r="D222" s="17">
        <v>0.184113660890669</v>
      </c>
      <c r="E222" s="17">
        <v>0.14006519167475101</v>
      </c>
      <c r="F222" s="17"/>
      <c r="G222" s="17">
        <v>0.230462572218845</v>
      </c>
      <c r="H222" s="17">
        <v>0.26587648912234302</v>
      </c>
      <c r="I222" s="17">
        <v>0.144769144823407</v>
      </c>
      <c r="J222" s="17">
        <v>0.16589501010419999</v>
      </c>
      <c r="K222" s="17">
        <v>0.15879318480117</v>
      </c>
      <c r="L222" s="17">
        <v>7.3750523788219002E-2</v>
      </c>
      <c r="M222" s="17"/>
      <c r="N222" s="17">
        <v>0.200306157621439</v>
      </c>
      <c r="O222" s="17">
        <v>0.144101682725746</v>
      </c>
      <c r="P222" s="17">
        <v>0.107063935495587</v>
      </c>
      <c r="Q222" s="17">
        <v>0.173670385031715</v>
      </c>
      <c r="R222" s="17">
        <v>0.28485034557654298</v>
      </c>
      <c r="S222" s="17"/>
      <c r="T222" s="17">
        <v>0.14971350046002699</v>
      </c>
      <c r="U222" s="17">
        <v>0.124000257236593</v>
      </c>
      <c r="V222" s="17">
        <v>0.200773988694952</v>
      </c>
      <c r="W222" s="17">
        <v>0.17880055311844401</v>
      </c>
      <c r="X222" s="17"/>
      <c r="Y222" s="17">
        <v>0.19370411960103501</v>
      </c>
      <c r="Z222" s="17">
        <v>0.193249632233369</v>
      </c>
      <c r="AA222" s="17">
        <v>9.7642086415116403E-2</v>
      </c>
      <c r="AB222" s="17">
        <v>0.104925246132601</v>
      </c>
      <c r="AC222" s="17">
        <v>0.22892943430589199</v>
      </c>
      <c r="AD222" s="17">
        <v>0.22287027135489201</v>
      </c>
      <c r="AE222" s="17"/>
      <c r="AF222" s="17">
        <v>0.16091521227987701</v>
      </c>
      <c r="AG222" s="17"/>
      <c r="AH222" s="17">
        <v>0.161745013598489</v>
      </c>
      <c r="AI222" s="17"/>
      <c r="AJ222" s="17">
        <v>0.18569766640417201</v>
      </c>
      <c r="AK222" s="17">
        <v>0.16540615431650199</v>
      </c>
      <c r="AL222" s="17">
        <v>0.12721238941510499</v>
      </c>
      <c r="AM222" s="17">
        <v>0.13795789461178301</v>
      </c>
      <c r="AN222" s="17">
        <v>0.207808582233665</v>
      </c>
    </row>
    <row r="223" spans="2:40" x14ac:dyDescent="0.35">
      <c r="B223" t="s">
        <v>135</v>
      </c>
      <c r="C223" s="17">
        <v>0.41684792465716702</v>
      </c>
      <c r="D223" s="17">
        <v>0.43109279906892201</v>
      </c>
      <c r="E223" s="17">
        <v>0.39882593135275701</v>
      </c>
      <c r="F223" s="17"/>
      <c r="G223" s="17">
        <v>0.48411383229507798</v>
      </c>
      <c r="H223" s="17">
        <v>0.53986944219170296</v>
      </c>
      <c r="I223" s="17">
        <v>0.50666527796346394</v>
      </c>
      <c r="J223" s="17">
        <v>0.40524603015177502</v>
      </c>
      <c r="K223" s="17">
        <v>0.33977668379276399</v>
      </c>
      <c r="L223" s="17">
        <v>0.31198578365766</v>
      </c>
      <c r="M223" s="17"/>
      <c r="N223" s="17">
        <v>0.35127794942576701</v>
      </c>
      <c r="O223" s="17">
        <v>0.45674494396449999</v>
      </c>
      <c r="P223" s="17">
        <v>0.37456697415394302</v>
      </c>
      <c r="Q223" s="17">
        <v>0.46074819559975599</v>
      </c>
      <c r="R223" s="17">
        <v>0.432231370385884</v>
      </c>
      <c r="S223" s="17"/>
      <c r="T223" s="17">
        <v>0.47774327893311003</v>
      </c>
      <c r="U223" s="17">
        <v>0.35070070762351901</v>
      </c>
      <c r="V223" s="17">
        <v>0.41388274765154598</v>
      </c>
      <c r="W223" s="17">
        <v>0.50485186111907199</v>
      </c>
      <c r="X223" s="17"/>
      <c r="Y223" s="17">
        <v>0.48159912968760299</v>
      </c>
      <c r="Z223" s="17">
        <v>0.45266209574057598</v>
      </c>
      <c r="AA223" s="17">
        <v>0.28752825758251199</v>
      </c>
      <c r="AB223" s="17">
        <v>0.37435347449838302</v>
      </c>
      <c r="AC223" s="17">
        <v>0.54334078187122903</v>
      </c>
      <c r="AD223" s="17">
        <v>0.53867626186774997</v>
      </c>
      <c r="AE223" s="17"/>
      <c r="AF223" s="17">
        <v>0.384654848882031</v>
      </c>
      <c r="AG223" s="17"/>
      <c r="AH223" s="17">
        <v>0.41684792465716702</v>
      </c>
      <c r="AI223" s="17"/>
      <c r="AJ223" s="17">
        <v>0.43043186664122302</v>
      </c>
      <c r="AK223" s="17">
        <v>0.41109479163182699</v>
      </c>
      <c r="AL223" s="17">
        <v>0.41744641671968202</v>
      </c>
      <c r="AM223" s="17">
        <v>0.42425032881196001</v>
      </c>
      <c r="AN223" s="17">
        <v>0.36490789193934697</v>
      </c>
    </row>
    <row r="224" spans="2:40" x14ac:dyDescent="0.35">
      <c r="B224" t="s">
        <v>136</v>
      </c>
      <c r="C224" s="17">
        <v>0.25856618925868302</v>
      </c>
      <c r="D224" s="17">
        <v>0.25272792065145999</v>
      </c>
      <c r="E224" s="17">
        <v>0.26607269603650902</v>
      </c>
      <c r="F224" s="17"/>
      <c r="G224" s="17">
        <v>0.22134967229625199</v>
      </c>
      <c r="H224" s="17">
        <v>8.9348272871544607E-2</v>
      </c>
      <c r="I224" s="17">
        <v>0.221668767695165</v>
      </c>
      <c r="J224" s="17">
        <v>0.29066691002391398</v>
      </c>
      <c r="K224" s="17">
        <v>0.30414239699849899</v>
      </c>
      <c r="L224" s="17">
        <v>0.35589188573842401</v>
      </c>
      <c r="M224" s="17"/>
      <c r="N224" s="17">
        <v>0.32510274223481</v>
      </c>
      <c r="O224" s="17">
        <v>0.23509563368727099</v>
      </c>
      <c r="P224" s="17">
        <v>0.30225046776404701</v>
      </c>
      <c r="Q224" s="17">
        <v>0.24893673405073</v>
      </c>
      <c r="R224" s="17">
        <v>0.14888688260344601</v>
      </c>
      <c r="S224" s="17"/>
      <c r="T224" s="17">
        <v>0.228489736211617</v>
      </c>
      <c r="U224" s="17">
        <v>0.30650713542019198</v>
      </c>
      <c r="V224" s="17">
        <v>0.23146534188444201</v>
      </c>
      <c r="W224" s="17">
        <v>0.227646879769134</v>
      </c>
      <c r="X224" s="17"/>
      <c r="Y224" s="17">
        <v>0.193889592067196</v>
      </c>
      <c r="Z224" s="17">
        <v>0.24153684959534699</v>
      </c>
      <c r="AA224" s="17">
        <v>0.36331886624999299</v>
      </c>
      <c r="AB224" s="17">
        <v>0.38664176192845701</v>
      </c>
      <c r="AC224" s="17">
        <v>0.152658405532305</v>
      </c>
      <c r="AD224" s="17">
        <v>8.1108304481346996E-2</v>
      </c>
      <c r="AE224" s="17"/>
      <c r="AF224" s="17">
        <v>0.25862069539155502</v>
      </c>
      <c r="AG224" s="17"/>
      <c r="AH224" s="17">
        <v>0.25856618925868302</v>
      </c>
      <c r="AI224" s="17"/>
      <c r="AJ224" s="17">
        <v>0.23494677049499099</v>
      </c>
      <c r="AK224" s="17">
        <v>0.27855135181142898</v>
      </c>
      <c r="AL224" s="17">
        <v>0.25113666532370299</v>
      </c>
      <c r="AM224" s="17">
        <v>0.28624648815141202</v>
      </c>
      <c r="AN224" s="17">
        <v>0.256333082609142</v>
      </c>
    </row>
    <row r="225" spans="2:40" x14ac:dyDescent="0.35">
      <c r="B225" t="s">
        <v>137</v>
      </c>
      <c r="C225" s="17">
        <v>6.3092473837883301E-2</v>
      </c>
      <c r="D225" s="17">
        <v>5.46376318055138E-2</v>
      </c>
      <c r="E225" s="17">
        <v>7.20502225717497E-2</v>
      </c>
      <c r="F225" s="17"/>
      <c r="G225" s="17">
        <v>3.7543646812356501E-2</v>
      </c>
      <c r="H225" s="17">
        <v>4.47581821864486E-2</v>
      </c>
      <c r="I225" s="17">
        <v>5.0465317767567401E-2</v>
      </c>
      <c r="J225" s="17">
        <v>6.4663106146072999E-2</v>
      </c>
      <c r="K225" s="17">
        <v>8.3144645523296506E-2</v>
      </c>
      <c r="L225" s="17">
        <v>7.9793052729076303E-2</v>
      </c>
      <c r="M225" s="17"/>
      <c r="N225" s="17">
        <v>4.0380920429611097E-2</v>
      </c>
      <c r="O225" s="17">
        <v>6.2719516523250904E-2</v>
      </c>
      <c r="P225" s="17">
        <v>7.9680313798588503E-2</v>
      </c>
      <c r="Q225" s="17">
        <v>4.3537226484985599E-2</v>
      </c>
      <c r="R225" s="17">
        <v>8.2193376992486106E-2</v>
      </c>
      <c r="S225" s="17"/>
      <c r="T225" s="17">
        <v>6.2751087327996599E-2</v>
      </c>
      <c r="U225" s="17">
        <v>6.5799990200184205E-2</v>
      </c>
      <c r="V225" s="17">
        <v>7.0361630858854399E-2</v>
      </c>
      <c r="W225" s="17">
        <v>5.0495286993094898E-2</v>
      </c>
      <c r="X225" s="17"/>
      <c r="Y225" s="17">
        <v>6.5667929395905905E-2</v>
      </c>
      <c r="Z225" s="17">
        <v>4.2580759854009699E-2</v>
      </c>
      <c r="AA225" s="17">
        <v>7.1795064144229703E-2</v>
      </c>
      <c r="AB225" s="17">
        <v>4.33826420353884E-2</v>
      </c>
      <c r="AC225" s="17">
        <v>4.8378329100795599E-2</v>
      </c>
      <c r="AD225" s="17">
        <v>0.11499834725109399</v>
      </c>
      <c r="AE225" s="17"/>
      <c r="AF225" s="17">
        <v>6.7181035370607503E-2</v>
      </c>
      <c r="AG225" s="17"/>
      <c r="AH225" s="17">
        <v>6.3092473837883301E-2</v>
      </c>
      <c r="AI225" s="17"/>
      <c r="AJ225" s="17">
        <v>7.0048094329667202E-2</v>
      </c>
      <c r="AK225" s="17">
        <v>5.4610037396552701E-2</v>
      </c>
      <c r="AL225" s="17">
        <v>5.6535427584183597E-2</v>
      </c>
      <c r="AM225" s="17">
        <v>6.4104463401454398E-2</v>
      </c>
      <c r="AN225" s="17">
        <v>6.4873979471794102E-2</v>
      </c>
    </row>
    <row r="226" spans="2:40" x14ac:dyDescent="0.35">
      <c r="B226" t="s">
        <v>138</v>
      </c>
      <c r="C226" s="17">
        <v>2.82080414731237E-2</v>
      </c>
      <c r="D226" s="17">
        <v>3.3830853138282602E-2</v>
      </c>
      <c r="E226" s="17">
        <v>2.2681887422372701E-2</v>
      </c>
      <c r="F226" s="17"/>
      <c r="G226" s="17">
        <v>1.8218428842662199E-2</v>
      </c>
      <c r="H226" s="17">
        <v>2.3589292740227499E-2</v>
      </c>
      <c r="I226" s="17">
        <v>7.8043519130726099E-3</v>
      </c>
      <c r="J226" s="17">
        <v>2.6855180421719999E-2</v>
      </c>
      <c r="K226" s="17">
        <v>4.5034788239839099E-2</v>
      </c>
      <c r="L226" s="17">
        <v>3.7731328552549299E-2</v>
      </c>
      <c r="M226" s="17"/>
      <c r="N226" s="17">
        <v>9.2365168872023604E-3</v>
      </c>
      <c r="O226" s="17">
        <v>5.3409201535140997E-2</v>
      </c>
      <c r="P226" s="17">
        <v>3.9960843984541798E-2</v>
      </c>
      <c r="Q226" s="17">
        <v>1.3977939188173499E-2</v>
      </c>
      <c r="R226" s="17">
        <v>1.46841474714794E-2</v>
      </c>
      <c r="S226" s="17"/>
      <c r="T226" s="17">
        <v>0</v>
      </c>
      <c r="U226" s="17">
        <v>4.9731299873162001E-2</v>
      </c>
      <c r="V226" s="17">
        <v>1.9178990975905402E-2</v>
      </c>
      <c r="W226" s="17">
        <v>1.5009219742041899E-2</v>
      </c>
      <c r="X226" s="17"/>
      <c r="Y226" s="17">
        <v>2.1534750127610101E-2</v>
      </c>
      <c r="Z226" s="17">
        <v>1.73549679123324E-2</v>
      </c>
      <c r="AA226" s="17">
        <v>4.88832741153312E-2</v>
      </c>
      <c r="AB226" s="17">
        <v>3.4544200572441397E-2</v>
      </c>
      <c r="AC226" s="17">
        <v>0</v>
      </c>
      <c r="AD226" s="17">
        <v>0</v>
      </c>
      <c r="AE226" s="17"/>
      <c r="AF226" s="17">
        <v>4.1193031619046597E-2</v>
      </c>
      <c r="AG226" s="17"/>
      <c r="AH226" s="17">
        <v>2.82080414731237E-2</v>
      </c>
      <c r="AI226" s="17"/>
      <c r="AJ226" s="17">
        <v>2.6469580125290298E-2</v>
      </c>
      <c r="AK226" s="17">
        <v>6.1742971565946899E-3</v>
      </c>
      <c r="AL226" s="17">
        <v>4.1233398578669901E-2</v>
      </c>
      <c r="AM226" s="17">
        <v>2.3774003240978302E-2</v>
      </c>
      <c r="AN226" s="17">
        <v>4.7772684610752902E-2</v>
      </c>
    </row>
    <row r="227" spans="2:40" x14ac:dyDescent="0.35">
      <c r="B227" t="s">
        <v>58</v>
      </c>
      <c r="C227" s="17">
        <v>7.1540357174653693E-2</v>
      </c>
      <c r="D227" s="17">
        <v>4.3597134445152702E-2</v>
      </c>
      <c r="E227" s="17">
        <v>0.100304070941861</v>
      </c>
      <c r="F227" s="17"/>
      <c r="G227" s="17">
        <v>8.3118475348065695E-3</v>
      </c>
      <c r="H227" s="17">
        <v>3.6558320887733101E-2</v>
      </c>
      <c r="I227" s="17">
        <v>6.8627139837324394E-2</v>
      </c>
      <c r="J227" s="17">
        <v>4.6673763152317999E-2</v>
      </c>
      <c r="K227" s="17">
        <v>6.9108300644431103E-2</v>
      </c>
      <c r="L227" s="17">
        <v>0.14084742553407101</v>
      </c>
      <c r="M227" s="17"/>
      <c r="N227" s="17">
        <v>7.3695713401170801E-2</v>
      </c>
      <c r="O227" s="17">
        <v>4.7929021564091602E-2</v>
      </c>
      <c r="P227" s="17">
        <v>9.6477464803293195E-2</v>
      </c>
      <c r="Q227" s="17">
        <v>5.9129519644640499E-2</v>
      </c>
      <c r="R227" s="17">
        <v>3.7153876970160697E-2</v>
      </c>
      <c r="S227" s="17"/>
      <c r="T227" s="17">
        <v>8.1302397067248303E-2</v>
      </c>
      <c r="U227" s="17">
        <v>0.10326060964635</v>
      </c>
      <c r="V227" s="17">
        <v>6.4337299934300304E-2</v>
      </c>
      <c r="W227" s="17">
        <v>2.3196199258213201E-2</v>
      </c>
      <c r="X227" s="17"/>
      <c r="Y227" s="17">
        <v>4.3604479120650602E-2</v>
      </c>
      <c r="Z227" s="17">
        <v>5.2615694664365199E-2</v>
      </c>
      <c r="AA227" s="17">
        <v>0.130832451492818</v>
      </c>
      <c r="AB227" s="17">
        <v>5.6152674832729801E-2</v>
      </c>
      <c r="AC227" s="17">
        <v>2.66930491897793E-2</v>
      </c>
      <c r="AD227" s="17">
        <v>4.2346815044916497E-2</v>
      </c>
      <c r="AE227" s="17"/>
      <c r="AF227" s="17">
        <v>8.7435176456882396E-2</v>
      </c>
      <c r="AG227" s="17"/>
      <c r="AH227" s="17">
        <v>7.1540357174653693E-2</v>
      </c>
      <c r="AI227" s="17"/>
      <c r="AJ227" s="17">
        <v>5.2406022004656098E-2</v>
      </c>
      <c r="AK227" s="17">
        <v>8.4163367687094606E-2</v>
      </c>
      <c r="AL227" s="17">
        <v>0.106435702378657</v>
      </c>
      <c r="AM227" s="17">
        <v>6.3666821782412203E-2</v>
      </c>
      <c r="AN227" s="17">
        <v>5.8303779135298502E-2</v>
      </c>
    </row>
    <row r="228" spans="2:40" x14ac:dyDescent="0.35">
      <c r="C228" s="17"/>
      <c r="D228" s="17"/>
      <c r="E228" s="17"/>
      <c r="F228" s="17"/>
      <c r="G228" s="17"/>
      <c r="H228" s="17"/>
      <c r="I228" s="17"/>
      <c r="J228" s="17"/>
      <c r="K228" s="17"/>
      <c r="L228" s="17"/>
      <c r="M228" s="17"/>
      <c r="N228" s="17"/>
      <c r="O228" s="17"/>
      <c r="P228" s="17"/>
      <c r="Q228" s="17"/>
      <c r="R228" s="17"/>
      <c r="S228" s="17"/>
      <c r="T228" s="17"/>
      <c r="U228" s="17"/>
      <c r="V228" s="17"/>
      <c r="W228" s="17"/>
      <c r="X228" s="17"/>
      <c r="Y228" s="17"/>
      <c r="Z228" s="17"/>
      <c r="AA228" s="17"/>
      <c r="AB228" s="17"/>
      <c r="AC228" s="17"/>
      <c r="AD228" s="17"/>
      <c r="AE228" s="17"/>
      <c r="AF228" s="17"/>
      <c r="AG228" s="17"/>
      <c r="AH228" s="17"/>
      <c r="AI228" s="17"/>
      <c r="AJ228" s="17"/>
      <c r="AK228" s="17"/>
      <c r="AL228" s="17"/>
      <c r="AM228" s="17"/>
      <c r="AN228" s="17"/>
    </row>
    <row r="229" spans="2:40" x14ac:dyDescent="0.35">
      <c r="B229" s="6" t="s">
        <v>150</v>
      </c>
      <c r="C229" s="17"/>
      <c r="D229" s="17"/>
      <c r="E229" s="17"/>
      <c r="F229" s="17"/>
      <c r="G229" s="17"/>
      <c r="H229" s="17"/>
      <c r="I229" s="17"/>
      <c r="J229" s="17"/>
      <c r="K229" s="17"/>
      <c r="L229" s="17"/>
      <c r="M229" s="17"/>
      <c r="N229" s="17"/>
      <c r="O229" s="17"/>
      <c r="P229" s="17"/>
      <c r="Q229" s="17"/>
      <c r="R229" s="17"/>
      <c r="S229" s="17"/>
      <c r="T229" s="17"/>
      <c r="U229" s="17"/>
      <c r="V229" s="17"/>
      <c r="W229" s="17"/>
      <c r="X229" s="17"/>
      <c r="Y229" s="17"/>
      <c r="Z229" s="17"/>
      <c r="AA229" s="17"/>
      <c r="AB229" s="17"/>
      <c r="AC229" s="17"/>
      <c r="AD229" s="17"/>
      <c r="AE229" s="17"/>
      <c r="AF229" s="17"/>
      <c r="AG229" s="17"/>
      <c r="AH229" s="17"/>
      <c r="AI229" s="17"/>
      <c r="AJ229" s="17"/>
      <c r="AK229" s="17"/>
      <c r="AL229" s="17"/>
      <c r="AM229" s="17"/>
      <c r="AN229" s="17"/>
    </row>
    <row r="230" spans="2:40" x14ac:dyDescent="0.35">
      <c r="B230" s="24" t="s">
        <v>121</v>
      </c>
      <c r="C230" s="17"/>
      <c r="D230" s="17"/>
      <c r="E230" s="17"/>
      <c r="F230" s="17"/>
      <c r="G230" s="17"/>
      <c r="H230" s="17"/>
      <c r="I230" s="17"/>
      <c r="J230" s="17"/>
      <c r="K230" s="17"/>
      <c r="L230" s="17"/>
      <c r="M230" s="17"/>
      <c r="N230" s="17"/>
      <c r="O230" s="17"/>
      <c r="P230" s="17"/>
      <c r="Q230" s="17"/>
      <c r="R230" s="17"/>
      <c r="S230" s="17"/>
      <c r="T230" s="17"/>
      <c r="U230" s="17"/>
      <c r="V230" s="17"/>
      <c r="W230" s="17"/>
      <c r="X230" s="17"/>
      <c r="Y230" s="17"/>
      <c r="Z230" s="17"/>
      <c r="AA230" s="17"/>
      <c r="AB230" s="17"/>
      <c r="AC230" s="17"/>
      <c r="AD230" s="17"/>
      <c r="AE230" s="17"/>
      <c r="AF230" s="17"/>
      <c r="AG230" s="17"/>
      <c r="AH230" s="17"/>
      <c r="AI230" s="17"/>
      <c r="AJ230" s="17"/>
      <c r="AK230" s="17"/>
      <c r="AL230" s="17"/>
      <c r="AM230" s="17"/>
      <c r="AN230" s="17"/>
    </row>
    <row r="231" spans="2:40" x14ac:dyDescent="0.35">
      <c r="B231" t="s">
        <v>134</v>
      </c>
      <c r="C231" s="17">
        <v>5.4766898521639303E-2</v>
      </c>
      <c r="D231" s="17">
        <v>5.2022505824249797E-2</v>
      </c>
      <c r="E231" s="17">
        <v>5.788519600421E-2</v>
      </c>
      <c r="F231" s="17"/>
      <c r="G231" s="17">
        <v>6.3140153382240605E-2</v>
      </c>
      <c r="H231" s="17">
        <v>0.193060373459536</v>
      </c>
      <c r="I231" s="17">
        <v>5.8125753554574701E-2</v>
      </c>
      <c r="J231" s="17">
        <v>2.27095984943151E-2</v>
      </c>
      <c r="K231" s="17">
        <v>2.3822660480938999E-2</v>
      </c>
      <c r="L231" s="17">
        <v>0</v>
      </c>
      <c r="M231" s="17"/>
      <c r="N231" s="17">
        <v>0</v>
      </c>
      <c r="O231" s="17">
        <v>4.20187748425154E-2</v>
      </c>
      <c r="P231" s="17">
        <v>2.5861710548232299E-2</v>
      </c>
      <c r="Q231" s="17">
        <v>7.6168400025913394E-2</v>
      </c>
      <c r="R231" s="17">
        <v>0.14374769438433499</v>
      </c>
      <c r="S231" s="17"/>
      <c r="T231" s="17">
        <v>7.6504166165769993E-2</v>
      </c>
      <c r="U231" s="17">
        <v>1.9296791131769301E-2</v>
      </c>
      <c r="V231" s="17">
        <v>8.0867913811868794E-2</v>
      </c>
      <c r="W231" s="17">
        <v>6.0989796526270901E-2</v>
      </c>
      <c r="X231" s="17"/>
      <c r="Y231" s="17">
        <v>7.1959073227739007E-2</v>
      </c>
      <c r="Z231" s="17">
        <v>5.1075041015840102E-2</v>
      </c>
      <c r="AA231" s="17">
        <v>8.9989656923102207E-3</v>
      </c>
      <c r="AB231" s="17">
        <v>4.5335373343163801E-2</v>
      </c>
      <c r="AC231" s="17">
        <v>0.163202735152393</v>
      </c>
      <c r="AD231" s="17">
        <v>4.5715581851176898E-2</v>
      </c>
      <c r="AE231" s="17"/>
      <c r="AF231" s="17">
        <v>5.9010659562667198E-2</v>
      </c>
      <c r="AG231" s="17"/>
      <c r="AH231" s="17">
        <v>5.4766898521639303E-2</v>
      </c>
      <c r="AI231" s="17"/>
      <c r="AJ231" s="17">
        <v>9.4345495926710293E-2</v>
      </c>
      <c r="AK231" s="17">
        <v>2.8548203838779099E-2</v>
      </c>
      <c r="AL231" s="17">
        <v>3.6397052741727103E-2</v>
      </c>
      <c r="AM231" s="17">
        <v>3.3335721519654297E-2</v>
      </c>
      <c r="AN231" s="17">
        <v>5.58113085334387E-2</v>
      </c>
    </row>
    <row r="232" spans="2:40" x14ac:dyDescent="0.35">
      <c r="B232" t="s">
        <v>135</v>
      </c>
      <c r="C232" s="17">
        <v>9.8697249994479597E-2</v>
      </c>
      <c r="D232" s="17">
        <v>0.121825182174455</v>
      </c>
      <c r="E232" s="17">
        <v>7.5860422711289899E-2</v>
      </c>
      <c r="F232" s="17"/>
      <c r="G232" s="17">
        <v>0.16956785950195799</v>
      </c>
      <c r="H232" s="17">
        <v>0.14487593265040399</v>
      </c>
      <c r="I232" s="17">
        <v>9.5864668016293397E-2</v>
      </c>
      <c r="J232" s="17">
        <v>0.130517644104826</v>
      </c>
      <c r="K232" s="17">
        <v>6.7736605724625504E-2</v>
      </c>
      <c r="L232" s="17">
        <v>3.8057306314402101E-2</v>
      </c>
      <c r="M232" s="17"/>
      <c r="N232" s="17">
        <v>0.108664351740229</v>
      </c>
      <c r="O232" s="17">
        <v>0.102583782602457</v>
      </c>
      <c r="P232" s="17">
        <v>3.7505130327114999E-2</v>
      </c>
      <c r="Q232" s="17">
        <v>0.148541938366405</v>
      </c>
      <c r="R232" s="17">
        <v>0.14899340385825399</v>
      </c>
      <c r="S232" s="17"/>
      <c r="T232" s="17">
        <v>0.16095140702476901</v>
      </c>
      <c r="U232" s="17">
        <v>7.1716588174763896E-2</v>
      </c>
      <c r="V232" s="17">
        <v>9.6765734977567894E-2</v>
      </c>
      <c r="W232" s="17">
        <v>0.12665643148428901</v>
      </c>
      <c r="X232" s="17"/>
      <c r="Y232" s="17">
        <v>0.120461157944658</v>
      </c>
      <c r="Z232" s="17">
        <v>0.13916335364688701</v>
      </c>
      <c r="AA232" s="17">
        <v>4.4275762655979399E-2</v>
      </c>
      <c r="AB232" s="17">
        <v>7.5898346270281594E-2</v>
      </c>
      <c r="AC232" s="17">
        <v>0.152584232311262</v>
      </c>
      <c r="AD232" s="17">
        <v>0.105784532934819</v>
      </c>
      <c r="AE232" s="17"/>
      <c r="AF232" s="17">
        <v>9.7643828192429893E-2</v>
      </c>
      <c r="AG232" s="17"/>
      <c r="AH232" s="17">
        <v>9.8697249994479597E-2</v>
      </c>
      <c r="AI232" s="17"/>
      <c r="AJ232" s="17">
        <v>0.119407459500307</v>
      </c>
      <c r="AK232" s="17">
        <v>9.3933235917515401E-2</v>
      </c>
      <c r="AL232" s="17">
        <v>8.0919364543214606E-2</v>
      </c>
      <c r="AM232" s="17">
        <v>8.9121751378476305E-2</v>
      </c>
      <c r="AN232" s="17">
        <v>9.9815670014062205E-2</v>
      </c>
    </row>
    <row r="233" spans="2:40" x14ac:dyDescent="0.35">
      <c r="B233" t="s">
        <v>136</v>
      </c>
      <c r="C233" s="17">
        <v>0.239725113197988</v>
      </c>
      <c r="D233" s="17">
        <v>0.24092581824301501</v>
      </c>
      <c r="E233" s="17">
        <v>0.23586911674931399</v>
      </c>
      <c r="F233" s="17"/>
      <c r="G233" s="17">
        <v>0.22886181978654399</v>
      </c>
      <c r="H233" s="17">
        <v>0.14846647023960599</v>
      </c>
      <c r="I233" s="17">
        <v>0.27491686399976301</v>
      </c>
      <c r="J233" s="17">
        <v>0.244535695377848</v>
      </c>
      <c r="K233" s="17">
        <v>0.24028058954082601</v>
      </c>
      <c r="L233" s="17">
        <v>0.27971241975559502</v>
      </c>
      <c r="M233" s="17"/>
      <c r="N233" s="17">
        <v>0.182688947701282</v>
      </c>
      <c r="O233" s="17">
        <v>0.20497485785660599</v>
      </c>
      <c r="P233" s="17">
        <v>0.25773350396716799</v>
      </c>
      <c r="Q233" s="17">
        <v>0.26322626292751</v>
      </c>
      <c r="R233" s="17">
        <v>0.19710963722500299</v>
      </c>
      <c r="S233" s="17"/>
      <c r="T233" s="17">
        <v>0.23978815950532001</v>
      </c>
      <c r="U233" s="17">
        <v>0.242975072065478</v>
      </c>
      <c r="V233" s="17">
        <v>0.245735897584348</v>
      </c>
      <c r="W233" s="17">
        <v>0.20721261795551801</v>
      </c>
      <c r="X233" s="17"/>
      <c r="Y233" s="17">
        <v>0.22185945193626999</v>
      </c>
      <c r="Z233" s="17">
        <v>0.228105736339418</v>
      </c>
      <c r="AA233" s="17">
        <v>0.26588205030383599</v>
      </c>
      <c r="AB233" s="17">
        <v>0.322410772892058</v>
      </c>
      <c r="AC233" s="17">
        <v>0.16481670551390301</v>
      </c>
      <c r="AD233" s="17">
        <v>0.27910066639910402</v>
      </c>
      <c r="AE233" s="17"/>
      <c r="AF233" s="17">
        <v>0.23037687694665299</v>
      </c>
      <c r="AG233" s="17"/>
      <c r="AH233" s="17">
        <v>0.239725113197988</v>
      </c>
      <c r="AI233" s="17"/>
      <c r="AJ233" s="17">
        <v>0.20570682521465</v>
      </c>
      <c r="AK233" s="17">
        <v>0.28880404287324901</v>
      </c>
      <c r="AL233" s="17">
        <v>0.276420029578622</v>
      </c>
      <c r="AM233" s="17">
        <v>0.21889527857503799</v>
      </c>
      <c r="AN233" s="17">
        <v>0.24655312757004599</v>
      </c>
    </row>
    <row r="234" spans="2:40" x14ac:dyDescent="0.35">
      <c r="B234" t="s">
        <v>137</v>
      </c>
      <c r="C234" s="17">
        <v>0.36827122168554599</v>
      </c>
      <c r="D234" s="17">
        <v>0.348982211554486</v>
      </c>
      <c r="E234" s="17">
        <v>0.38805362173972902</v>
      </c>
      <c r="F234" s="17"/>
      <c r="G234" s="17">
        <v>0.35709726598147501</v>
      </c>
      <c r="H234" s="17">
        <v>0.33670948310870902</v>
      </c>
      <c r="I234" s="17">
        <v>0.35036285438425402</v>
      </c>
      <c r="J234" s="17">
        <v>0.37364527385875701</v>
      </c>
      <c r="K234" s="17">
        <v>0.412679124838218</v>
      </c>
      <c r="L234" s="17">
        <v>0.37293065143856702</v>
      </c>
      <c r="M234" s="17"/>
      <c r="N234" s="17">
        <v>0.415759549484428</v>
      </c>
      <c r="O234" s="17">
        <v>0.36527092935419803</v>
      </c>
      <c r="P234" s="17">
        <v>0.41850550272826997</v>
      </c>
      <c r="Q234" s="17">
        <v>0.308612185208962</v>
      </c>
      <c r="R234" s="17">
        <v>0.347761325792592</v>
      </c>
      <c r="S234" s="17"/>
      <c r="T234" s="17">
        <v>0.29925721861895799</v>
      </c>
      <c r="U234" s="17">
        <v>0.38043656677834597</v>
      </c>
      <c r="V234" s="17">
        <v>0.34437721486577799</v>
      </c>
      <c r="W234" s="17">
        <v>0.403897221879438</v>
      </c>
      <c r="X234" s="17"/>
      <c r="Y234" s="17">
        <v>0.35498033820063102</v>
      </c>
      <c r="Z234" s="17">
        <v>0.36905124025524</v>
      </c>
      <c r="AA234" s="17">
        <v>0.388119188997543</v>
      </c>
      <c r="AB234" s="17">
        <v>0.40343627872585203</v>
      </c>
      <c r="AC234" s="17">
        <v>0.34230283248236598</v>
      </c>
      <c r="AD234" s="17">
        <v>0.38695598304784501</v>
      </c>
      <c r="AE234" s="17"/>
      <c r="AF234" s="17">
        <v>0.34156266948608399</v>
      </c>
      <c r="AG234" s="17"/>
      <c r="AH234" s="17">
        <v>0.36827122168554599</v>
      </c>
      <c r="AI234" s="17"/>
      <c r="AJ234" s="17">
        <v>0.342334461273686</v>
      </c>
      <c r="AK234" s="17">
        <v>0.322641154701859</v>
      </c>
      <c r="AL234" s="17">
        <v>0.395979906541015</v>
      </c>
      <c r="AM234" s="17">
        <v>0.42472806562676901</v>
      </c>
      <c r="AN234" s="17">
        <v>0.32810757689409797</v>
      </c>
    </row>
    <row r="235" spans="2:40" x14ac:dyDescent="0.35">
      <c r="B235" t="s">
        <v>138</v>
      </c>
      <c r="C235" s="17">
        <v>0.19424763566950301</v>
      </c>
      <c r="D235" s="17">
        <v>0.20787667442494101</v>
      </c>
      <c r="E235" s="17">
        <v>0.18162626520042199</v>
      </c>
      <c r="F235" s="17"/>
      <c r="G235" s="17">
        <v>0.18133290134778299</v>
      </c>
      <c r="H235" s="17">
        <v>0.13770313682103499</v>
      </c>
      <c r="I235" s="17">
        <v>0.168533932996552</v>
      </c>
      <c r="J235" s="17">
        <v>0.19961086703825101</v>
      </c>
      <c r="K235" s="17">
        <v>0.22783142092543801</v>
      </c>
      <c r="L235" s="17">
        <v>0.22692004132690499</v>
      </c>
      <c r="M235" s="17"/>
      <c r="N235" s="17">
        <v>0.24247497821038799</v>
      </c>
      <c r="O235" s="17">
        <v>0.22937017905723001</v>
      </c>
      <c r="P235" s="17">
        <v>0.20140720052130101</v>
      </c>
      <c r="Q235" s="17">
        <v>0.17542645372964699</v>
      </c>
      <c r="R235" s="17">
        <v>0.14598362653188701</v>
      </c>
      <c r="S235" s="17"/>
      <c r="T235" s="17">
        <v>0.15700601872526801</v>
      </c>
      <c r="U235" s="17">
        <v>0.207537777884685</v>
      </c>
      <c r="V235" s="17">
        <v>0.196877961180174</v>
      </c>
      <c r="W235" s="17">
        <v>0.19225159845426101</v>
      </c>
      <c r="X235" s="17"/>
      <c r="Y235" s="17">
        <v>0.20245263010714401</v>
      </c>
      <c r="Z235" s="17">
        <v>0.169915863094213</v>
      </c>
      <c r="AA235" s="17">
        <v>0.22048632407046001</v>
      </c>
      <c r="AB235" s="17">
        <v>9.5456774994749694E-2</v>
      </c>
      <c r="AC235" s="17">
        <v>0.15181283754171301</v>
      </c>
      <c r="AD235" s="17">
        <v>0.18244323576705501</v>
      </c>
      <c r="AE235" s="17"/>
      <c r="AF235" s="17">
        <v>0.205883873014302</v>
      </c>
      <c r="AG235" s="17"/>
      <c r="AH235" s="17">
        <v>0.19424763566950301</v>
      </c>
      <c r="AI235" s="17"/>
      <c r="AJ235" s="17">
        <v>0.187605568966423</v>
      </c>
      <c r="AK235" s="17">
        <v>0.22662310970014701</v>
      </c>
      <c r="AL235" s="17">
        <v>0.13781027886945099</v>
      </c>
      <c r="AM235" s="17">
        <v>0.20585110956438199</v>
      </c>
      <c r="AN235" s="17">
        <v>0.259971583812666</v>
      </c>
    </row>
    <row r="236" spans="2:40" x14ac:dyDescent="0.35">
      <c r="B236" t="s">
        <v>58</v>
      </c>
      <c r="C236" s="17">
        <v>4.4291880930845198E-2</v>
      </c>
      <c r="D236" s="17">
        <v>2.8367607778851899E-2</v>
      </c>
      <c r="E236" s="17">
        <v>6.0705377595035803E-2</v>
      </c>
      <c r="F236" s="17"/>
      <c r="G236" s="17">
        <v>0</v>
      </c>
      <c r="H236" s="17">
        <v>3.9184603720709997E-2</v>
      </c>
      <c r="I236" s="17">
        <v>5.2195927048563399E-2</v>
      </c>
      <c r="J236" s="17">
        <v>2.8980921126003999E-2</v>
      </c>
      <c r="K236" s="17">
        <v>2.76495984899543E-2</v>
      </c>
      <c r="L236" s="17">
        <v>8.2379581164530397E-2</v>
      </c>
      <c r="M236" s="17"/>
      <c r="N236" s="17">
        <v>5.0412172863673499E-2</v>
      </c>
      <c r="O236" s="17">
        <v>5.5781476286993398E-2</v>
      </c>
      <c r="P236" s="17">
        <v>5.89869519079129E-2</v>
      </c>
      <c r="Q236" s="17">
        <v>2.8024759741563501E-2</v>
      </c>
      <c r="R236" s="17">
        <v>1.64043122079282E-2</v>
      </c>
      <c r="S236" s="17"/>
      <c r="T236" s="17">
        <v>6.6493029959916003E-2</v>
      </c>
      <c r="U236" s="17">
        <v>7.8037203964957294E-2</v>
      </c>
      <c r="V236" s="17">
        <v>3.5375277580263299E-2</v>
      </c>
      <c r="W236" s="17">
        <v>8.99233370022272E-3</v>
      </c>
      <c r="X236" s="17"/>
      <c r="Y236" s="17">
        <v>2.82873485835573E-2</v>
      </c>
      <c r="Z236" s="17">
        <v>4.2688765648402301E-2</v>
      </c>
      <c r="AA236" s="17">
        <v>7.2237708279871596E-2</v>
      </c>
      <c r="AB236" s="17">
        <v>5.7462453773895E-2</v>
      </c>
      <c r="AC236" s="17">
        <v>2.52806569983632E-2</v>
      </c>
      <c r="AD236" s="17">
        <v>0</v>
      </c>
      <c r="AE236" s="17"/>
      <c r="AF236" s="17">
        <v>6.5522092797863807E-2</v>
      </c>
      <c r="AG236" s="17"/>
      <c r="AH236" s="17">
        <v>4.4291880930845198E-2</v>
      </c>
      <c r="AI236" s="17"/>
      <c r="AJ236" s="17">
        <v>5.0600189118224802E-2</v>
      </c>
      <c r="AK236" s="17">
        <v>3.9450252968450901E-2</v>
      </c>
      <c r="AL236" s="17">
        <v>7.2473367725969601E-2</v>
      </c>
      <c r="AM236" s="17">
        <v>2.8068073335680701E-2</v>
      </c>
      <c r="AN236" s="17">
        <v>9.7407331756891296E-3</v>
      </c>
    </row>
    <row r="237" spans="2:40" x14ac:dyDescent="0.35">
      <c r="C237" s="17"/>
      <c r="D237" s="17"/>
      <c r="E237" s="17"/>
      <c r="F237" s="17"/>
      <c r="G237" s="17"/>
      <c r="H237" s="17"/>
      <c r="I237" s="17"/>
      <c r="J237" s="17"/>
      <c r="K237" s="17"/>
      <c r="L237" s="17"/>
      <c r="M237" s="17"/>
      <c r="N237" s="17"/>
      <c r="O237" s="17"/>
      <c r="P237" s="17"/>
      <c r="Q237" s="17"/>
      <c r="R237" s="17"/>
      <c r="S237" s="17"/>
      <c r="T237" s="17"/>
      <c r="U237" s="17"/>
      <c r="V237" s="17"/>
      <c r="W237" s="17"/>
      <c r="X237" s="17"/>
      <c r="Y237" s="17"/>
      <c r="Z237" s="17"/>
      <c r="AA237" s="17"/>
      <c r="AB237" s="17"/>
      <c r="AC237" s="17"/>
      <c r="AD237" s="17"/>
      <c r="AE237" s="17"/>
      <c r="AF237" s="17"/>
      <c r="AG237" s="17"/>
      <c r="AH237" s="17"/>
      <c r="AI237" s="17"/>
      <c r="AJ237" s="17"/>
      <c r="AK237" s="17"/>
      <c r="AL237" s="17"/>
      <c r="AM237" s="17"/>
      <c r="AN237" s="17"/>
    </row>
    <row r="238" spans="2:40" x14ac:dyDescent="0.35">
      <c r="B238" s="6" t="s">
        <v>151</v>
      </c>
      <c r="C238" s="17"/>
      <c r="D238" s="17"/>
      <c r="E238" s="17"/>
      <c r="F238" s="17"/>
      <c r="G238" s="17"/>
      <c r="H238" s="17"/>
      <c r="I238" s="17"/>
      <c r="J238" s="17"/>
      <c r="K238" s="17"/>
      <c r="L238" s="17"/>
      <c r="M238" s="17"/>
      <c r="N238" s="17"/>
      <c r="O238" s="17"/>
      <c r="P238" s="17"/>
      <c r="Q238" s="17"/>
      <c r="R238" s="17"/>
      <c r="S238" s="17"/>
      <c r="T238" s="17"/>
      <c r="U238" s="17"/>
      <c r="V238" s="17"/>
      <c r="W238" s="17"/>
      <c r="X238" s="17"/>
      <c r="Y238" s="17"/>
      <c r="Z238" s="17"/>
      <c r="AA238" s="17"/>
      <c r="AB238" s="17"/>
      <c r="AC238" s="17"/>
      <c r="AD238" s="17"/>
      <c r="AE238" s="17"/>
      <c r="AF238" s="17"/>
      <c r="AG238" s="17"/>
      <c r="AH238" s="17"/>
      <c r="AI238" s="17"/>
      <c r="AJ238" s="17"/>
      <c r="AK238" s="17"/>
      <c r="AL238" s="17"/>
      <c r="AM238" s="17"/>
      <c r="AN238" s="17"/>
    </row>
    <row r="239" spans="2:40" x14ac:dyDescent="0.35">
      <c r="B239" s="24" t="s">
        <v>121</v>
      </c>
      <c r="C239" s="17"/>
      <c r="D239" s="17"/>
      <c r="E239" s="17"/>
      <c r="F239" s="17"/>
      <c r="G239" s="17"/>
      <c r="H239" s="17"/>
      <c r="I239" s="17"/>
      <c r="J239" s="17"/>
      <c r="K239" s="17"/>
      <c r="L239" s="17"/>
      <c r="M239" s="17"/>
      <c r="N239" s="17"/>
      <c r="O239" s="17"/>
      <c r="P239" s="17"/>
      <c r="Q239" s="17"/>
      <c r="R239" s="17"/>
      <c r="S239" s="17"/>
      <c r="T239" s="17"/>
      <c r="U239" s="17"/>
      <c r="V239" s="17"/>
      <c r="W239" s="17"/>
      <c r="X239" s="17"/>
      <c r="Y239" s="17"/>
      <c r="Z239" s="17"/>
      <c r="AA239" s="17"/>
      <c r="AB239" s="17"/>
      <c r="AC239" s="17"/>
      <c r="AD239" s="17"/>
      <c r="AE239" s="17"/>
      <c r="AF239" s="17"/>
      <c r="AG239" s="17"/>
      <c r="AH239" s="17"/>
      <c r="AI239" s="17"/>
      <c r="AJ239" s="17"/>
      <c r="AK239" s="17"/>
      <c r="AL239" s="17"/>
      <c r="AM239" s="17"/>
      <c r="AN239" s="17"/>
    </row>
    <row r="240" spans="2:40" x14ac:dyDescent="0.35">
      <c r="B240" t="s">
        <v>134</v>
      </c>
      <c r="C240" s="17">
        <v>4.9004302837404201E-2</v>
      </c>
      <c r="D240" s="17">
        <v>5.9009049771184097E-2</v>
      </c>
      <c r="E240" s="17">
        <v>3.9164249244378599E-2</v>
      </c>
      <c r="F240" s="17"/>
      <c r="G240" s="17">
        <v>0.10864601210908501</v>
      </c>
      <c r="H240" s="17">
        <v>0.11482422339421</v>
      </c>
      <c r="I240" s="17">
        <v>5.4027300408311801E-2</v>
      </c>
      <c r="J240" s="17">
        <v>3.8796582975800201E-2</v>
      </c>
      <c r="K240" s="17">
        <v>0</v>
      </c>
      <c r="L240" s="17">
        <v>1.4802985239653199E-2</v>
      </c>
      <c r="M240" s="17"/>
      <c r="N240" s="17">
        <v>4.1363448602882401E-2</v>
      </c>
      <c r="O240" s="17">
        <v>4.5496699985385899E-2</v>
      </c>
      <c r="P240" s="17">
        <v>1.6593251687690599E-2</v>
      </c>
      <c r="Q240" s="17">
        <v>6.9929660379023401E-2</v>
      </c>
      <c r="R240" s="17">
        <v>0.103149474268292</v>
      </c>
      <c r="S240" s="17"/>
      <c r="T240" s="17">
        <v>8.9884364811629605E-2</v>
      </c>
      <c r="U240" s="17">
        <v>3.37592370030931E-2</v>
      </c>
      <c r="V240" s="17">
        <v>5.7589980482979801E-2</v>
      </c>
      <c r="W240" s="17">
        <v>5.9312250173530402E-2</v>
      </c>
      <c r="X240" s="17"/>
      <c r="Y240" s="17">
        <v>7.1791014920709703E-2</v>
      </c>
      <c r="Z240" s="17">
        <v>3.6700721894910603E-2</v>
      </c>
      <c r="AA240" s="17">
        <v>1.66856386370548E-2</v>
      </c>
      <c r="AB240" s="17">
        <v>4.6480101000708499E-2</v>
      </c>
      <c r="AC240" s="17">
        <v>8.72636164537271E-2</v>
      </c>
      <c r="AD240" s="17">
        <v>0</v>
      </c>
      <c r="AE240" s="17"/>
      <c r="AF240" s="17">
        <v>4.2994387143798399E-2</v>
      </c>
      <c r="AG240" s="17"/>
      <c r="AH240" s="17">
        <v>4.9004302837404201E-2</v>
      </c>
      <c r="AI240" s="17"/>
      <c r="AJ240" s="17">
        <v>8.1549926998221306E-2</v>
      </c>
      <c r="AK240" s="17">
        <v>6.4279693449574501E-2</v>
      </c>
      <c r="AL240" s="17">
        <v>2.8147947539184998E-2</v>
      </c>
      <c r="AM240" s="17">
        <v>1.4710614602374701E-2</v>
      </c>
      <c r="AN240" s="17">
        <v>4.7330739067743197E-2</v>
      </c>
    </row>
    <row r="241" spans="2:40" x14ac:dyDescent="0.35">
      <c r="B241" t="s">
        <v>135</v>
      </c>
      <c r="C241" s="17">
        <v>0.11696760729535</v>
      </c>
      <c r="D241" s="17">
        <v>0.14044571864800201</v>
      </c>
      <c r="E241" s="17">
        <v>9.38880811372622E-2</v>
      </c>
      <c r="F241" s="17"/>
      <c r="G241" s="17">
        <v>0.222214514060672</v>
      </c>
      <c r="H241" s="17">
        <v>0.167348375480981</v>
      </c>
      <c r="I241" s="17">
        <v>0.15193180444117299</v>
      </c>
      <c r="J241" s="17">
        <v>0.12963656748246399</v>
      </c>
      <c r="K241" s="17">
        <v>8.5668887552061299E-2</v>
      </c>
      <c r="L241" s="17">
        <v>3.00814056898582E-2</v>
      </c>
      <c r="M241" s="17"/>
      <c r="N241" s="17">
        <v>0.113497355085798</v>
      </c>
      <c r="O241" s="17">
        <v>0.130273976634876</v>
      </c>
      <c r="P241" s="17">
        <v>6.4419806031359397E-2</v>
      </c>
      <c r="Q241" s="17">
        <v>0.15530851370005599</v>
      </c>
      <c r="R241" s="17">
        <v>0.15171639588826799</v>
      </c>
      <c r="S241" s="17"/>
      <c r="T241" s="17">
        <v>0.149535584863947</v>
      </c>
      <c r="U241" s="17">
        <v>0.100134573026713</v>
      </c>
      <c r="V241" s="17">
        <v>0.128594596762346</v>
      </c>
      <c r="W241" s="17">
        <v>0.136650320973115</v>
      </c>
      <c r="X241" s="17"/>
      <c r="Y241" s="17">
        <v>0.14380461847703299</v>
      </c>
      <c r="Z241" s="17">
        <v>0.123456793571358</v>
      </c>
      <c r="AA241" s="17">
        <v>5.4105629065076002E-2</v>
      </c>
      <c r="AB241" s="17">
        <v>0.127374991420351</v>
      </c>
      <c r="AC241" s="17">
        <v>0.169526558972038</v>
      </c>
      <c r="AD241" s="17">
        <v>0.26122627880069799</v>
      </c>
      <c r="AE241" s="17"/>
      <c r="AF241" s="17">
        <v>0.126761873771537</v>
      </c>
      <c r="AG241" s="17"/>
      <c r="AH241" s="17">
        <v>0.11696760729535</v>
      </c>
      <c r="AI241" s="17"/>
      <c r="AJ241" s="17">
        <v>0.15214664459098901</v>
      </c>
      <c r="AK241" s="17">
        <v>5.7533658998339197E-2</v>
      </c>
      <c r="AL241" s="17">
        <v>0.133511621850189</v>
      </c>
      <c r="AM241" s="17">
        <v>7.4748759083659896E-2</v>
      </c>
      <c r="AN241" s="17">
        <v>0.15317213133445201</v>
      </c>
    </row>
    <row r="242" spans="2:40" x14ac:dyDescent="0.35">
      <c r="B242" t="s">
        <v>136</v>
      </c>
      <c r="C242" s="17">
        <v>0.23578577227549899</v>
      </c>
      <c r="D242" s="17">
        <v>0.21671488473075801</v>
      </c>
      <c r="E242" s="17">
        <v>0.25245352220873002</v>
      </c>
      <c r="F242" s="17"/>
      <c r="G242" s="17">
        <v>0.237217567483654</v>
      </c>
      <c r="H242" s="17">
        <v>0.24431219447594199</v>
      </c>
      <c r="I242" s="17">
        <v>0.26187464373018599</v>
      </c>
      <c r="J242" s="17">
        <v>0.201600400501943</v>
      </c>
      <c r="K242" s="17">
        <v>0.253251291016795</v>
      </c>
      <c r="L242" s="17">
        <v>0.22658011552037099</v>
      </c>
      <c r="M242" s="17"/>
      <c r="N242" s="17">
        <v>0.32949413804005001</v>
      </c>
      <c r="O242" s="17">
        <v>0.24226436168295201</v>
      </c>
      <c r="P242" s="17">
        <v>0.20958003876022499</v>
      </c>
      <c r="Q242" s="17">
        <v>0.25880797793132798</v>
      </c>
      <c r="R242" s="17">
        <v>0.188321754026124</v>
      </c>
      <c r="S242" s="17"/>
      <c r="T242" s="17">
        <v>0.24828498555202999</v>
      </c>
      <c r="U242" s="17">
        <v>0.21322676943240401</v>
      </c>
      <c r="V242" s="17">
        <v>0.22737775313941899</v>
      </c>
      <c r="W242" s="17">
        <v>0.21586256340889301</v>
      </c>
      <c r="X242" s="17"/>
      <c r="Y242" s="17">
        <v>0.215935543540764</v>
      </c>
      <c r="Z242" s="17">
        <v>0.18458467733696499</v>
      </c>
      <c r="AA242" s="17">
        <v>0.249922167759282</v>
      </c>
      <c r="AB242" s="17">
        <v>0.31722073352372099</v>
      </c>
      <c r="AC242" s="17">
        <v>0.29677704409550598</v>
      </c>
      <c r="AD242" s="17">
        <v>0.19822090323404601</v>
      </c>
      <c r="AE242" s="17"/>
      <c r="AF242" s="17">
        <v>0.23295155367725101</v>
      </c>
      <c r="AG242" s="17"/>
      <c r="AH242" s="17">
        <v>0.23578577227549899</v>
      </c>
      <c r="AI242" s="17"/>
      <c r="AJ242" s="17">
        <v>0.22887742407498099</v>
      </c>
      <c r="AK242" s="17">
        <v>0.287600588610404</v>
      </c>
      <c r="AL242" s="17">
        <v>0.22045178104922</v>
      </c>
      <c r="AM242" s="17">
        <v>0.27109949444241099</v>
      </c>
      <c r="AN242" s="17">
        <v>0.13583225379328601</v>
      </c>
    </row>
    <row r="243" spans="2:40" x14ac:dyDescent="0.35">
      <c r="B243" t="s">
        <v>137</v>
      </c>
      <c r="C243" s="17">
        <v>0.36812552087843597</v>
      </c>
      <c r="D243" s="17">
        <v>0.36851657814687799</v>
      </c>
      <c r="E243" s="17">
        <v>0.36795866510222203</v>
      </c>
      <c r="F243" s="17"/>
      <c r="G243" s="17">
        <v>0.304978487615781</v>
      </c>
      <c r="H243" s="17">
        <v>0.29302422173591403</v>
      </c>
      <c r="I243" s="17">
        <v>0.36728014172520101</v>
      </c>
      <c r="J243" s="17">
        <v>0.32239891964728601</v>
      </c>
      <c r="K243" s="17">
        <v>0.44510131302036199</v>
      </c>
      <c r="L243" s="17">
        <v>0.42721166305216002</v>
      </c>
      <c r="M243" s="17"/>
      <c r="N243" s="17">
        <v>0.28824126224961399</v>
      </c>
      <c r="O243" s="17">
        <v>0.35191833855805299</v>
      </c>
      <c r="P243" s="17">
        <v>0.44976134553201602</v>
      </c>
      <c r="Q243" s="17">
        <v>0.322115239471023</v>
      </c>
      <c r="R243" s="17">
        <v>0.32598305740834399</v>
      </c>
      <c r="S243" s="17"/>
      <c r="T243" s="17">
        <v>0.336574265026299</v>
      </c>
      <c r="U243" s="17">
        <v>0.38225604912692501</v>
      </c>
      <c r="V243" s="17">
        <v>0.37764896415668198</v>
      </c>
      <c r="W243" s="17">
        <v>0.36253822472249497</v>
      </c>
      <c r="X243" s="17"/>
      <c r="Y243" s="17">
        <v>0.36034537101960901</v>
      </c>
      <c r="Z243" s="17">
        <v>0.42316317006029103</v>
      </c>
      <c r="AA243" s="17">
        <v>0.39446456541409303</v>
      </c>
      <c r="AB243" s="17">
        <v>0.32794848542775301</v>
      </c>
      <c r="AC243" s="17">
        <v>0.29724451962967602</v>
      </c>
      <c r="AD243" s="17">
        <v>0.22815684072079301</v>
      </c>
      <c r="AE243" s="17"/>
      <c r="AF243" s="17">
        <v>0.34016030887362703</v>
      </c>
      <c r="AG243" s="17"/>
      <c r="AH243" s="17">
        <v>0.36812552087843597</v>
      </c>
      <c r="AI243" s="17"/>
      <c r="AJ243" s="17">
        <v>0.32679989527209002</v>
      </c>
      <c r="AK243" s="17">
        <v>0.36261248963037301</v>
      </c>
      <c r="AL243" s="17">
        <v>0.35967427527352802</v>
      </c>
      <c r="AM243" s="17">
        <v>0.42070754030691498</v>
      </c>
      <c r="AN243" s="17">
        <v>0.402715018607331</v>
      </c>
    </row>
    <row r="244" spans="2:40" x14ac:dyDescent="0.35">
      <c r="B244" t="s">
        <v>138</v>
      </c>
      <c r="C244" s="17">
        <v>0.18074725983298701</v>
      </c>
      <c r="D244" s="17">
        <v>0.184509742807272</v>
      </c>
      <c r="E244" s="17">
        <v>0.17804400619206701</v>
      </c>
      <c r="F244" s="17"/>
      <c r="G244" s="17">
        <v>0.108041531332726</v>
      </c>
      <c r="H244" s="17">
        <v>0.141782565257146</v>
      </c>
      <c r="I244" s="17">
        <v>0.13087655152504399</v>
      </c>
      <c r="J244" s="17">
        <v>0.26053619509171999</v>
      </c>
      <c r="K244" s="17">
        <v>0.166136702539468</v>
      </c>
      <c r="L244" s="17">
        <v>0.221948358720303</v>
      </c>
      <c r="M244" s="17"/>
      <c r="N244" s="17">
        <v>0.18711744385896201</v>
      </c>
      <c r="O244" s="17">
        <v>0.169519788477456</v>
      </c>
      <c r="P244" s="17">
        <v>0.189320767401609</v>
      </c>
      <c r="Q244" s="17">
        <v>0.170379009171088</v>
      </c>
      <c r="R244" s="17">
        <v>0.192627121714815</v>
      </c>
      <c r="S244" s="17"/>
      <c r="T244" s="17">
        <v>9.37666263954441E-2</v>
      </c>
      <c r="U244" s="17">
        <v>0.179168755630012</v>
      </c>
      <c r="V244" s="17">
        <v>0.19363870165241601</v>
      </c>
      <c r="W244" s="17">
        <v>0.20415258951670801</v>
      </c>
      <c r="X244" s="17"/>
      <c r="Y244" s="17">
        <v>0.181607457666975</v>
      </c>
      <c r="Z244" s="17">
        <v>0.152006601074159</v>
      </c>
      <c r="AA244" s="17">
        <v>0.205097163635833</v>
      </c>
      <c r="AB244" s="17">
        <v>0.12927372179102101</v>
      </c>
      <c r="AC244" s="17">
        <v>0.123386531057537</v>
      </c>
      <c r="AD244" s="17">
        <v>0.312395977244463</v>
      </c>
      <c r="AE244" s="17"/>
      <c r="AF244" s="17">
        <v>0.18903815665215701</v>
      </c>
      <c r="AG244" s="17"/>
      <c r="AH244" s="17">
        <v>0.18074725983298701</v>
      </c>
      <c r="AI244" s="17"/>
      <c r="AJ244" s="17">
        <v>0.15288230935135499</v>
      </c>
      <c r="AK244" s="17">
        <v>0.195179344012293</v>
      </c>
      <c r="AL244" s="17">
        <v>0.191121727241678</v>
      </c>
      <c r="AM244" s="17">
        <v>0.177961259661815</v>
      </c>
      <c r="AN244" s="17">
        <v>0.23143943166710099</v>
      </c>
    </row>
    <row r="245" spans="2:40" x14ac:dyDescent="0.35">
      <c r="B245" t="s">
        <v>58</v>
      </c>
      <c r="C245" s="17">
        <v>4.9369536880323001E-2</v>
      </c>
      <c r="D245" s="17">
        <v>3.0804025895905598E-2</v>
      </c>
      <c r="E245" s="17">
        <v>6.8491476115340205E-2</v>
      </c>
      <c r="F245" s="17"/>
      <c r="G245" s="17">
        <v>1.89018873980825E-2</v>
      </c>
      <c r="H245" s="17">
        <v>3.8708419655806403E-2</v>
      </c>
      <c r="I245" s="17">
        <v>3.4009558170083699E-2</v>
      </c>
      <c r="J245" s="17">
        <v>4.7031334300787001E-2</v>
      </c>
      <c r="K245" s="17">
        <v>4.9841805871313101E-2</v>
      </c>
      <c r="L245" s="17">
        <v>7.9375471777654694E-2</v>
      </c>
      <c r="M245" s="17"/>
      <c r="N245" s="17">
        <v>4.0286352162694397E-2</v>
      </c>
      <c r="O245" s="17">
        <v>6.0526834661277597E-2</v>
      </c>
      <c r="P245" s="17">
        <v>7.0324790587099797E-2</v>
      </c>
      <c r="Q245" s="17">
        <v>2.3459599347481201E-2</v>
      </c>
      <c r="R245" s="17">
        <v>3.8202196694156899E-2</v>
      </c>
      <c r="S245" s="17"/>
      <c r="T245" s="17">
        <v>8.1954173350649695E-2</v>
      </c>
      <c r="U245" s="17">
        <v>9.1454615780853399E-2</v>
      </c>
      <c r="V245" s="17">
        <v>1.51500038061577E-2</v>
      </c>
      <c r="W245" s="17">
        <v>2.14840512052588E-2</v>
      </c>
      <c r="X245" s="17"/>
      <c r="Y245" s="17">
        <v>2.6515994374909702E-2</v>
      </c>
      <c r="Z245" s="17">
        <v>8.0088036062316903E-2</v>
      </c>
      <c r="AA245" s="17">
        <v>7.9724835488661994E-2</v>
      </c>
      <c r="AB245" s="17">
        <v>5.1701966836444797E-2</v>
      </c>
      <c r="AC245" s="17">
        <v>2.5801729791516001E-2</v>
      </c>
      <c r="AD245" s="17">
        <v>0</v>
      </c>
      <c r="AE245" s="17"/>
      <c r="AF245" s="17">
        <v>6.8093719881629905E-2</v>
      </c>
      <c r="AG245" s="17"/>
      <c r="AH245" s="17">
        <v>4.9369536880323001E-2</v>
      </c>
      <c r="AI245" s="17"/>
      <c r="AJ245" s="17">
        <v>5.7743799712364E-2</v>
      </c>
      <c r="AK245" s="17">
        <v>3.2794225299017501E-2</v>
      </c>
      <c r="AL245" s="17">
        <v>6.7092647046199605E-2</v>
      </c>
      <c r="AM245" s="17">
        <v>4.0772331902824803E-2</v>
      </c>
      <c r="AN245" s="17">
        <v>2.9510425530087699E-2</v>
      </c>
    </row>
    <row r="246" spans="2:40" x14ac:dyDescent="0.35">
      <c r="C246" s="17"/>
      <c r="D246" s="17"/>
      <c r="E246" s="17"/>
      <c r="F246" s="17"/>
      <c r="G246" s="17"/>
      <c r="H246" s="17"/>
      <c r="I246" s="17"/>
      <c r="J246" s="17"/>
      <c r="K246" s="17"/>
      <c r="L246" s="17"/>
      <c r="M246" s="17"/>
      <c r="N246" s="17"/>
      <c r="O246" s="17"/>
      <c r="P246" s="17"/>
      <c r="Q246" s="17"/>
      <c r="R246" s="17"/>
      <c r="S246" s="17"/>
      <c r="T246" s="17"/>
      <c r="U246" s="17"/>
      <c r="V246" s="17"/>
      <c r="W246" s="17"/>
      <c r="X246" s="17"/>
      <c r="Y246" s="17"/>
      <c r="Z246" s="17"/>
      <c r="AA246" s="17"/>
      <c r="AB246" s="17"/>
      <c r="AC246" s="17"/>
      <c r="AD246" s="17"/>
      <c r="AE246" s="17"/>
      <c r="AF246" s="17"/>
      <c r="AG246" s="17"/>
      <c r="AH246" s="17"/>
      <c r="AI246" s="17"/>
      <c r="AJ246" s="17"/>
      <c r="AK246" s="17"/>
      <c r="AL246" s="17"/>
      <c r="AM246" s="17"/>
      <c r="AN246" s="17"/>
    </row>
    <row r="247" spans="2:40" x14ac:dyDescent="0.35">
      <c r="B247" s="6" t="s">
        <v>154</v>
      </c>
      <c r="C247" s="17"/>
      <c r="D247" s="17"/>
      <c r="E247" s="17"/>
      <c r="F247" s="17"/>
      <c r="G247" s="17"/>
      <c r="H247" s="17"/>
      <c r="I247" s="17"/>
      <c r="J247" s="17"/>
      <c r="K247" s="17"/>
      <c r="L247" s="17"/>
      <c r="M247" s="17"/>
      <c r="N247" s="17"/>
      <c r="O247" s="17"/>
      <c r="P247" s="17"/>
      <c r="Q247" s="17"/>
      <c r="R247" s="17"/>
      <c r="S247" s="17"/>
      <c r="T247" s="17"/>
      <c r="U247" s="17"/>
      <c r="V247" s="17"/>
      <c r="W247" s="17"/>
      <c r="X247" s="17"/>
      <c r="Y247" s="17"/>
      <c r="Z247" s="17"/>
      <c r="AA247" s="17"/>
      <c r="AB247" s="17"/>
      <c r="AC247" s="17"/>
      <c r="AD247" s="17"/>
      <c r="AE247" s="17"/>
      <c r="AF247" s="17"/>
      <c r="AG247" s="17"/>
      <c r="AH247" s="17"/>
      <c r="AI247" s="17"/>
      <c r="AJ247" s="17"/>
      <c r="AK247" s="17"/>
      <c r="AL247" s="17"/>
      <c r="AM247" s="17"/>
      <c r="AN247" s="17"/>
    </row>
    <row r="248" spans="2:40" x14ac:dyDescent="0.35">
      <c r="B248" s="24" t="s">
        <v>153</v>
      </c>
      <c r="C248" s="17"/>
      <c r="D248" s="17"/>
      <c r="E248" s="17"/>
      <c r="F248" s="17"/>
      <c r="G248" s="17"/>
      <c r="H248" s="17"/>
      <c r="I248" s="17"/>
      <c r="J248" s="17"/>
      <c r="K248" s="17"/>
      <c r="L248" s="17"/>
      <c r="M248" s="17"/>
      <c r="N248" s="17"/>
      <c r="O248" s="17"/>
      <c r="P248" s="17"/>
      <c r="Q248" s="17"/>
      <c r="R248" s="17"/>
      <c r="S248" s="17"/>
      <c r="T248" s="17"/>
      <c r="U248" s="17"/>
      <c r="V248" s="17"/>
      <c r="W248" s="17"/>
      <c r="X248" s="17"/>
      <c r="Y248" s="17"/>
      <c r="Z248" s="17"/>
      <c r="AA248" s="17"/>
      <c r="AB248" s="17"/>
      <c r="AC248" s="17"/>
      <c r="AD248" s="17"/>
      <c r="AE248" s="17"/>
      <c r="AF248" s="17"/>
      <c r="AG248" s="17"/>
      <c r="AH248" s="17"/>
      <c r="AI248" s="17"/>
      <c r="AJ248" s="17"/>
      <c r="AK248" s="17"/>
      <c r="AL248" s="17"/>
      <c r="AM248" s="17"/>
      <c r="AN248" s="17"/>
    </row>
    <row r="249" spans="2:40" x14ac:dyDescent="0.35">
      <c r="B249" t="s">
        <v>134</v>
      </c>
      <c r="C249" s="17">
        <v>0.35027384708881898</v>
      </c>
      <c r="D249" s="17">
        <v>0.33520324653712102</v>
      </c>
      <c r="E249" s="17">
        <v>0.37347112657804998</v>
      </c>
      <c r="F249" s="17"/>
      <c r="G249" s="17">
        <v>0.368453196349385</v>
      </c>
      <c r="H249" s="17">
        <v>0.58640959645023105</v>
      </c>
      <c r="I249" s="17">
        <v>0.392032917275972</v>
      </c>
      <c r="J249" s="17">
        <v>0.26522279072538102</v>
      </c>
      <c r="K249" s="17">
        <v>0.233972172933605</v>
      </c>
      <c r="L249" s="17">
        <v>0.110175369562485</v>
      </c>
      <c r="M249" s="17"/>
      <c r="N249" s="17">
        <v>0.20941158119081699</v>
      </c>
      <c r="O249" s="17">
        <v>0.32098656292481897</v>
      </c>
      <c r="P249" s="17">
        <v>0.19337599361552399</v>
      </c>
      <c r="Q249" s="17">
        <v>0.40002492151702501</v>
      </c>
      <c r="R249" s="17">
        <v>0.54346720178853503</v>
      </c>
      <c r="S249" s="17"/>
      <c r="T249" s="17">
        <v>0.101510814289893</v>
      </c>
      <c r="U249" s="17">
        <v>0.19479003313433699</v>
      </c>
      <c r="V249" s="17">
        <v>0.40754267245716302</v>
      </c>
      <c r="W249" s="17">
        <v>0.44139910361891999</v>
      </c>
      <c r="X249" s="17"/>
      <c r="Y249" s="17">
        <v>0.423986150332476</v>
      </c>
      <c r="Z249" s="17">
        <v>0.44210232661365201</v>
      </c>
      <c r="AA249" s="17">
        <v>0.103179158863124</v>
      </c>
      <c r="AB249" s="17">
        <v>0.17392984804741099</v>
      </c>
      <c r="AC249" s="17">
        <v>0.50885933323755494</v>
      </c>
      <c r="AD249" s="17">
        <v>0</v>
      </c>
      <c r="AE249" s="17"/>
      <c r="AF249" s="17">
        <v>0.34662003953381498</v>
      </c>
      <c r="AG249" s="17"/>
      <c r="AH249" s="17">
        <v>0.34978489535602197</v>
      </c>
      <c r="AI249" s="17"/>
      <c r="AJ249" s="17">
        <v>0.52378811012099602</v>
      </c>
      <c r="AK249" s="17">
        <v>0.31670337335828103</v>
      </c>
      <c r="AL249" s="17">
        <v>0.199867581505043</v>
      </c>
      <c r="AM249" s="17">
        <v>0.27811039168079099</v>
      </c>
      <c r="AN249" s="17">
        <v>0.25548020730259602</v>
      </c>
    </row>
    <row r="250" spans="2:40" x14ac:dyDescent="0.35">
      <c r="B250" t="s">
        <v>135</v>
      </c>
      <c r="C250" s="17">
        <v>0.47462495294066998</v>
      </c>
      <c r="D250" s="17">
        <v>0.48752654486782798</v>
      </c>
      <c r="E250" s="17">
        <v>0.45476629948066599</v>
      </c>
      <c r="F250" s="17"/>
      <c r="G250" s="17">
        <v>0.45865218742380798</v>
      </c>
      <c r="H250" s="17">
        <v>0.26777192156892998</v>
      </c>
      <c r="I250" s="17">
        <v>0.50937541031599698</v>
      </c>
      <c r="J250" s="17">
        <v>0.52549311347410299</v>
      </c>
      <c r="K250" s="17">
        <v>0.58884587647935005</v>
      </c>
      <c r="L250" s="17">
        <v>0.63312074891805303</v>
      </c>
      <c r="M250" s="17"/>
      <c r="N250" s="17">
        <v>0.62067874076357699</v>
      </c>
      <c r="O250" s="17">
        <v>0.36220721476915402</v>
      </c>
      <c r="P250" s="17">
        <v>0.62729611495635895</v>
      </c>
      <c r="Q250" s="17">
        <v>0.44916035147778799</v>
      </c>
      <c r="R250" s="17">
        <v>0.32644200455268402</v>
      </c>
      <c r="S250" s="17"/>
      <c r="T250" s="17">
        <v>0.68100214823232896</v>
      </c>
      <c r="U250" s="17">
        <v>0.61291351325995602</v>
      </c>
      <c r="V250" s="17">
        <v>0.43250719314932701</v>
      </c>
      <c r="W250" s="17">
        <v>0.40671802278831098</v>
      </c>
      <c r="X250" s="17"/>
      <c r="Y250" s="17">
        <v>0.413821709159234</v>
      </c>
      <c r="Z250" s="17">
        <v>0.39884312618262802</v>
      </c>
      <c r="AA250" s="17">
        <v>0.68215127911000595</v>
      </c>
      <c r="AB250" s="17">
        <v>0.71504099674728006</v>
      </c>
      <c r="AC250" s="17">
        <v>0.25910125399203798</v>
      </c>
      <c r="AD250" s="17">
        <v>1</v>
      </c>
      <c r="AE250" s="17"/>
      <c r="AF250" s="17">
        <v>0.48550691022374898</v>
      </c>
      <c r="AG250" s="17"/>
      <c r="AH250" s="17">
        <v>0.47378617614327201</v>
      </c>
      <c r="AI250" s="17"/>
      <c r="AJ250" s="17">
        <v>0.32796426970555398</v>
      </c>
      <c r="AK250" s="17">
        <v>0.54307832122728805</v>
      </c>
      <c r="AL250" s="17">
        <v>0.62766991985420095</v>
      </c>
      <c r="AM250" s="17">
        <v>0.49131615302798398</v>
      </c>
      <c r="AN250" s="17">
        <v>0.53382859931969395</v>
      </c>
    </row>
    <row r="251" spans="2:40" x14ac:dyDescent="0.35">
      <c r="B251" t="s">
        <v>136</v>
      </c>
      <c r="C251" s="17">
        <v>0.100597041993169</v>
      </c>
      <c r="D251" s="17">
        <v>0.101877826290065</v>
      </c>
      <c r="E251" s="17">
        <v>9.86256068669705E-2</v>
      </c>
      <c r="F251" s="17"/>
      <c r="G251" s="17">
        <v>9.9904327846758401E-2</v>
      </c>
      <c r="H251" s="17">
        <v>9.6663221268196695E-2</v>
      </c>
      <c r="I251" s="17">
        <v>5.9406816803755098E-2</v>
      </c>
      <c r="J251" s="17">
        <v>0.123711665557974</v>
      </c>
      <c r="K251" s="17">
        <v>0.122983420276097</v>
      </c>
      <c r="L251" s="17">
        <v>0.11045240204417101</v>
      </c>
      <c r="M251" s="17"/>
      <c r="N251" s="17">
        <v>0.117340430103509</v>
      </c>
      <c r="O251" s="17">
        <v>0.17899254060794401</v>
      </c>
      <c r="P251" s="17">
        <v>0.109288230816421</v>
      </c>
      <c r="Q251" s="17">
        <v>7.3437318784189604E-2</v>
      </c>
      <c r="R251" s="17">
        <v>8.8215216965435495E-2</v>
      </c>
      <c r="S251" s="17"/>
      <c r="T251" s="17">
        <v>0</v>
      </c>
      <c r="U251" s="17">
        <v>0.117988605104457</v>
      </c>
      <c r="V251" s="17">
        <v>9.9676776031489694E-2</v>
      </c>
      <c r="W251" s="17">
        <v>9.2102953525954101E-2</v>
      </c>
      <c r="X251" s="17"/>
      <c r="Y251" s="17">
        <v>0.117340205226399</v>
      </c>
      <c r="Z251" s="17">
        <v>8.7423069695175895E-2</v>
      </c>
      <c r="AA251" s="17">
        <v>6.2173681191858003E-2</v>
      </c>
      <c r="AB251" s="17">
        <v>0.111029155205309</v>
      </c>
      <c r="AC251" s="17">
        <v>0.10703251444678499</v>
      </c>
      <c r="AD251" s="17">
        <v>0</v>
      </c>
      <c r="AE251" s="17"/>
      <c r="AF251" s="17">
        <v>9.1715503084583705E-2</v>
      </c>
      <c r="AG251" s="17"/>
      <c r="AH251" s="17">
        <v>0.101359832669246</v>
      </c>
      <c r="AI251" s="17"/>
      <c r="AJ251" s="17">
        <v>7.7764504923121605E-2</v>
      </c>
      <c r="AK251" s="17">
        <v>7.3266788267065994E-2</v>
      </c>
      <c r="AL251" s="17">
        <v>0.106213574490906</v>
      </c>
      <c r="AM251" s="17">
        <v>0.151212254740132</v>
      </c>
      <c r="AN251" s="17">
        <v>0.106721087728681</v>
      </c>
    </row>
    <row r="252" spans="2:40" x14ac:dyDescent="0.35">
      <c r="B252" t="s">
        <v>137</v>
      </c>
      <c r="C252" s="17">
        <v>1.1316183355533201E-2</v>
      </c>
      <c r="D252" s="17">
        <v>1.30110434522801E-2</v>
      </c>
      <c r="E252" s="17">
        <v>8.7073859672329498E-3</v>
      </c>
      <c r="F252" s="17"/>
      <c r="G252" s="17">
        <v>0</v>
      </c>
      <c r="H252" s="17">
        <v>1.70296156790758E-2</v>
      </c>
      <c r="I252" s="17">
        <v>0</v>
      </c>
      <c r="J252" s="17">
        <v>1.9002977634093102E-2</v>
      </c>
      <c r="K252" s="17">
        <v>0</v>
      </c>
      <c r="L252" s="17">
        <v>1.9399260561993901E-2</v>
      </c>
      <c r="M252" s="17"/>
      <c r="N252" s="17">
        <v>0</v>
      </c>
      <c r="O252" s="17">
        <v>0</v>
      </c>
      <c r="P252" s="17">
        <v>1.48768419406655E-2</v>
      </c>
      <c r="Q252" s="17">
        <v>1.14583615307308E-2</v>
      </c>
      <c r="R252" s="17">
        <v>1.95931578229986E-2</v>
      </c>
      <c r="S252" s="17"/>
      <c r="T252" s="17">
        <v>0</v>
      </c>
      <c r="U252" s="17">
        <v>1.65501511236151E-2</v>
      </c>
      <c r="V252" s="17">
        <v>0</v>
      </c>
      <c r="W252" s="17">
        <v>2.0645255070865998E-2</v>
      </c>
      <c r="X252" s="17"/>
      <c r="Y252" s="17">
        <v>7.8785420536289803E-3</v>
      </c>
      <c r="Z252" s="17">
        <v>0</v>
      </c>
      <c r="AA252" s="17">
        <v>3.17502263011765E-2</v>
      </c>
      <c r="AB252" s="17">
        <v>0</v>
      </c>
      <c r="AC252" s="17">
        <v>0</v>
      </c>
      <c r="AD252" s="17">
        <v>0</v>
      </c>
      <c r="AE252" s="17"/>
      <c r="AF252" s="17">
        <v>1.2536566192399399E-2</v>
      </c>
      <c r="AG252" s="17"/>
      <c r="AH252" s="17">
        <v>1.1401989846274401E-2</v>
      </c>
      <c r="AI252" s="17"/>
      <c r="AJ252" s="17">
        <v>1.27730893006171E-2</v>
      </c>
      <c r="AK252" s="17">
        <v>0</v>
      </c>
      <c r="AL252" s="17">
        <v>0</v>
      </c>
      <c r="AM252" s="17">
        <v>1.72141646001302E-2</v>
      </c>
      <c r="AN252" s="17">
        <v>3.2197033632135802E-2</v>
      </c>
    </row>
    <row r="253" spans="2:40" x14ac:dyDescent="0.35">
      <c r="B253" t="s">
        <v>138</v>
      </c>
      <c r="C253" s="17">
        <v>3.6867585022457702E-3</v>
      </c>
      <c r="D253" s="17">
        <v>6.0819387104987296E-3</v>
      </c>
      <c r="E253" s="17">
        <v>0</v>
      </c>
      <c r="F253" s="17"/>
      <c r="G253" s="17">
        <v>0</v>
      </c>
      <c r="H253" s="17">
        <v>0</v>
      </c>
      <c r="I253" s="17">
        <v>2.1337746034119399E-2</v>
      </c>
      <c r="J253" s="17">
        <v>0</v>
      </c>
      <c r="K253" s="17">
        <v>0</v>
      </c>
      <c r="L253" s="17">
        <v>0</v>
      </c>
      <c r="M253" s="17"/>
      <c r="N253" s="17">
        <v>0</v>
      </c>
      <c r="O253" s="17">
        <v>0</v>
      </c>
      <c r="P253" s="17">
        <v>0</v>
      </c>
      <c r="Q253" s="17">
        <v>9.5916085044101592E-3</v>
      </c>
      <c r="R253" s="17">
        <v>0</v>
      </c>
      <c r="S253" s="17"/>
      <c r="T253" s="17">
        <v>0</v>
      </c>
      <c r="U253" s="17">
        <v>0</v>
      </c>
      <c r="V253" s="17">
        <v>0</v>
      </c>
      <c r="W253" s="17">
        <v>9.6505077755017904E-3</v>
      </c>
      <c r="X253" s="17"/>
      <c r="Y253" s="17">
        <v>6.5949997092752998E-3</v>
      </c>
      <c r="Z253" s="17">
        <v>0</v>
      </c>
      <c r="AA253" s="17">
        <v>0</v>
      </c>
      <c r="AB253" s="17">
        <v>0</v>
      </c>
      <c r="AC253" s="17">
        <v>0</v>
      </c>
      <c r="AD253" s="17">
        <v>0</v>
      </c>
      <c r="AE253" s="17"/>
      <c r="AF253" s="17">
        <v>0</v>
      </c>
      <c r="AG253" s="17"/>
      <c r="AH253" s="17">
        <v>3.7147138472016701E-3</v>
      </c>
      <c r="AI253" s="17"/>
      <c r="AJ253" s="17">
        <v>1.0692145786708801E-2</v>
      </c>
      <c r="AK253" s="17">
        <v>0</v>
      </c>
      <c r="AL253" s="17">
        <v>0</v>
      </c>
      <c r="AM253" s="17">
        <v>0</v>
      </c>
      <c r="AN253" s="17">
        <v>0</v>
      </c>
    </row>
    <row r="254" spans="2:40" x14ac:dyDescent="0.35">
      <c r="B254" t="s">
        <v>58</v>
      </c>
      <c r="C254" s="17">
        <v>5.9501216119563501E-2</v>
      </c>
      <c r="D254" s="17">
        <v>5.62994001422066E-2</v>
      </c>
      <c r="E254" s="17">
        <v>6.4429581107080303E-2</v>
      </c>
      <c r="F254" s="17"/>
      <c r="G254" s="17">
        <v>7.2990288380048604E-2</v>
      </c>
      <c r="H254" s="17">
        <v>3.2125645033566901E-2</v>
      </c>
      <c r="I254" s="17">
        <v>1.7847109570157001E-2</v>
      </c>
      <c r="J254" s="17">
        <v>6.6569452608448695E-2</v>
      </c>
      <c r="K254" s="17">
        <v>5.4198530310947603E-2</v>
      </c>
      <c r="L254" s="17">
        <v>0.12685221891329801</v>
      </c>
      <c r="M254" s="17"/>
      <c r="N254" s="17">
        <v>5.2569247942096699E-2</v>
      </c>
      <c r="O254" s="17">
        <v>0.137813681698083</v>
      </c>
      <c r="P254" s="17">
        <v>5.5162818671030199E-2</v>
      </c>
      <c r="Q254" s="17">
        <v>5.6327438185856997E-2</v>
      </c>
      <c r="R254" s="17">
        <v>2.22824188703468E-2</v>
      </c>
      <c r="S254" s="17"/>
      <c r="T254" s="17">
        <v>0.21748703747777801</v>
      </c>
      <c r="U254" s="17">
        <v>5.7757697377634601E-2</v>
      </c>
      <c r="V254" s="17">
        <v>6.0273358362020003E-2</v>
      </c>
      <c r="W254" s="17">
        <v>2.9484157220446301E-2</v>
      </c>
      <c r="X254" s="17"/>
      <c r="Y254" s="17">
        <v>3.03783935189866E-2</v>
      </c>
      <c r="Z254" s="17">
        <v>7.1631477508543706E-2</v>
      </c>
      <c r="AA254" s="17">
        <v>0.120745654533835</v>
      </c>
      <c r="AB254" s="17">
        <v>0</v>
      </c>
      <c r="AC254" s="17">
        <v>0.125006898323621</v>
      </c>
      <c r="AD254" s="17">
        <v>0</v>
      </c>
      <c r="AE254" s="17"/>
      <c r="AF254" s="17">
        <v>6.36209809654531E-2</v>
      </c>
      <c r="AG254" s="17"/>
      <c r="AH254" s="17">
        <v>5.9952392137983097E-2</v>
      </c>
      <c r="AI254" s="17"/>
      <c r="AJ254" s="17">
        <v>4.7017880163001999E-2</v>
      </c>
      <c r="AK254" s="17">
        <v>6.6951517147364706E-2</v>
      </c>
      <c r="AL254" s="17">
        <v>6.6248924149850702E-2</v>
      </c>
      <c r="AM254" s="17">
        <v>6.2147035950963499E-2</v>
      </c>
      <c r="AN254" s="17">
        <v>7.1773072016893494E-2</v>
      </c>
    </row>
    <row r="255" spans="2:40" x14ac:dyDescent="0.35">
      <c r="C255" s="17"/>
      <c r="D255" s="17"/>
      <c r="E255" s="17"/>
      <c r="F255" s="17"/>
      <c r="G255" s="17"/>
      <c r="H255" s="17"/>
      <c r="I255" s="17"/>
      <c r="J255" s="17"/>
      <c r="K255" s="17"/>
      <c r="L255" s="17"/>
      <c r="M255" s="17"/>
      <c r="N255" s="17"/>
      <c r="O255" s="17"/>
      <c r="P255" s="17"/>
      <c r="Q255" s="17"/>
      <c r="R255" s="17"/>
      <c r="S255" s="17"/>
      <c r="T255" s="17"/>
      <c r="U255" s="17"/>
      <c r="V255" s="17"/>
      <c r="W255" s="17"/>
      <c r="X255" s="17"/>
      <c r="Y255" s="17"/>
      <c r="Z255" s="17"/>
      <c r="AA255" s="17"/>
      <c r="AB255" s="17"/>
      <c r="AC255" s="17"/>
      <c r="AD255" s="17"/>
      <c r="AE255" s="17"/>
      <c r="AF255" s="17"/>
      <c r="AG255" s="17"/>
      <c r="AH255" s="17"/>
      <c r="AI255" s="17"/>
      <c r="AJ255" s="17"/>
      <c r="AK255" s="17"/>
      <c r="AL255" s="17"/>
      <c r="AM255" s="17"/>
      <c r="AN255" s="17"/>
    </row>
    <row r="256" spans="2:40" x14ac:dyDescent="0.35">
      <c r="B256" s="6" t="s">
        <v>155</v>
      </c>
      <c r="C256" s="17"/>
      <c r="D256" s="17"/>
      <c r="E256" s="17"/>
      <c r="F256" s="17"/>
      <c r="G256" s="17"/>
      <c r="H256" s="17"/>
      <c r="I256" s="17"/>
      <c r="J256" s="17"/>
      <c r="K256" s="17"/>
      <c r="L256" s="17"/>
      <c r="M256" s="17"/>
      <c r="N256" s="17"/>
      <c r="O256" s="17"/>
      <c r="P256" s="17"/>
      <c r="Q256" s="17"/>
      <c r="R256" s="17"/>
      <c r="S256" s="17"/>
      <c r="T256" s="17"/>
      <c r="U256" s="17"/>
      <c r="V256" s="17"/>
      <c r="W256" s="17"/>
      <c r="X256" s="17"/>
      <c r="Y256" s="17"/>
      <c r="Z256" s="17"/>
      <c r="AA256" s="17"/>
      <c r="AB256" s="17"/>
      <c r="AC256" s="17"/>
      <c r="AD256" s="17"/>
      <c r="AE256" s="17"/>
      <c r="AF256" s="17"/>
      <c r="AG256" s="17"/>
      <c r="AH256" s="17"/>
      <c r="AI256" s="17"/>
      <c r="AJ256" s="17"/>
      <c r="AK256" s="17"/>
      <c r="AL256" s="17"/>
      <c r="AM256" s="17"/>
      <c r="AN256" s="17"/>
    </row>
    <row r="257" spans="2:40" x14ac:dyDescent="0.35">
      <c r="B257" s="24" t="s">
        <v>153</v>
      </c>
      <c r="C257" s="17"/>
      <c r="D257" s="17"/>
      <c r="E257" s="17"/>
      <c r="F257" s="17"/>
      <c r="G257" s="17"/>
      <c r="H257" s="17"/>
      <c r="I257" s="17"/>
      <c r="J257" s="17"/>
      <c r="K257" s="17"/>
      <c r="L257" s="17"/>
      <c r="M257" s="17"/>
      <c r="N257" s="17"/>
      <c r="O257" s="17"/>
      <c r="P257" s="17"/>
      <c r="Q257" s="17"/>
      <c r="R257" s="17"/>
      <c r="S257" s="17"/>
      <c r="T257" s="17"/>
      <c r="U257" s="17"/>
      <c r="V257" s="17"/>
      <c r="W257" s="17"/>
      <c r="X257" s="17"/>
      <c r="Y257" s="17"/>
      <c r="Z257" s="17"/>
      <c r="AA257" s="17"/>
      <c r="AB257" s="17"/>
      <c r="AC257" s="17"/>
      <c r="AD257" s="17"/>
      <c r="AE257" s="17"/>
      <c r="AF257" s="17"/>
      <c r="AG257" s="17"/>
      <c r="AH257" s="17"/>
      <c r="AI257" s="17"/>
      <c r="AJ257" s="17"/>
      <c r="AK257" s="17"/>
      <c r="AL257" s="17"/>
      <c r="AM257" s="17"/>
      <c r="AN257" s="17"/>
    </row>
    <row r="258" spans="2:40" x14ac:dyDescent="0.35">
      <c r="B258" t="s">
        <v>134</v>
      </c>
      <c r="C258" s="17">
        <v>0.18225810647309801</v>
      </c>
      <c r="D258" s="17">
        <v>0.18149674615597</v>
      </c>
      <c r="E258" s="17">
        <v>0.183430023146746</v>
      </c>
      <c r="F258" s="17"/>
      <c r="G258" s="17">
        <v>0.36817106623243701</v>
      </c>
      <c r="H258" s="17">
        <v>0.167797518457831</v>
      </c>
      <c r="I258" s="17">
        <v>0.27171143078709198</v>
      </c>
      <c r="J258" s="17">
        <v>0.15101666922596499</v>
      </c>
      <c r="K258" s="17">
        <v>0.15054261316114401</v>
      </c>
      <c r="L258" s="17">
        <v>5.5194455322029698E-2</v>
      </c>
      <c r="M258" s="17"/>
      <c r="N258" s="17">
        <v>9.6458124534183703E-2</v>
      </c>
      <c r="O258" s="17">
        <v>0.11876469756468</v>
      </c>
      <c r="P258" s="17">
        <v>8.8738524915359093E-2</v>
      </c>
      <c r="Q258" s="17">
        <v>0.224114062721576</v>
      </c>
      <c r="R258" s="17">
        <v>0.30292488174539201</v>
      </c>
      <c r="S258" s="17"/>
      <c r="T258" s="17">
        <v>0.101510814289893</v>
      </c>
      <c r="U258" s="17">
        <v>0.11846565678639701</v>
      </c>
      <c r="V258" s="17">
        <v>0.12946145634839201</v>
      </c>
      <c r="W258" s="17">
        <v>0.28276039795147101</v>
      </c>
      <c r="X258" s="17"/>
      <c r="Y258" s="17">
        <v>0.24374831465215799</v>
      </c>
      <c r="Z258" s="17">
        <v>0.14833319205645901</v>
      </c>
      <c r="AA258" s="17">
        <v>6.1147210299807297E-2</v>
      </c>
      <c r="AB258" s="17">
        <v>0.17237615529304101</v>
      </c>
      <c r="AC258" s="17">
        <v>0.13233204202448601</v>
      </c>
      <c r="AD258" s="17">
        <v>0</v>
      </c>
      <c r="AE258" s="17"/>
      <c r="AF258" s="17">
        <v>0.15699737876466899</v>
      </c>
      <c r="AG258" s="17"/>
      <c r="AH258" s="17">
        <v>0.183640103214778</v>
      </c>
      <c r="AI258" s="17"/>
      <c r="AJ258" s="17">
        <v>0.243065990735992</v>
      </c>
      <c r="AK258" s="17">
        <v>0.158087315422375</v>
      </c>
      <c r="AL258" s="17">
        <v>6.7065747717599405E-2</v>
      </c>
      <c r="AM258" s="17">
        <v>0.190360121575086</v>
      </c>
      <c r="AN258" s="17">
        <v>0.220645376161521</v>
      </c>
    </row>
    <row r="259" spans="2:40" x14ac:dyDescent="0.35">
      <c r="B259" t="s">
        <v>135</v>
      </c>
      <c r="C259" s="17">
        <v>0.51492683504110304</v>
      </c>
      <c r="D259" s="17">
        <v>0.50867282967285699</v>
      </c>
      <c r="E259" s="17">
        <v>0.52455325370681605</v>
      </c>
      <c r="F259" s="17"/>
      <c r="G259" s="17">
        <v>0.366083861718495</v>
      </c>
      <c r="H259" s="17">
        <v>0.59056707844027201</v>
      </c>
      <c r="I259" s="17">
        <v>0.60193004458390198</v>
      </c>
      <c r="J259" s="17">
        <v>0.42067913968347498</v>
      </c>
      <c r="K259" s="17">
        <v>0.50437890424326204</v>
      </c>
      <c r="L259" s="17">
        <v>0.51186605296415699</v>
      </c>
      <c r="M259" s="17"/>
      <c r="N259" s="17">
        <v>0.51523217808581401</v>
      </c>
      <c r="O259" s="17">
        <v>0.50563617001304195</v>
      </c>
      <c r="P259" s="17">
        <v>0.50014531957582797</v>
      </c>
      <c r="Q259" s="17">
        <v>0.52722459988570403</v>
      </c>
      <c r="R259" s="17">
        <v>0.523225876212562</v>
      </c>
      <c r="S259" s="17"/>
      <c r="T259" s="17">
        <v>0.48893517064217401</v>
      </c>
      <c r="U259" s="17">
        <v>0.50693524329827999</v>
      </c>
      <c r="V259" s="17">
        <v>0.59356225741935298</v>
      </c>
      <c r="W259" s="17">
        <v>0.46526925649638501</v>
      </c>
      <c r="X259" s="17"/>
      <c r="Y259" s="17">
        <v>0.52968007865962896</v>
      </c>
      <c r="Z259" s="17">
        <v>0.50516120134992404</v>
      </c>
      <c r="AA259" s="17">
        <v>0.50693041454559495</v>
      </c>
      <c r="AB259" s="17">
        <v>0.35415639126484999</v>
      </c>
      <c r="AC259" s="17">
        <v>0.55611832714815401</v>
      </c>
      <c r="AD259" s="17">
        <v>0</v>
      </c>
      <c r="AE259" s="17"/>
      <c r="AF259" s="17">
        <v>0.55393787692529495</v>
      </c>
      <c r="AG259" s="17"/>
      <c r="AH259" s="17">
        <v>0.51568638685781298</v>
      </c>
      <c r="AI259" s="17"/>
      <c r="AJ259" s="17">
        <v>0.48781245489619102</v>
      </c>
      <c r="AK259" s="17">
        <v>0.49515443019991801</v>
      </c>
      <c r="AL259" s="17">
        <v>0.64993540872604805</v>
      </c>
      <c r="AM259" s="17">
        <v>0.470238382224207</v>
      </c>
      <c r="AN259" s="17">
        <v>0.45913152798954698</v>
      </c>
    </row>
    <row r="260" spans="2:40" x14ac:dyDescent="0.35">
      <c r="B260" t="s">
        <v>136</v>
      </c>
      <c r="C260" s="17">
        <v>0.17789312543795899</v>
      </c>
      <c r="D260" s="17">
        <v>0.18827947204710799</v>
      </c>
      <c r="E260" s="17">
        <v>0.16190603956583599</v>
      </c>
      <c r="F260" s="17"/>
      <c r="G260" s="17">
        <v>0.19275478366901899</v>
      </c>
      <c r="H260" s="17">
        <v>0.17272729782735699</v>
      </c>
      <c r="I260" s="17">
        <v>6.7752212015229393E-2</v>
      </c>
      <c r="J260" s="17">
        <v>0.194389941616044</v>
      </c>
      <c r="K260" s="17">
        <v>0.263742606749999</v>
      </c>
      <c r="L260" s="17">
        <v>0.21742201832503699</v>
      </c>
      <c r="M260" s="17"/>
      <c r="N260" s="17">
        <v>0.297400762823395</v>
      </c>
      <c r="O260" s="17">
        <v>0.150363445230972</v>
      </c>
      <c r="P260" s="17">
        <v>0.26479720013813002</v>
      </c>
      <c r="Q260" s="17">
        <v>0.14203371979983101</v>
      </c>
      <c r="R260" s="17">
        <v>8.8758732474715704E-2</v>
      </c>
      <c r="S260" s="17"/>
      <c r="T260" s="17">
        <v>0.29357779188004801</v>
      </c>
      <c r="U260" s="17">
        <v>0.204646260410458</v>
      </c>
      <c r="V260" s="17">
        <v>0.19552117792937099</v>
      </c>
      <c r="W260" s="17">
        <v>0.13048688290691801</v>
      </c>
      <c r="X260" s="17"/>
      <c r="Y260" s="17">
        <v>0.150573728856981</v>
      </c>
      <c r="Z260" s="17">
        <v>0.245638724160889</v>
      </c>
      <c r="AA260" s="17">
        <v>0.22230379210989101</v>
      </c>
      <c r="AB260" s="17">
        <v>0.208613451901904</v>
      </c>
      <c r="AC260" s="17">
        <v>0.12841177147461999</v>
      </c>
      <c r="AD260" s="17">
        <v>0</v>
      </c>
      <c r="AE260" s="17"/>
      <c r="AF260" s="17">
        <v>0.15850821425422701</v>
      </c>
      <c r="AG260" s="17"/>
      <c r="AH260" s="17">
        <v>0.17480433942727</v>
      </c>
      <c r="AI260" s="17"/>
      <c r="AJ260" s="17">
        <v>0.16392708594737199</v>
      </c>
      <c r="AK260" s="17">
        <v>0.227908049651914</v>
      </c>
      <c r="AL260" s="17">
        <v>0.181315884607435</v>
      </c>
      <c r="AM260" s="17">
        <v>0.17948631266861401</v>
      </c>
      <c r="AN260" s="17">
        <v>0.145382043198828</v>
      </c>
    </row>
    <row r="261" spans="2:40" x14ac:dyDescent="0.35">
      <c r="B261" t="s">
        <v>137</v>
      </c>
      <c r="C261" s="17">
        <v>4.4883174604405898E-2</v>
      </c>
      <c r="D261" s="17">
        <v>5.2799842839128697E-2</v>
      </c>
      <c r="E261" s="17">
        <v>3.2697517832837801E-2</v>
      </c>
      <c r="F261" s="17"/>
      <c r="G261" s="17">
        <v>0</v>
      </c>
      <c r="H261" s="17">
        <v>1.7466111708201001E-2</v>
      </c>
      <c r="I261" s="17">
        <v>4.0759203043620101E-2</v>
      </c>
      <c r="J261" s="17">
        <v>0.14834181923197401</v>
      </c>
      <c r="K261" s="17">
        <v>0</v>
      </c>
      <c r="L261" s="17">
        <v>3.6511640520233403E-2</v>
      </c>
      <c r="M261" s="17"/>
      <c r="N261" s="17">
        <v>0</v>
      </c>
      <c r="O261" s="17">
        <v>5.7416694984574697E-2</v>
      </c>
      <c r="P261" s="17">
        <v>6.5856312026680006E-2</v>
      </c>
      <c r="Q261" s="17">
        <v>3.7856202231182003E-2</v>
      </c>
      <c r="R261" s="17">
        <v>4.5403136144858303E-2</v>
      </c>
      <c r="S261" s="17"/>
      <c r="T261" s="17">
        <v>0</v>
      </c>
      <c r="U261" s="17">
        <v>6.8436835636103602E-2</v>
      </c>
      <c r="V261" s="17">
        <v>9.8971321294798395E-3</v>
      </c>
      <c r="W261" s="17">
        <v>7.2496918338031305E-2</v>
      </c>
      <c r="X261" s="17"/>
      <c r="Y261" s="17">
        <v>4.3197397541310301E-2</v>
      </c>
      <c r="Z261" s="17">
        <v>0</v>
      </c>
      <c r="AA261" s="17">
        <v>4.5862568147806197E-2</v>
      </c>
      <c r="AB261" s="17">
        <v>0.264854001540206</v>
      </c>
      <c r="AC261" s="17">
        <v>0</v>
      </c>
      <c r="AD261" s="17">
        <v>0</v>
      </c>
      <c r="AE261" s="17"/>
      <c r="AF261" s="17">
        <v>5.54779431664928E-2</v>
      </c>
      <c r="AG261" s="17"/>
      <c r="AH261" s="17">
        <v>4.5223507346031797E-2</v>
      </c>
      <c r="AI261" s="17"/>
      <c r="AJ261" s="17">
        <v>2.8324190885583599E-2</v>
      </c>
      <c r="AK261" s="17">
        <v>5.1898687578428103E-2</v>
      </c>
      <c r="AL261" s="17">
        <v>1.9673245611639901E-2</v>
      </c>
      <c r="AM261" s="17">
        <v>6.2272758929562001E-2</v>
      </c>
      <c r="AN261" s="17">
        <v>0.10306798063321</v>
      </c>
    </row>
    <row r="262" spans="2:40" x14ac:dyDescent="0.35">
      <c r="B262" t="s">
        <v>138</v>
      </c>
      <c r="C262" s="17">
        <v>7.8334185867579096E-3</v>
      </c>
      <c r="D262" s="17">
        <v>7.2656272950046398E-3</v>
      </c>
      <c r="E262" s="17">
        <v>8.7073859672329498E-3</v>
      </c>
      <c r="F262" s="17"/>
      <c r="G262" s="17">
        <v>0</v>
      </c>
      <c r="H262" s="17">
        <v>1.70296156790758E-2</v>
      </c>
      <c r="I262" s="17">
        <v>0</v>
      </c>
      <c r="J262" s="17">
        <v>1.9002977634093102E-2</v>
      </c>
      <c r="K262" s="17">
        <v>0</v>
      </c>
      <c r="L262" s="17">
        <v>0</v>
      </c>
      <c r="M262" s="17"/>
      <c r="N262" s="17">
        <v>0</v>
      </c>
      <c r="O262" s="17">
        <v>0</v>
      </c>
      <c r="P262" s="17">
        <v>0</v>
      </c>
      <c r="Q262" s="17">
        <v>2.0379714128165301E-2</v>
      </c>
      <c r="R262" s="17">
        <v>0</v>
      </c>
      <c r="S262" s="17"/>
      <c r="T262" s="17">
        <v>0</v>
      </c>
      <c r="U262" s="17">
        <v>0</v>
      </c>
      <c r="V262" s="17">
        <v>1.12846178113848E-2</v>
      </c>
      <c r="W262" s="17">
        <v>1.15287239878467E-2</v>
      </c>
      <c r="X262" s="17"/>
      <c r="Y262" s="17">
        <v>7.8785420536289803E-3</v>
      </c>
      <c r="Z262" s="17">
        <v>2.9235404924184499E-2</v>
      </c>
      <c r="AA262" s="17">
        <v>0</v>
      </c>
      <c r="AB262" s="17">
        <v>0</v>
      </c>
      <c r="AC262" s="17">
        <v>0</v>
      </c>
      <c r="AD262" s="17">
        <v>0</v>
      </c>
      <c r="AE262" s="17"/>
      <c r="AF262" s="17">
        <v>0</v>
      </c>
      <c r="AG262" s="17"/>
      <c r="AH262" s="17">
        <v>7.8928165426162492E-3</v>
      </c>
      <c r="AI262" s="17"/>
      <c r="AJ262" s="17">
        <v>1.27730893006171E-2</v>
      </c>
      <c r="AK262" s="17">
        <v>0</v>
      </c>
      <c r="AL262" s="17">
        <v>0</v>
      </c>
      <c r="AM262" s="17">
        <v>1.72141646001302E-2</v>
      </c>
      <c r="AN262" s="17">
        <v>0</v>
      </c>
    </row>
    <row r="263" spans="2:40" x14ac:dyDescent="0.35">
      <c r="B263" t="s">
        <v>58</v>
      </c>
      <c r="C263" s="17">
        <v>7.2205339856676196E-2</v>
      </c>
      <c r="D263" s="17">
        <v>6.1485481989931701E-2</v>
      </c>
      <c r="E263" s="17">
        <v>8.8705779780531999E-2</v>
      </c>
      <c r="F263" s="17"/>
      <c r="G263" s="17">
        <v>7.2990288380048604E-2</v>
      </c>
      <c r="H263" s="17">
        <v>3.4412377887263403E-2</v>
      </c>
      <c r="I263" s="17">
        <v>1.7847109570157001E-2</v>
      </c>
      <c r="J263" s="17">
        <v>6.6569452608448695E-2</v>
      </c>
      <c r="K263" s="17">
        <v>8.1335875845595096E-2</v>
      </c>
      <c r="L263" s="17">
        <v>0.17900583286854299</v>
      </c>
      <c r="M263" s="17"/>
      <c r="N263" s="17">
        <v>9.0908934556607396E-2</v>
      </c>
      <c r="O263" s="17">
        <v>0.16781899220673199</v>
      </c>
      <c r="P263" s="17">
        <v>8.0462643344002896E-2</v>
      </c>
      <c r="Q263" s="17">
        <v>4.8391701233540897E-2</v>
      </c>
      <c r="R263" s="17">
        <v>3.9687373422472402E-2</v>
      </c>
      <c r="S263" s="17"/>
      <c r="T263" s="17">
        <v>0.115976223187885</v>
      </c>
      <c r="U263" s="17">
        <v>0.101516003868761</v>
      </c>
      <c r="V263" s="17">
        <v>6.0273358362020003E-2</v>
      </c>
      <c r="W263" s="17">
        <v>3.7457820319347399E-2</v>
      </c>
      <c r="X263" s="17"/>
      <c r="Y263" s="17">
        <v>2.4921938236293899E-2</v>
      </c>
      <c r="Z263" s="17">
        <v>7.1631477508543706E-2</v>
      </c>
      <c r="AA263" s="17">
        <v>0.163756014896901</v>
      </c>
      <c r="AB263" s="17">
        <v>0</v>
      </c>
      <c r="AC263" s="17">
        <v>0.18313785935274099</v>
      </c>
      <c r="AD263" s="17">
        <v>1</v>
      </c>
      <c r="AE263" s="17"/>
      <c r="AF263" s="17">
        <v>7.50785868893174E-2</v>
      </c>
      <c r="AG263" s="17"/>
      <c r="AH263" s="17">
        <v>7.2752846611491201E-2</v>
      </c>
      <c r="AI263" s="17"/>
      <c r="AJ263" s="17">
        <v>6.4097188234243901E-2</v>
      </c>
      <c r="AK263" s="17">
        <v>6.6951517147364706E-2</v>
      </c>
      <c r="AL263" s="17">
        <v>8.2009713337277995E-2</v>
      </c>
      <c r="AM263" s="17">
        <v>8.0428260002401095E-2</v>
      </c>
      <c r="AN263" s="17">
        <v>7.1773072016893494E-2</v>
      </c>
    </row>
    <row r="264" spans="2:40" x14ac:dyDescent="0.35">
      <c r="C264" s="17"/>
      <c r="D264" s="17"/>
      <c r="E264" s="17"/>
      <c r="F264" s="17"/>
      <c r="G264" s="17"/>
      <c r="H264" s="17"/>
      <c r="I264" s="17"/>
      <c r="J264" s="17"/>
      <c r="K264" s="17"/>
      <c r="L264" s="17"/>
      <c r="M264" s="17"/>
      <c r="N264" s="17"/>
      <c r="O264" s="17"/>
      <c r="P264" s="17"/>
      <c r="Q264" s="17"/>
      <c r="R264" s="17"/>
      <c r="S264" s="17"/>
      <c r="T264" s="17"/>
      <c r="U264" s="17"/>
      <c r="V264" s="17"/>
      <c r="W264" s="17"/>
      <c r="X264" s="17"/>
      <c r="Y264" s="17"/>
      <c r="Z264" s="17"/>
      <c r="AA264" s="17"/>
      <c r="AB264" s="17"/>
      <c r="AC264" s="17"/>
      <c r="AD264" s="17"/>
      <c r="AE264" s="17"/>
      <c r="AF264" s="17"/>
      <c r="AG264" s="17"/>
      <c r="AH264" s="17"/>
      <c r="AI264" s="17"/>
      <c r="AJ264" s="17"/>
      <c r="AK264" s="17"/>
      <c r="AL264" s="17"/>
      <c r="AM264" s="17"/>
      <c r="AN264" s="17"/>
    </row>
    <row r="265" spans="2:40" x14ac:dyDescent="0.35">
      <c r="B265" s="6" t="s">
        <v>156</v>
      </c>
      <c r="C265" s="17"/>
      <c r="D265" s="17"/>
      <c r="E265" s="17"/>
      <c r="F265" s="17"/>
      <c r="G265" s="17"/>
      <c r="H265" s="17"/>
      <c r="I265" s="17"/>
      <c r="J265" s="17"/>
      <c r="K265" s="17"/>
      <c r="L265" s="17"/>
      <c r="M265" s="17"/>
      <c r="N265" s="17"/>
      <c r="O265" s="17"/>
      <c r="P265" s="17"/>
      <c r="Q265" s="17"/>
      <c r="R265" s="17"/>
      <c r="S265" s="17"/>
      <c r="T265" s="17"/>
      <c r="U265" s="17"/>
      <c r="V265" s="17"/>
      <c r="W265" s="17"/>
      <c r="X265" s="17"/>
      <c r="Y265" s="17"/>
      <c r="Z265" s="17"/>
      <c r="AA265" s="17"/>
      <c r="AB265" s="17"/>
      <c r="AC265" s="17"/>
      <c r="AD265" s="17"/>
      <c r="AE265" s="17"/>
      <c r="AF265" s="17"/>
      <c r="AG265" s="17"/>
      <c r="AH265" s="17"/>
      <c r="AI265" s="17"/>
      <c r="AJ265" s="17"/>
      <c r="AK265" s="17"/>
      <c r="AL265" s="17"/>
      <c r="AM265" s="17"/>
      <c r="AN265" s="17"/>
    </row>
    <row r="266" spans="2:40" x14ac:dyDescent="0.35">
      <c r="B266" s="24" t="s">
        <v>153</v>
      </c>
      <c r="C266" s="17"/>
      <c r="D266" s="17"/>
      <c r="E266" s="17"/>
      <c r="F266" s="17"/>
      <c r="G266" s="17"/>
      <c r="H266" s="17"/>
      <c r="I266" s="17"/>
      <c r="J266" s="17"/>
      <c r="K266" s="17"/>
      <c r="L266" s="17"/>
      <c r="M266" s="17"/>
      <c r="N266" s="17"/>
      <c r="O266" s="17"/>
      <c r="P266" s="17"/>
      <c r="Q266" s="17"/>
      <c r="R266" s="17"/>
      <c r="S266" s="17"/>
      <c r="T266" s="17"/>
      <c r="U266" s="17"/>
      <c r="V266" s="17"/>
      <c r="W266" s="17"/>
      <c r="X266" s="17"/>
      <c r="Y266" s="17"/>
      <c r="Z266" s="17"/>
      <c r="AA266" s="17"/>
      <c r="AB266" s="17"/>
      <c r="AC266" s="17"/>
      <c r="AD266" s="17"/>
      <c r="AE266" s="17"/>
      <c r="AF266" s="17"/>
      <c r="AG266" s="17"/>
      <c r="AH266" s="17"/>
      <c r="AI266" s="17"/>
      <c r="AJ266" s="17"/>
      <c r="AK266" s="17"/>
      <c r="AL266" s="17"/>
      <c r="AM266" s="17"/>
      <c r="AN266" s="17"/>
    </row>
    <row r="267" spans="2:40" x14ac:dyDescent="0.35">
      <c r="B267" t="s">
        <v>134</v>
      </c>
      <c r="C267" s="17">
        <v>0.21374179429287701</v>
      </c>
      <c r="D267" s="17">
        <v>0.21430826980352599</v>
      </c>
      <c r="E267" s="17">
        <v>0.212869852216033</v>
      </c>
      <c r="F267" s="17"/>
      <c r="G267" s="17">
        <v>0.25081179328888697</v>
      </c>
      <c r="H267" s="17">
        <v>0.33572865093434301</v>
      </c>
      <c r="I267" s="17">
        <v>0.27497818762193599</v>
      </c>
      <c r="J267" s="17">
        <v>0.172967401446847</v>
      </c>
      <c r="K267" s="17">
        <v>0.14768234454637699</v>
      </c>
      <c r="L267" s="17">
        <v>3.5188965330151603E-2</v>
      </c>
      <c r="M267" s="17"/>
      <c r="N267" s="17">
        <v>0.13202297339077701</v>
      </c>
      <c r="O267" s="17">
        <v>0.18378025505378101</v>
      </c>
      <c r="P267" s="17">
        <v>0.118973137705867</v>
      </c>
      <c r="Q267" s="17">
        <v>0.227428676189598</v>
      </c>
      <c r="R267" s="17">
        <v>0.37334395568935902</v>
      </c>
      <c r="S267" s="17"/>
      <c r="T267" s="17">
        <v>0.30881334334020999</v>
      </c>
      <c r="U267" s="17">
        <v>7.7274492521635305E-2</v>
      </c>
      <c r="V267" s="17">
        <v>0.20621892400305999</v>
      </c>
      <c r="W267" s="17">
        <v>0.31015201200707398</v>
      </c>
      <c r="X267" s="17"/>
      <c r="Y267" s="17">
        <v>0.281990458105979</v>
      </c>
      <c r="Z267" s="17">
        <v>0.18512360430064101</v>
      </c>
      <c r="AA267" s="17">
        <v>5.8044621371061901E-2</v>
      </c>
      <c r="AB267" s="17">
        <v>0.14605298309489301</v>
      </c>
      <c r="AC267" s="17">
        <v>0.25259543172945598</v>
      </c>
      <c r="AD267" s="17">
        <v>0</v>
      </c>
      <c r="AE267" s="17"/>
      <c r="AF267" s="17">
        <v>0.222355807731417</v>
      </c>
      <c r="AG267" s="17"/>
      <c r="AH267" s="17">
        <v>0.21536252035543599</v>
      </c>
      <c r="AI267" s="17"/>
      <c r="AJ267" s="17">
        <v>0.28852242503052999</v>
      </c>
      <c r="AK267" s="17">
        <v>0.13222697330208399</v>
      </c>
      <c r="AL267" s="17">
        <v>0.170144336164363</v>
      </c>
      <c r="AM267" s="17">
        <v>0.15450098343653501</v>
      </c>
      <c r="AN267" s="17">
        <v>0.27599228178588298</v>
      </c>
    </row>
    <row r="268" spans="2:40" x14ac:dyDescent="0.35">
      <c r="B268" t="s">
        <v>135</v>
      </c>
      <c r="C268" s="17">
        <v>0.48579092245838401</v>
      </c>
      <c r="D268" s="17">
        <v>0.48259951111182098</v>
      </c>
      <c r="E268" s="17">
        <v>0.49070327221626903</v>
      </c>
      <c r="F268" s="17"/>
      <c r="G268" s="17">
        <v>0.32229503831144701</v>
      </c>
      <c r="H268" s="17">
        <v>0.43903508190353902</v>
      </c>
      <c r="I268" s="17">
        <v>0.584101342033024</v>
      </c>
      <c r="J268" s="17">
        <v>0.39711989634764999</v>
      </c>
      <c r="K268" s="17">
        <v>0.56412555176463597</v>
      </c>
      <c r="L268" s="17">
        <v>0.60115736821725996</v>
      </c>
      <c r="M268" s="17"/>
      <c r="N268" s="17">
        <v>0.55914711555200103</v>
      </c>
      <c r="O268" s="17">
        <v>0.276481820925433</v>
      </c>
      <c r="P268" s="17">
        <v>0.53131770128404299</v>
      </c>
      <c r="Q268" s="17">
        <v>0.50660159852146902</v>
      </c>
      <c r="R268" s="17">
        <v>0.48074699265742499</v>
      </c>
      <c r="S268" s="17"/>
      <c r="T268" s="17">
        <v>0.409446320580581</v>
      </c>
      <c r="U268" s="17">
        <v>0.55499717943534599</v>
      </c>
      <c r="V268" s="17">
        <v>0.48838695814356098</v>
      </c>
      <c r="W268" s="17">
        <v>0.461993256961442</v>
      </c>
      <c r="X268" s="17"/>
      <c r="Y268" s="17">
        <v>0.47484731367049998</v>
      </c>
      <c r="Z268" s="17">
        <v>0.50273336018152304</v>
      </c>
      <c r="AA268" s="17">
        <v>0.54257713363757898</v>
      </c>
      <c r="AB268" s="17">
        <v>0.56934180875136797</v>
      </c>
      <c r="AC268" s="17">
        <v>0.32157763778085102</v>
      </c>
      <c r="AD268" s="17">
        <v>0</v>
      </c>
      <c r="AE268" s="17"/>
      <c r="AF268" s="17">
        <v>0.47026342684699501</v>
      </c>
      <c r="AG268" s="17"/>
      <c r="AH268" s="17">
        <v>0.48632954727747302</v>
      </c>
      <c r="AI268" s="17"/>
      <c r="AJ268" s="17">
        <v>0.37536220739793302</v>
      </c>
      <c r="AK268" s="17">
        <v>0.66682328640584898</v>
      </c>
      <c r="AL268" s="17">
        <v>0.52260435430321095</v>
      </c>
      <c r="AM268" s="17">
        <v>0.48451032328681898</v>
      </c>
      <c r="AN268" s="17">
        <v>0.52649999685757798</v>
      </c>
    </row>
    <row r="269" spans="2:40" x14ac:dyDescent="0.35">
      <c r="B269" t="s">
        <v>136</v>
      </c>
      <c r="C269" s="17">
        <v>0.18023535304576299</v>
      </c>
      <c r="D269" s="17">
        <v>0.174038973361343</v>
      </c>
      <c r="E269" s="17">
        <v>0.18977307192218201</v>
      </c>
      <c r="F269" s="17"/>
      <c r="G269" s="17">
        <v>0.32306074077887698</v>
      </c>
      <c r="H269" s="17">
        <v>0.135953518043441</v>
      </c>
      <c r="I269" s="17">
        <v>0.123073360774883</v>
      </c>
      <c r="J269" s="17">
        <v>0.23318588910013399</v>
      </c>
      <c r="K269" s="17">
        <v>0.17327532483557201</v>
      </c>
      <c r="L269" s="17">
        <v>0.16438918805442601</v>
      </c>
      <c r="M269" s="17"/>
      <c r="N269" s="17">
        <v>0.133632399200624</v>
      </c>
      <c r="O269" s="17">
        <v>0.30461950037958002</v>
      </c>
      <c r="P269" s="17">
        <v>0.18706805188334499</v>
      </c>
      <c r="Q269" s="17">
        <v>0.18573994839649499</v>
      </c>
      <c r="R269" s="17">
        <v>9.7816654461009497E-2</v>
      </c>
      <c r="S269" s="17"/>
      <c r="T269" s="17">
        <v>0.16576411289132501</v>
      </c>
      <c r="U269" s="17">
        <v>0.17968723290727401</v>
      </c>
      <c r="V269" s="17">
        <v>0.21568826517554399</v>
      </c>
      <c r="W269" s="17">
        <v>0.12548858015897599</v>
      </c>
      <c r="X269" s="17"/>
      <c r="Y269" s="17">
        <v>0.14468361857412701</v>
      </c>
      <c r="Z269" s="17">
        <v>0.21059568022481701</v>
      </c>
      <c r="AA269" s="17">
        <v>0.203286096435218</v>
      </c>
      <c r="AB269" s="17">
        <v>0.28460520815373902</v>
      </c>
      <c r="AC269" s="17">
        <v>0.300820032166072</v>
      </c>
      <c r="AD269" s="17">
        <v>0</v>
      </c>
      <c r="AE269" s="17"/>
      <c r="AF269" s="17">
        <v>0.17999964099927701</v>
      </c>
      <c r="AG269" s="17"/>
      <c r="AH269" s="17">
        <v>0.177164327292683</v>
      </c>
      <c r="AI269" s="17"/>
      <c r="AJ269" s="17">
        <v>0.242235918626895</v>
      </c>
      <c r="AK269" s="17">
        <v>0.103158619759464</v>
      </c>
      <c r="AL269" s="17">
        <v>0.189672823499488</v>
      </c>
      <c r="AM269" s="17">
        <v>0.18374092801610101</v>
      </c>
      <c r="AN269" s="17">
        <v>6.2946108119746103E-2</v>
      </c>
    </row>
    <row r="270" spans="2:40" x14ac:dyDescent="0.35">
      <c r="B270" t="s">
        <v>137</v>
      </c>
      <c r="C270" s="17">
        <v>4.4975622389919902E-2</v>
      </c>
      <c r="D270" s="17">
        <v>5.1501917247364498E-2</v>
      </c>
      <c r="E270" s="17">
        <v>3.4930084700963898E-2</v>
      </c>
      <c r="F270" s="17"/>
      <c r="G270" s="17">
        <v>3.0842139240741102E-2</v>
      </c>
      <c r="H270" s="17">
        <v>3.4455606620298403E-2</v>
      </c>
      <c r="I270" s="17">
        <v>0</v>
      </c>
      <c r="J270" s="17">
        <v>0.108206628276038</v>
      </c>
      <c r="K270" s="17">
        <v>3.3580903007820503E-2</v>
      </c>
      <c r="L270" s="17">
        <v>5.4736654591355301E-2</v>
      </c>
      <c r="M270" s="17"/>
      <c r="N270" s="17">
        <v>0.122628263914501</v>
      </c>
      <c r="O270" s="17">
        <v>6.4668047911242602E-2</v>
      </c>
      <c r="P270" s="17">
        <v>8.2178465782741794E-2</v>
      </c>
      <c r="Q270" s="17">
        <v>2.0379714128165301E-2</v>
      </c>
      <c r="R270" s="17">
        <v>0</v>
      </c>
      <c r="S270" s="17"/>
      <c r="T270" s="17">
        <v>0</v>
      </c>
      <c r="U270" s="17">
        <v>0.10169769204791999</v>
      </c>
      <c r="V270" s="17">
        <v>2.9432494315815599E-2</v>
      </c>
      <c r="W270" s="17">
        <v>3.9160525976776897E-2</v>
      </c>
      <c r="X270" s="17"/>
      <c r="Y270" s="17">
        <v>5.05119700680167E-2</v>
      </c>
      <c r="Z270" s="17">
        <v>2.99158777844751E-2</v>
      </c>
      <c r="AA270" s="17">
        <v>6.0769668401796602E-2</v>
      </c>
      <c r="AB270" s="17">
        <v>0</v>
      </c>
      <c r="AC270" s="17">
        <v>0</v>
      </c>
      <c r="AD270" s="17">
        <v>0</v>
      </c>
      <c r="AE270" s="17"/>
      <c r="AF270" s="17">
        <v>5.0820051019891302E-2</v>
      </c>
      <c r="AG270" s="17"/>
      <c r="AH270" s="17">
        <v>4.5316656129382502E-2</v>
      </c>
      <c r="AI270" s="17"/>
      <c r="AJ270" s="17">
        <v>3.4960695528632603E-2</v>
      </c>
      <c r="AK270" s="17">
        <v>0</v>
      </c>
      <c r="AL270" s="17">
        <v>1.5895527084019801E-2</v>
      </c>
      <c r="AM270" s="17">
        <v>0.115100729309581</v>
      </c>
      <c r="AN270" s="17">
        <v>6.2788541219899505E-2</v>
      </c>
    </row>
    <row r="271" spans="2:40" x14ac:dyDescent="0.35">
      <c r="B271" t="s">
        <v>138</v>
      </c>
      <c r="C271" s="17">
        <v>8.3653475245359099E-3</v>
      </c>
      <c r="D271" s="17">
        <v>1.38000715005493E-2</v>
      </c>
      <c r="E271" s="17">
        <v>0</v>
      </c>
      <c r="F271" s="17"/>
      <c r="G271" s="17">
        <v>0</v>
      </c>
      <c r="H271" s="17">
        <v>1.70296156790758E-2</v>
      </c>
      <c r="I271" s="17">
        <v>0</v>
      </c>
      <c r="J271" s="17">
        <v>2.19507322208818E-2</v>
      </c>
      <c r="K271" s="17">
        <v>0</v>
      </c>
      <c r="L271" s="17">
        <v>0</v>
      </c>
      <c r="M271" s="17"/>
      <c r="N271" s="17">
        <v>0</v>
      </c>
      <c r="O271" s="17">
        <v>3.2636694031880999E-2</v>
      </c>
      <c r="P271" s="17">
        <v>0</v>
      </c>
      <c r="Q271" s="17">
        <v>1.14583615307308E-2</v>
      </c>
      <c r="R271" s="17">
        <v>0</v>
      </c>
      <c r="S271" s="17"/>
      <c r="T271" s="17">
        <v>0</v>
      </c>
      <c r="U271" s="17">
        <v>0</v>
      </c>
      <c r="V271" s="17">
        <v>0</v>
      </c>
      <c r="W271" s="17">
        <v>2.1897244227180101E-2</v>
      </c>
      <c r="X271" s="17"/>
      <c r="Y271" s="17">
        <v>1.4964219776992501E-2</v>
      </c>
      <c r="Z271" s="17">
        <v>0</v>
      </c>
      <c r="AA271" s="17">
        <v>0</v>
      </c>
      <c r="AB271" s="17">
        <v>0</v>
      </c>
      <c r="AC271" s="17">
        <v>0</v>
      </c>
      <c r="AD271" s="17">
        <v>0</v>
      </c>
      <c r="AE271" s="17"/>
      <c r="AF271" s="17">
        <v>7.18443773601772E-3</v>
      </c>
      <c r="AG271" s="17"/>
      <c r="AH271" s="17">
        <v>8.4287789035052407E-3</v>
      </c>
      <c r="AI271" s="17"/>
      <c r="AJ271" s="17">
        <v>1.27730893006171E-2</v>
      </c>
      <c r="AK271" s="17">
        <v>0</v>
      </c>
      <c r="AL271" s="17">
        <v>1.9673245611639901E-2</v>
      </c>
      <c r="AM271" s="17">
        <v>0</v>
      </c>
      <c r="AN271" s="17">
        <v>0</v>
      </c>
    </row>
    <row r="272" spans="2:40" x14ac:dyDescent="0.35">
      <c r="B272" t="s">
        <v>58</v>
      </c>
      <c r="C272" s="17">
        <v>6.6890960288520304E-2</v>
      </c>
      <c r="D272" s="17">
        <v>6.3751256975395701E-2</v>
      </c>
      <c r="E272" s="17">
        <v>7.17237189445524E-2</v>
      </c>
      <c r="F272" s="17"/>
      <c r="G272" s="17">
        <v>7.2990288380048604E-2</v>
      </c>
      <c r="H272" s="17">
        <v>3.77975268193015E-2</v>
      </c>
      <c r="I272" s="17">
        <v>1.7847109570157001E-2</v>
      </c>
      <c r="J272" s="17">
        <v>6.6569452608448695E-2</v>
      </c>
      <c r="K272" s="17">
        <v>8.1335875845595096E-2</v>
      </c>
      <c r="L272" s="17">
        <v>0.14452782380680701</v>
      </c>
      <c r="M272" s="17"/>
      <c r="N272" s="17">
        <v>5.2569247942096699E-2</v>
      </c>
      <c r="O272" s="17">
        <v>0.137813681698083</v>
      </c>
      <c r="P272" s="17">
        <v>8.0462643344002896E-2</v>
      </c>
      <c r="Q272" s="17">
        <v>4.8391701233540897E-2</v>
      </c>
      <c r="R272" s="17">
        <v>4.8092397192206503E-2</v>
      </c>
      <c r="S272" s="17"/>
      <c r="T272" s="17">
        <v>0.115976223187885</v>
      </c>
      <c r="U272" s="17">
        <v>8.6343403087823706E-2</v>
      </c>
      <c r="V272" s="17">
        <v>6.0273358362020003E-2</v>
      </c>
      <c r="W272" s="17">
        <v>4.1308380668551498E-2</v>
      </c>
      <c r="X272" s="17"/>
      <c r="Y272" s="17">
        <v>3.3002419804384703E-2</v>
      </c>
      <c r="Z272" s="17">
        <v>7.1631477508543706E-2</v>
      </c>
      <c r="AA272" s="17">
        <v>0.135322480154345</v>
      </c>
      <c r="AB272" s="17">
        <v>0</v>
      </c>
      <c r="AC272" s="17">
        <v>0.125006898323621</v>
      </c>
      <c r="AD272" s="17">
        <v>1</v>
      </c>
      <c r="AE272" s="17"/>
      <c r="AF272" s="17">
        <v>6.9376635666402703E-2</v>
      </c>
      <c r="AG272" s="17"/>
      <c r="AH272" s="17">
        <v>6.7398170041520794E-2</v>
      </c>
      <c r="AI272" s="17"/>
      <c r="AJ272" s="17">
        <v>4.6145664115391803E-2</v>
      </c>
      <c r="AK272" s="17">
        <v>9.7791120532602693E-2</v>
      </c>
      <c r="AL272" s="17">
        <v>8.2009713337277995E-2</v>
      </c>
      <c r="AM272" s="17">
        <v>6.2147035950963499E-2</v>
      </c>
      <c r="AN272" s="17">
        <v>7.1773072016893494E-2</v>
      </c>
    </row>
    <row r="273" spans="2:40" x14ac:dyDescent="0.35">
      <c r="C273" s="17"/>
      <c r="D273" s="17"/>
      <c r="E273" s="17"/>
      <c r="F273" s="17"/>
      <c r="G273" s="17"/>
      <c r="H273" s="17"/>
      <c r="I273" s="17"/>
      <c r="J273" s="17"/>
      <c r="K273" s="17"/>
      <c r="L273" s="17"/>
      <c r="M273" s="17"/>
      <c r="N273" s="17"/>
      <c r="O273" s="17"/>
      <c r="P273" s="17"/>
      <c r="Q273" s="17"/>
      <c r="R273" s="17"/>
      <c r="S273" s="17"/>
      <c r="T273" s="17"/>
      <c r="U273" s="17"/>
      <c r="V273" s="17"/>
      <c r="W273" s="17"/>
      <c r="X273" s="17"/>
      <c r="Y273" s="17"/>
      <c r="Z273" s="17"/>
      <c r="AA273" s="17"/>
      <c r="AB273" s="17"/>
      <c r="AC273" s="17"/>
      <c r="AD273" s="17"/>
      <c r="AE273" s="17"/>
      <c r="AF273" s="17"/>
      <c r="AG273" s="17"/>
      <c r="AH273" s="17"/>
      <c r="AI273" s="17"/>
      <c r="AJ273" s="17"/>
      <c r="AK273" s="17"/>
      <c r="AL273" s="17"/>
      <c r="AM273" s="17"/>
      <c r="AN273" s="17"/>
    </row>
    <row r="274" spans="2:40" x14ac:dyDescent="0.35">
      <c r="B274" s="6" t="s">
        <v>157</v>
      </c>
      <c r="C274" s="17"/>
      <c r="D274" s="17"/>
      <c r="E274" s="17"/>
      <c r="F274" s="17"/>
      <c r="G274" s="17"/>
      <c r="H274" s="17"/>
      <c r="I274" s="17"/>
      <c r="J274" s="17"/>
      <c r="K274" s="17"/>
      <c r="L274" s="17"/>
      <c r="M274" s="17"/>
      <c r="N274" s="17"/>
      <c r="O274" s="17"/>
      <c r="P274" s="17"/>
      <c r="Q274" s="17"/>
      <c r="R274" s="17"/>
      <c r="S274" s="17"/>
      <c r="T274" s="17"/>
      <c r="U274" s="17"/>
      <c r="V274" s="17"/>
      <c r="W274" s="17"/>
      <c r="X274" s="17"/>
      <c r="Y274" s="17"/>
      <c r="Z274" s="17"/>
      <c r="AA274" s="17"/>
      <c r="AB274" s="17"/>
      <c r="AC274" s="17"/>
      <c r="AD274" s="17"/>
      <c r="AE274" s="17"/>
      <c r="AF274" s="17"/>
      <c r="AG274" s="17"/>
      <c r="AH274" s="17"/>
      <c r="AI274" s="17"/>
      <c r="AJ274" s="17"/>
      <c r="AK274" s="17"/>
      <c r="AL274" s="17"/>
      <c r="AM274" s="17"/>
      <c r="AN274" s="17"/>
    </row>
    <row r="275" spans="2:40" x14ac:dyDescent="0.35">
      <c r="B275" s="24" t="s">
        <v>153</v>
      </c>
      <c r="C275" s="17"/>
      <c r="D275" s="17"/>
      <c r="E275" s="17"/>
      <c r="F275" s="17"/>
      <c r="G275" s="17"/>
      <c r="H275" s="17"/>
      <c r="I275" s="17"/>
      <c r="J275" s="17"/>
      <c r="K275" s="17"/>
      <c r="L275" s="17"/>
      <c r="M275" s="17"/>
      <c r="N275" s="17"/>
      <c r="O275" s="17"/>
      <c r="P275" s="17"/>
      <c r="Q275" s="17"/>
      <c r="R275" s="17"/>
      <c r="S275" s="17"/>
      <c r="T275" s="17"/>
      <c r="U275" s="17"/>
      <c r="V275" s="17"/>
      <c r="W275" s="17"/>
      <c r="X275" s="17"/>
      <c r="Y275" s="17"/>
      <c r="Z275" s="17"/>
      <c r="AA275" s="17"/>
      <c r="AB275" s="17"/>
      <c r="AC275" s="17"/>
      <c r="AD275" s="17"/>
      <c r="AE275" s="17"/>
      <c r="AF275" s="17"/>
      <c r="AG275" s="17"/>
      <c r="AH275" s="17"/>
      <c r="AI275" s="17"/>
      <c r="AJ275" s="17"/>
      <c r="AK275" s="17"/>
      <c r="AL275" s="17"/>
      <c r="AM275" s="17"/>
      <c r="AN275" s="17"/>
    </row>
    <row r="276" spans="2:40" x14ac:dyDescent="0.35">
      <c r="B276" t="s">
        <v>134</v>
      </c>
      <c r="C276" s="17">
        <v>0.15743708389437699</v>
      </c>
      <c r="D276" s="17">
        <v>0.150942132789365</v>
      </c>
      <c r="E276" s="17">
        <v>0.16743437600858399</v>
      </c>
      <c r="F276" s="17"/>
      <c r="G276" s="17">
        <v>0.26910668019216299</v>
      </c>
      <c r="H276" s="17">
        <v>0.209982455612891</v>
      </c>
      <c r="I276" s="17">
        <v>0.21627766805710799</v>
      </c>
      <c r="J276" s="17">
        <v>8.3749964056918605E-2</v>
      </c>
      <c r="K276" s="17">
        <v>8.5299772594690695E-2</v>
      </c>
      <c r="L276" s="17">
        <v>7.3154214171782E-2</v>
      </c>
      <c r="M276" s="17"/>
      <c r="N276" s="17">
        <v>9.0528420346081301E-2</v>
      </c>
      <c r="O276" s="17">
        <v>9.4497858766659698E-2</v>
      </c>
      <c r="P276" s="17">
        <v>0.102936339354137</v>
      </c>
      <c r="Q276" s="17">
        <v>0.23212012694147699</v>
      </c>
      <c r="R276" s="17">
        <v>0.14413602521767599</v>
      </c>
      <c r="S276" s="17"/>
      <c r="T276" s="17">
        <v>0.36112149165345098</v>
      </c>
      <c r="U276" s="17">
        <v>9.90484151516767E-2</v>
      </c>
      <c r="V276" s="17">
        <v>0.150190684075374</v>
      </c>
      <c r="W276" s="17">
        <v>0.19141099642909101</v>
      </c>
      <c r="X276" s="17"/>
      <c r="Y276" s="17">
        <v>0.151573305545949</v>
      </c>
      <c r="Z276" s="17">
        <v>0.20971989837480601</v>
      </c>
      <c r="AA276" s="17">
        <v>7.3724923941867804E-2</v>
      </c>
      <c r="AB276" s="17">
        <v>0.25069179258550001</v>
      </c>
      <c r="AC276" s="17">
        <v>0.34925832894814401</v>
      </c>
      <c r="AD276" s="17">
        <v>0</v>
      </c>
      <c r="AE276" s="17"/>
      <c r="AF276" s="17">
        <v>0.145234680862834</v>
      </c>
      <c r="AG276" s="17"/>
      <c r="AH276" s="17">
        <v>0.15863087187545499</v>
      </c>
      <c r="AI276" s="17"/>
      <c r="AJ276" s="17">
        <v>0.19002559476123901</v>
      </c>
      <c r="AK276" s="17">
        <v>0.13946390327080499</v>
      </c>
      <c r="AL276" s="17">
        <v>0.118642255638628</v>
      </c>
      <c r="AM276" s="17">
        <v>0.14362627513391299</v>
      </c>
      <c r="AN276" s="17">
        <v>0.17553778757256699</v>
      </c>
    </row>
    <row r="277" spans="2:40" x14ac:dyDescent="0.35">
      <c r="B277" t="s">
        <v>135</v>
      </c>
      <c r="C277" s="17">
        <v>0.50079154183852104</v>
      </c>
      <c r="D277" s="17">
        <v>0.54246286235583896</v>
      </c>
      <c r="E277" s="17">
        <v>0.43664935550629302</v>
      </c>
      <c r="F277" s="17"/>
      <c r="G277" s="17">
        <v>0.28319842589253602</v>
      </c>
      <c r="H277" s="17">
        <v>0.50068788133404796</v>
      </c>
      <c r="I277" s="17">
        <v>0.58072911687351703</v>
      </c>
      <c r="J277" s="17">
        <v>0.492641985568889</v>
      </c>
      <c r="K277" s="17">
        <v>0.56674390847068101</v>
      </c>
      <c r="L277" s="17">
        <v>0.52501760691246302</v>
      </c>
      <c r="M277" s="17"/>
      <c r="N277" s="17">
        <v>0.54177915563044898</v>
      </c>
      <c r="O277" s="17">
        <v>0.472912844394001</v>
      </c>
      <c r="P277" s="17">
        <v>0.49492079243222098</v>
      </c>
      <c r="Q277" s="17">
        <v>0.496951249468086</v>
      </c>
      <c r="R277" s="17">
        <v>0.52619070274440005</v>
      </c>
      <c r="S277" s="17"/>
      <c r="T277" s="17">
        <v>0.52290228515866499</v>
      </c>
      <c r="U277" s="17">
        <v>0.47698723786750302</v>
      </c>
      <c r="V277" s="17">
        <v>0.50490489833249597</v>
      </c>
      <c r="W277" s="17">
        <v>0.54723954474489001</v>
      </c>
      <c r="X277" s="17"/>
      <c r="Y277" s="17">
        <v>0.53963995839621404</v>
      </c>
      <c r="Z277" s="17">
        <v>0.45156861780810698</v>
      </c>
      <c r="AA277" s="17">
        <v>0.49515421514853802</v>
      </c>
      <c r="AB277" s="17">
        <v>0.47522410377513802</v>
      </c>
      <c r="AC277" s="17">
        <v>0.304424958619117</v>
      </c>
      <c r="AD277" s="17">
        <v>0</v>
      </c>
      <c r="AE277" s="17"/>
      <c r="AF277" s="17">
        <v>0.50174446072642798</v>
      </c>
      <c r="AG277" s="17"/>
      <c r="AH277" s="17">
        <v>0.50015117674031995</v>
      </c>
      <c r="AI277" s="17"/>
      <c r="AJ277" s="17">
        <v>0.47913846139488397</v>
      </c>
      <c r="AK277" s="17">
        <v>0.46371432828290998</v>
      </c>
      <c r="AL277" s="17">
        <v>0.62881939116410701</v>
      </c>
      <c r="AM277" s="17">
        <v>0.44704245488113498</v>
      </c>
      <c r="AN277" s="17">
        <v>0.48069928233960602</v>
      </c>
    </row>
    <row r="278" spans="2:40" x14ac:dyDescent="0.35">
      <c r="B278" t="s">
        <v>136</v>
      </c>
      <c r="C278" s="17">
        <v>0.22414623038554399</v>
      </c>
      <c r="D278" s="17">
        <v>0.18068445439104799</v>
      </c>
      <c r="E278" s="17">
        <v>0.29104435839207099</v>
      </c>
      <c r="F278" s="17"/>
      <c r="G278" s="17">
        <v>0.33581878352926797</v>
      </c>
      <c r="H278" s="17">
        <v>0.21664003358433601</v>
      </c>
      <c r="I278" s="17">
        <v>0.12225345583460499</v>
      </c>
      <c r="J278" s="17">
        <v>0.27953080627544502</v>
      </c>
      <c r="K278" s="17">
        <v>0.206118497414576</v>
      </c>
      <c r="L278" s="17">
        <v>0.22078871458871499</v>
      </c>
      <c r="M278" s="17"/>
      <c r="N278" s="17">
        <v>0.27232915182607897</v>
      </c>
      <c r="O278" s="17">
        <v>0.23749551876503899</v>
      </c>
      <c r="P278" s="17">
        <v>0.259716889520411</v>
      </c>
      <c r="Q278" s="17">
        <v>0.17154698579853001</v>
      </c>
      <c r="R278" s="17">
        <v>0.26427409306117999</v>
      </c>
      <c r="S278" s="17"/>
      <c r="T278" s="17">
        <v>0</v>
      </c>
      <c r="U278" s="17">
        <v>0.26998373482112298</v>
      </c>
      <c r="V278" s="17">
        <v>0.26976588314601602</v>
      </c>
      <c r="W278" s="17">
        <v>0.14396345043181</v>
      </c>
      <c r="X278" s="17"/>
      <c r="Y278" s="17">
        <v>0.22122535660357301</v>
      </c>
      <c r="Z278" s="17">
        <v>0.23716412852406801</v>
      </c>
      <c r="AA278" s="17">
        <v>0.238133557861199</v>
      </c>
      <c r="AB278" s="17">
        <v>0.27408410363936098</v>
      </c>
      <c r="AC278" s="17">
        <v>0.15471196793508599</v>
      </c>
      <c r="AD278" s="17">
        <v>0</v>
      </c>
      <c r="AE278" s="17"/>
      <c r="AF278" s="17">
        <v>0.211920294420684</v>
      </c>
      <c r="AG278" s="17"/>
      <c r="AH278" s="17">
        <v>0.22270089894106901</v>
      </c>
      <c r="AI278" s="17"/>
      <c r="AJ278" s="17">
        <v>0.23310362173562099</v>
      </c>
      <c r="AK278" s="17">
        <v>0.226340303573003</v>
      </c>
      <c r="AL278" s="17">
        <v>0.132214033711685</v>
      </c>
      <c r="AM278" s="17">
        <v>0.31195456331967403</v>
      </c>
      <c r="AN278" s="17">
        <v>0.202033993984471</v>
      </c>
    </row>
    <row r="279" spans="2:40" x14ac:dyDescent="0.35">
      <c r="B279" t="s">
        <v>137</v>
      </c>
      <c r="C279" s="17">
        <v>4.35107094776239E-2</v>
      </c>
      <c r="D279" s="17">
        <v>5.0242937475323698E-2</v>
      </c>
      <c r="E279" s="17">
        <v>3.3148191148499803E-2</v>
      </c>
      <c r="F279" s="17"/>
      <c r="G279" s="17">
        <v>3.8885822005985303E-2</v>
      </c>
      <c r="H279" s="17">
        <v>3.4892102649423599E-2</v>
      </c>
      <c r="I279" s="17">
        <v>3.9253564431500597E-2</v>
      </c>
      <c r="J279" s="17">
        <v>7.7507791490298905E-2</v>
      </c>
      <c r="K279" s="17">
        <v>2.95198151196579E-2</v>
      </c>
      <c r="L279" s="17">
        <v>3.6511640520233403E-2</v>
      </c>
      <c r="M279" s="17"/>
      <c r="N279" s="17">
        <v>4.2794024255293897E-2</v>
      </c>
      <c r="O279" s="17">
        <v>5.7280096376217601E-2</v>
      </c>
      <c r="P279" s="17">
        <v>6.1963335349227898E-2</v>
      </c>
      <c r="Q279" s="17">
        <v>4.0363844627388297E-2</v>
      </c>
      <c r="R279" s="17">
        <v>1.7306781784537501E-2</v>
      </c>
      <c r="S279" s="17"/>
      <c r="T279" s="17">
        <v>0</v>
      </c>
      <c r="U279" s="17">
        <v>6.7637209071874205E-2</v>
      </c>
      <c r="V279" s="17">
        <v>1.48651760840938E-2</v>
      </c>
      <c r="W279" s="17">
        <v>6.5386284062501798E-2</v>
      </c>
      <c r="X279" s="17"/>
      <c r="Y279" s="17">
        <v>4.1637362083319099E-2</v>
      </c>
      <c r="Z279" s="17">
        <v>2.99158777844751E-2</v>
      </c>
      <c r="AA279" s="17">
        <v>5.7664822894050699E-2</v>
      </c>
      <c r="AB279" s="17">
        <v>0</v>
      </c>
      <c r="AC279" s="17">
        <v>6.6597846174031194E-2</v>
      </c>
      <c r="AD279" s="17">
        <v>0</v>
      </c>
      <c r="AE279" s="17"/>
      <c r="AF279" s="17">
        <v>5.8622229828286999E-2</v>
      </c>
      <c r="AG279" s="17"/>
      <c r="AH279" s="17">
        <v>4.3840635316808103E-2</v>
      </c>
      <c r="AI279" s="17"/>
      <c r="AJ279" s="17">
        <v>5.15866579928633E-2</v>
      </c>
      <c r="AK279" s="17">
        <v>5.1259213397001499E-2</v>
      </c>
      <c r="AL279" s="17">
        <v>3.8314606148301698E-2</v>
      </c>
      <c r="AM279" s="17">
        <v>3.5229670714314397E-2</v>
      </c>
      <c r="AN279" s="17">
        <v>3.2197033632135802E-2</v>
      </c>
    </row>
    <row r="280" spans="2:40" x14ac:dyDescent="0.35">
      <c r="B280" t="s">
        <v>138</v>
      </c>
      <c r="C280" s="17">
        <v>4.0843863418906397E-3</v>
      </c>
      <c r="D280" s="17">
        <v>6.7378938398718596E-3</v>
      </c>
      <c r="E280" s="17">
        <v>0</v>
      </c>
      <c r="F280" s="17"/>
      <c r="G280" s="17">
        <v>0</v>
      </c>
      <c r="H280" s="17">
        <v>0</v>
      </c>
      <c r="I280" s="17">
        <v>2.3639085233111999E-2</v>
      </c>
      <c r="J280" s="17">
        <v>0</v>
      </c>
      <c r="K280" s="17">
        <v>0</v>
      </c>
      <c r="L280" s="17">
        <v>0</v>
      </c>
      <c r="M280" s="17"/>
      <c r="N280" s="17">
        <v>0</v>
      </c>
      <c r="O280" s="17">
        <v>0</v>
      </c>
      <c r="P280" s="17">
        <v>0</v>
      </c>
      <c r="Q280" s="17">
        <v>1.06260919309771E-2</v>
      </c>
      <c r="R280" s="17">
        <v>0</v>
      </c>
      <c r="S280" s="17"/>
      <c r="T280" s="17">
        <v>0</v>
      </c>
      <c r="U280" s="17">
        <v>0</v>
      </c>
      <c r="V280" s="17">
        <v>0</v>
      </c>
      <c r="W280" s="17">
        <v>1.06913436631552E-2</v>
      </c>
      <c r="X280" s="17"/>
      <c r="Y280" s="17">
        <v>7.3062899891404602E-3</v>
      </c>
      <c r="Z280" s="17">
        <v>0</v>
      </c>
      <c r="AA280" s="17">
        <v>0</v>
      </c>
      <c r="AB280" s="17">
        <v>0</v>
      </c>
      <c r="AC280" s="17">
        <v>0</v>
      </c>
      <c r="AD280" s="17">
        <v>0</v>
      </c>
      <c r="AE280" s="17"/>
      <c r="AF280" s="17">
        <v>7.4081248904659799E-3</v>
      </c>
      <c r="AG280" s="17"/>
      <c r="AH280" s="17">
        <v>4.11535675371749E-3</v>
      </c>
      <c r="AI280" s="17"/>
      <c r="AJ280" s="17">
        <v>0</v>
      </c>
      <c r="AK280" s="17">
        <v>0</v>
      </c>
      <c r="AL280" s="17">
        <v>0</v>
      </c>
      <c r="AM280" s="17">
        <v>0</v>
      </c>
      <c r="AN280" s="17">
        <v>3.7758830454327201E-2</v>
      </c>
    </row>
    <row r="281" spans="2:40" x14ac:dyDescent="0.35">
      <c r="B281" t="s">
        <v>58</v>
      </c>
      <c r="C281" s="17">
        <v>7.0030048062043507E-2</v>
      </c>
      <c r="D281" s="17">
        <v>6.8929719148552407E-2</v>
      </c>
      <c r="E281" s="17">
        <v>7.17237189445524E-2</v>
      </c>
      <c r="F281" s="17"/>
      <c r="G281" s="17">
        <v>7.2990288380048604E-2</v>
      </c>
      <c r="H281" s="17">
        <v>3.77975268193015E-2</v>
      </c>
      <c r="I281" s="17">
        <v>1.7847109570157001E-2</v>
      </c>
      <c r="J281" s="17">
        <v>6.6569452608448695E-2</v>
      </c>
      <c r="K281" s="17">
        <v>0.11231800640039399</v>
      </c>
      <c r="L281" s="17">
        <v>0.14452782380680701</v>
      </c>
      <c r="M281" s="17"/>
      <c r="N281" s="17">
        <v>5.2569247942096699E-2</v>
      </c>
      <c r="O281" s="17">
        <v>0.137813681698083</v>
      </c>
      <c r="P281" s="17">
        <v>8.0462643344002896E-2</v>
      </c>
      <c r="Q281" s="17">
        <v>4.8391701233540897E-2</v>
      </c>
      <c r="R281" s="17">
        <v>4.8092397192206503E-2</v>
      </c>
      <c r="S281" s="17"/>
      <c r="T281" s="17">
        <v>0.115976223187885</v>
      </c>
      <c r="U281" s="17">
        <v>8.6343403087823706E-2</v>
      </c>
      <c r="V281" s="17">
        <v>6.0273358362020003E-2</v>
      </c>
      <c r="W281" s="17">
        <v>4.1308380668551498E-2</v>
      </c>
      <c r="X281" s="17"/>
      <c r="Y281" s="17">
        <v>3.8617727381803801E-2</v>
      </c>
      <c r="Z281" s="17">
        <v>7.1631477508543706E-2</v>
      </c>
      <c r="AA281" s="17">
        <v>0.135322480154345</v>
      </c>
      <c r="AB281" s="17">
        <v>0</v>
      </c>
      <c r="AC281" s="17">
        <v>0.125006898323621</v>
      </c>
      <c r="AD281" s="17">
        <v>1</v>
      </c>
      <c r="AE281" s="17"/>
      <c r="AF281" s="17">
        <v>7.5070209271300703E-2</v>
      </c>
      <c r="AG281" s="17"/>
      <c r="AH281" s="17">
        <v>7.0561060372630102E-2</v>
      </c>
      <c r="AI281" s="17"/>
      <c r="AJ281" s="17">
        <v>4.6145664115391803E-2</v>
      </c>
      <c r="AK281" s="17">
        <v>0.11922225147628</v>
      </c>
      <c r="AL281" s="17">
        <v>8.2009713337277995E-2</v>
      </c>
      <c r="AM281" s="17">
        <v>6.2147035950963499E-2</v>
      </c>
      <c r="AN281" s="17">
        <v>7.1773072016893494E-2</v>
      </c>
    </row>
    <row r="282" spans="2:40" x14ac:dyDescent="0.35">
      <c r="C282" s="17"/>
      <c r="D282" s="17"/>
      <c r="E282" s="17"/>
      <c r="F282" s="17"/>
      <c r="G282" s="17"/>
      <c r="H282" s="17"/>
      <c r="I282" s="17"/>
      <c r="J282" s="17"/>
      <c r="K282" s="17"/>
      <c r="L282" s="17"/>
      <c r="M282" s="17"/>
      <c r="N282" s="17"/>
      <c r="O282" s="17"/>
      <c r="P282" s="17"/>
      <c r="Q282" s="17"/>
      <c r="R282" s="17"/>
      <c r="S282" s="17"/>
      <c r="T282" s="17"/>
      <c r="U282" s="17"/>
      <c r="V282" s="17"/>
      <c r="W282" s="17"/>
      <c r="X282" s="17"/>
      <c r="Y282" s="17"/>
      <c r="Z282" s="17"/>
      <c r="AA282" s="17"/>
      <c r="AB282" s="17"/>
      <c r="AC282" s="17"/>
      <c r="AD282" s="17"/>
      <c r="AE282" s="17"/>
      <c r="AF282" s="17"/>
      <c r="AG282" s="17"/>
      <c r="AH282" s="17"/>
      <c r="AI282" s="17"/>
      <c r="AJ282" s="17"/>
      <c r="AK282" s="17"/>
      <c r="AL282" s="17"/>
      <c r="AM282" s="17"/>
      <c r="AN282" s="17"/>
    </row>
    <row r="283" spans="2:40" x14ac:dyDescent="0.35">
      <c r="B283" s="6" t="s">
        <v>158</v>
      </c>
      <c r="C283" s="17"/>
      <c r="D283" s="17"/>
      <c r="E283" s="17"/>
      <c r="F283" s="17"/>
      <c r="G283" s="17"/>
      <c r="H283" s="17"/>
      <c r="I283" s="17"/>
      <c r="J283" s="17"/>
      <c r="K283" s="17"/>
      <c r="L283" s="17"/>
      <c r="M283" s="17"/>
      <c r="N283" s="17"/>
      <c r="O283" s="17"/>
      <c r="P283" s="17"/>
      <c r="Q283" s="17"/>
      <c r="R283" s="17"/>
      <c r="S283" s="17"/>
      <c r="T283" s="17"/>
      <c r="U283" s="17"/>
      <c r="V283" s="17"/>
      <c r="W283" s="17"/>
      <c r="X283" s="17"/>
      <c r="Y283" s="17"/>
      <c r="Z283" s="17"/>
      <c r="AA283" s="17"/>
      <c r="AB283" s="17"/>
      <c r="AC283" s="17"/>
      <c r="AD283" s="17"/>
      <c r="AE283" s="17"/>
      <c r="AF283" s="17"/>
      <c r="AG283" s="17"/>
      <c r="AH283" s="17"/>
      <c r="AI283" s="17"/>
      <c r="AJ283" s="17"/>
      <c r="AK283" s="17"/>
      <c r="AL283" s="17"/>
      <c r="AM283" s="17"/>
      <c r="AN283" s="17"/>
    </row>
    <row r="284" spans="2:40" x14ac:dyDescent="0.35">
      <c r="B284" s="24" t="s">
        <v>153</v>
      </c>
      <c r="C284" s="17"/>
      <c r="D284" s="17"/>
      <c r="E284" s="17"/>
      <c r="F284" s="17"/>
      <c r="G284" s="17"/>
      <c r="H284" s="17"/>
      <c r="I284" s="17"/>
      <c r="J284" s="17"/>
      <c r="K284" s="17"/>
      <c r="L284" s="17"/>
      <c r="M284" s="17"/>
      <c r="N284" s="17"/>
      <c r="O284" s="17"/>
      <c r="P284" s="17"/>
      <c r="Q284" s="17"/>
      <c r="R284" s="17"/>
      <c r="S284" s="17"/>
      <c r="T284" s="17"/>
      <c r="U284" s="17"/>
      <c r="V284" s="17"/>
      <c r="W284" s="17"/>
      <c r="X284" s="17"/>
      <c r="Y284" s="17"/>
      <c r="Z284" s="17"/>
      <c r="AA284" s="17"/>
      <c r="AB284" s="17"/>
      <c r="AC284" s="17"/>
      <c r="AD284" s="17"/>
      <c r="AE284" s="17"/>
      <c r="AF284" s="17"/>
      <c r="AG284" s="17"/>
      <c r="AH284" s="17"/>
      <c r="AI284" s="17"/>
      <c r="AJ284" s="17"/>
      <c r="AK284" s="17"/>
      <c r="AL284" s="17"/>
      <c r="AM284" s="17"/>
      <c r="AN284" s="17"/>
    </row>
    <row r="285" spans="2:40" x14ac:dyDescent="0.35">
      <c r="B285" t="s">
        <v>134</v>
      </c>
      <c r="C285" s="17">
        <v>0.19933026125322101</v>
      </c>
      <c r="D285" s="17">
        <v>0.21431714413397901</v>
      </c>
      <c r="E285" s="17">
        <v>0.176261843397891</v>
      </c>
      <c r="F285" s="17"/>
      <c r="G285" s="17">
        <v>0.25480375280100998</v>
      </c>
      <c r="H285" s="17">
        <v>0.333322735846587</v>
      </c>
      <c r="I285" s="17">
        <v>0.24267533058851301</v>
      </c>
      <c r="J285" s="17">
        <v>0.10928679488685999</v>
      </c>
      <c r="K285" s="17">
        <v>0.145743794844165</v>
      </c>
      <c r="L285" s="17">
        <v>5.2185702105490603E-2</v>
      </c>
      <c r="M285" s="17"/>
      <c r="N285" s="17">
        <v>9.0528420346081301E-2</v>
      </c>
      <c r="O285" s="17">
        <v>0.29446643093219399</v>
      </c>
      <c r="P285" s="17">
        <v>7.3611614488600305E-2</v>
      </c>
      <c r="Q285" s="17">
        <v>0.23715057303420001</v>
      </c>
      <c r="R285" s="17">
        <v>0.273008730241804</v>
      </c>
      <c r="S285" s="17"/>
      <c r="T285" s="17">
        <v>0.20730252905031701</v>
      </c>
      <c r="U285" s="17">
        <v>6.1340528016318098E-2</v>
      </c>
      <c r="V285" s="17">
        <v>0.21678777143084499</v>
      </c>
      <c r="W285" s="17">
        <v>0.28112277377795802</v>
      </c>
      <c r="X285" s="17"/>
      <c r="Y285" s="17">
        <v>0.24752255012515001</v>
      </c>
      <c r="Z285" s="17">
        <v>0.21062169139603201</v>
      </c>
      <c r="AA285" s="17">
        <v>5.6432483555619598E-2</v>
      </c>
      <c r="AB285" s="17">
        <v>0.14605298309489301</v>
      </c>
      <c r="AC285" s="17">
        <v>0.287984891186502</v>
      </c>
      <c r="AD285" s="17">
        <v>0</v>
      </c>
      <c r="AE285" s="17"/>
      <c r="AF285" s="17">
        <v>0.18797753048828</v>
      </c>
      <c r="AG285" s="17"/>
      <c r="AH285" s="17">
        <v>0.196404025224099</v>
      </c>
      <c r="AI285" s="17"/>
      <c r="AJ285" s="17">
        <v>0.27684290106138298</v>
      </c>
      <c r="AK285" s="17">
        <v>0.169993805197861</v>
      </c>
      <c r="AL285" s="17">
        <v>0.139152766329422</v>
      </c>
      <c r="AM285" s="17">
        <v>0.15580478205975101</v>
      </c>
      <c r="AN285" s="17">
        <v>0.18413761924990199</v>
      </c>
    </row>
    <row r="286" spans="2:40" x14ac:dyDescent="0.35">
      <c r="B286" t="s">
        <v>135</v>
      </c>
      <c r="C286" s="17">
        <v>0.46537486099952002</v>
      </c>
      <c r="D286" s="17">
        <v>0.47288552738237299</v>
      </c>
      <c r="E286" s="17">
        <v>0.453814138741919</v>
      </c>
      <c r="F286" s="17"/>
      <c r="G286" s="17">
        <v>0.35761582084807297</v>
      </c>
      <c r="H286" s="17">
        <v>0.32406247582282199</v>
      </c>
      <c r="I286" s="17">
        <v>0.63328792325921801</v>
      </c>
      <c r="J286" s="17">
        <v>0.41368154883623498</v>
      </c>
      <c r="K286" s="17">
        <v>0.53843698418362995</v>
      </c>
      <c r="L286" s="17">
        <v>0.58246861724187105</v>
      </c>
      <c r="M286" s="17"/>
      <c r="N286" s="17">
        <v>0.58428060114968805</v>
      </c>
      <c r="O286" s="17">
        <v>0.209476895808827</v>
      </c>
      <c r="P286" s="17">
        <v>0.53123035112176498</v>
      </c>
      <c r="Q286" s="17">
        <v>0.48108358306620902</v>
      </c>
      <c r="R286" s="17">
        <v>0.45494519826563901</v>
      </c>
      <c r="S286" s="17"/>
      <c r="T286" s="17">
        <v>0.67672124776179798</v>
      </c>
      <c r="U286" s="17">
        <v>0.52669417367129501</v>
      </c>
      <c r="V286" s="17">
        <v>0.396716742240738</v>
      </c>
      <c r="W286" s="17">
        <v>0.47142350134834599</v>
      </c>
      <c r="X286" s="17"/>
      <c r="Y286" s="17">
        <v>0.431250928441889</v>
      </c>
      <c r="Z286" s="17">
        <v>0.50576966328232098</v>
      </c>
      <c r="AA286" s="17">
        <v>0.55723470654876395</v>
      </c>
      <c r="AB286" s="17">
        <v>0.482278616569152</v>
      </c>
      <c r="AC286" s="17">
        <v>0.38450701417624</v>
      </c>
      <c r="AD286" s="17">
        <v>0</v>
      </c>
      <c r="AE286" s="17"/>
      <c r="AF286" s="17">
        <v>0.46754524527921898</v>
      </c>
      <c r="AG286" s="17"/>
      <c r="AH286" s="17">
        <v>0.46890362882228898</v>
      </c>
      <c r="AI286" s="17"/>
      <c r="AJ286" s="17">
        <v>0.38365237108413802</v>
      </c>
      <c r="AK286" s="17">
        <v>0.44488728343100598</v>
      </c>
      <c r="AL286" s="17">
        <v>0.61233346435999003</v>
      </c>
      <c r="AM286" s="17">
        <v>0.449766919681237</v>
      </c>
      <c r="AN286" s="17">
        <v>0.50882275692233903</v>
      </c>
    </row>
    <row r="287" spans="2:40" x14ac:dyDescent="0.35">
      <c r="B287" t="s">
        <v>136</v>
      </c>
      <c r="C287" s="17">
        <v>0.230308248570081</v>
      </c>
      <c r="D287" s="17">
        <v>0.20290225021007399</v>
      </c>
      <c r="E287" s="17">
        <v>0.27249267257214199</v>
      </c>
      <c r="F287" s="17"/>
      <c r="G287" s="17">
        <v>0.237322770818997</v>
      </c>
      <c r="H287" s="17">
        <v>0.27599341590974702</v>
      </c>
      <c r="I287" s="17">
        <v>0.106189636582112</v>
      </c>
      <c r="J287" s="17">
        <v>0.32490666849250899</v>
      </c>
      <c r="K287" s="17">
        <v>0.20090244211878899</v>
      </c>
      <c r="L287" s="17">
        <v>0.20126748876022099</v>
      </c>
      <c r="M287" s="17"/>
      <c r="N287" s="17">
        <v>0.188333153262144</v>
      </c>
      <c r="O287" s="17">
        <v>0.25730080350494</v>
      </c>
      <c r="P287" s="17">
        <v>0.280311685139223</v>
      </c>
      <c r="Q287" s="17">
        <v>0.212994428537885</v>
      </c>
      <c r="R287" s="17">
        <v>0.206525134754314</v>
      </c>
      <c r="S287" s="17"/>
      <c r="T287" s="17">
        <v>0</v>
      </c>
      <c r="U287" s="17">
        <v>0.25212354177926299</v>
      </c>
      <c r="V287" s="17">
        <v>0.32622212796639699</v>
      </c>
      <c r="W287" s="17">
        <v>0.14628816736595401</v>
      </c>
      <c r="X287" s="17"/>
      <c r="Y287" s="17">
        <v>0.24135242886918701</v>
      </c>
      <c r="Z287" s="17">
        <v>0.169510921436693</v>
      </c>
      <c r="AA287" s="17">
        <v>0.219258302643275</v>
      </c>
      <c r="AB287" s="17">
        <v>0.371668400335956</v>
      </c>
      <c r="AC287" s="17">
        <v>0.202501196313637</v>
      </c>
      <c r="AD287" s="17">
        <v>0</v>
      </c>
      <c r="AE287" s="17"/>
      <c r="AF287" s="17">
        <v>0.252950039380192</v>
      </c>
      <c r="AG287" s="17"/>
      <c r="AH287" s="17">
        <v>0.22890964146186699</v>
      </c>
      <c r="AI287" s="17"/>
      <c r="AJ287" s="17">
        <v>0.27173969423633998</v>
      </c>
      <c r="AK287" s="17">
        <v>0.28732779083853</v>
      </c>
      <c r="AL287" s="17">
        <v>0.14669607246507799</v>
      </c>
      <c r="AM287" s="17">
        <v>0.23257919507708</v>
      </c>
      <c r="AN287" s="17">
        <v>0.17247801059096701</v>
      </c>
    </row>
    <row r="288" spans="2:40" x14ac:dyDescent="0.35">
      <c r="B288" t="s">
        <v>137</v>
      </c>
      <c r="C288" s="17">
        <v>3.7307925431273301E-2</v>
      </c>
      <c r="D288" s="17">
        <v>3.9609377092634297E-2</v>
      </c>
      <c r="E288" s="17">
        <v>3.3765437709140998E-2</v>
      </c>
      <c r="F288" s="17"/>
      <c r="G288" s="17">
        <v>7.7267367151871394E-2</v>
      </c>
      <c r="H288" s="17">
        <v>2.8823845601542199E-2</v>
      </c>
      <c r="I288" s="17">
        <v>0</v>
      </c>
      <c r="J288" s="17">
        <v>6.3604802955065695E-2</v>
      </c>
      <c r="K288" s="17">
        <v>3.3580903007820503E-2</v>
      </c>
      <c r="L288" s="17">
        <v>3.7225972979119303E-2</v>
      </c>
      <c r="M288" s="17"/>
      <c r="N288" s="17">
        <v>8.4288577299990106E-2</v>
      </c>
      <c r="O288" s="17">
        <v>6.8305494024075306E-2</v>
      </c>
      <c r="P288" s="17">
        <v>4.7938716385600003E-2</v>
      </c>
      <c r="Q288" s="17">
        <v>2.0379714128165301E-2</v>
      </c>
      <c r="R288" s="17">
        <v>1.7428539546037299E-2</v>
      </c>
      <c r="S288" s="17"/>
      <c r="T288" s="17">
        <v>0</v>
      </c>
      <c r="U288" s="17">
        <v>8.8813856436537705E-2</v>
      </c>
      <c r="V288" s="17">
        <v>0</v>
      </c>
      <c r="W288" s="17">
        <v>4.9488656599856899E-2</v>
      </c>
      <c r="X288" s="17"/>
      <c r="Y288" s="17">
        <v>3.9785995036025402E-2</v>
      </c>
      <c r="Z288" s="17">
        <v>4.2466246376409798E-2</v>
      </c>
      <c r="AA288" s="17">
        <v>4.63288527185063E-2</v>
      </c>
      <c r="AB288" s="17">
        <v>0</v>
      </c>
      <c r="AC288" s="17">
        <v>0</v>
      </c>
      <c r="AD288" s="17">
        <v>0</v>
      </c>
      <c r="AE288" s="17"/>
      <c r="AF288" s="17">
        <v>2.07217661508379E-2</v>
      </c>
      <c r="AG288" s="17"/>
      <c r="AH288" s="17">
        <v>3.7590817821535602E-2</v>
      </c>
      <c r="AI288" s="17"/>
      <c r="AJ288" s="17">
        <v>2.1619369502746101E-2</v>
      </c>
      <c r="AK288" s="17">
        <v>0</v>
      </c>
      <c r="AL288" s="17">
        <v>1.5895527084019801E-2</v>
      </c>
      <c r="AM288" s="17">
        <v>9.9702067230969305E-2</v>
      </c>
      <c r="AN288" s="17">
        <v>6.2788541219899505E-2</v>
      </c>
    </row>
    <row r="289" spans="2:40" x14ac:dyDescent="0.35">
      <c r="B289" t="s">
        <v>138</v>
      </c>
      <c r="C289" s="17">
        <v>3.9610589450130998E-3</v>
      </c>
      <c r="D289" s="17">
        <v>6.5344442055446797E-3</v>
      </c>
      <c r="E289" s="17">
        <v>0</v>
      </c>
      <c r="F289" s="17"/>
      <c r="G289" s="17">
        <v>0</v>
      </c>
      <c r="H289" s="17">
        <v>0</v>
      </c>
      <c r="I289" s="17">
        <v>0</v>
      </c>
      <c r="J289" s="17">
        <v>2.19507322208818E-2</v>
      </c>
      <c r="K289" s="17">
        <v>0</v>
      </c>
      <c r="L289" s="17">
        <v>0</v>
      </c>
      <c r="M289" s="17"/>
      <c r="N289" s="17">
        <v>0</v>
      </c>
      <c r="O289" s="17">
        <v>3.2636694031880999E-2</v>
      </c>
      <c r="P289" s="17">
        <v>0</v>
      </c>
      <c r="Q289" s="17">
        <v>0</v>
      </c>
      <c r="R289" s="17">
        <v>0</v>
      </c>
      <c r="S289" s="17"/>
      <c r="T289" s="17">
        <v>0</v>
      </c>
      <c r="U289" s="17">
        <v>0</v>
      </c>
      <c r="V289" s="17">
        <v>0</v>
      </c>
      <c r="W289" s="17">
        <v>1.0368520239333399E-2</v>
      </c>
      <c r="X289" s="17"/>
      <c r="Y289" s="17">
        <v>7.0856777233634701E-3</v>
      </c>
      <c r="Z289" s="17">
        <v>0</v>
      </c>
      <c r="AA289" s="17">
        <v>0</v>
      </c>
      <c r="AB289" s="17">
        <v>0</v>
      </c>
      <c r="AC289" s="17">
        <v>0</v>
      </c>
      <c r="AD289" s="17">
        <v>0</v>
      </c>
      <c r="AE289" s="17"/>
      <c r="AF289" s="17">
        <v>7.18443773601772E-3</v>
      </c>
      <c r="AG289" s="17"/>
      <c r="AH289" s="17">
        <v>3.9910942101738199E-3</v>
      </c>
      <c r="AI289" s="17"/>
      <c r="AJ289" s="17">
        <v>0</v>
      </c>
      <c r="AK289" s="17">
        <v>0</v>
      </c>
      <c r="AL289" s="17">
        <v>1.9673245611639901E-2</v>
      </c>
      <c r="AM289" s="17">
        <v>0</v>
      </c>
      <c r="AN289" s="17">
        <v>0</v>
      </c>
    </row>
    <row r="290" spans="2:40" x14ac:dyDescent="0.35">
      <c r="B290" t="s">
        <v>58</v>
      </c>
      <c r="C290" s="17">
        <v>6.3717644800892398E-2</v>
      </c>
      <c r="D290" s="17">
        <v>6.3751256975395701E-2</v>
      </c>
      <c r="E290" s="17">
        <v>6.3665907578907194E-2</v>
      </c>
      <c r="F290" s="17"/>
      <c r="G290" s="17">
        <v>7.2990288380048604E-2</v>
      </c>
      <c r="H290" s="17">
        <v>3.77975268193015E-2</v>
      </c>
      <c r="I290" s="17">
        <v>1.7847109570157001E-2</v>
      </c>
      <c r="J290" s="17">
        <v>6.6569452608448695E-2</v>
      </c>
      <c r="K290" s="17">
        <v>8.1335875845595096E-2</v>
      </c>
      <c r="L290" s="17">
        <v>0.12685221891329801</v>
      </c>
      <c r="M290" s="17"/>
      <c r="N290" s="17">
        <v>5.2569247942096699E-2</v>
      </c>
      <c r="O290" s="17">
        <v>0.137813681698083</v>
      </c>
      <c r="P290" s="17">
        <v>6.69076328648118E-2</v>
      </c>
      <c r="Q290" s="17">
        <v>4.8391701233540897E-2</v>
      </c>
      <c r="R290" s="17">
        <v>4.8092397192206503E-2</v>
      </c>
      <c r="S290" s="17"/>
      <c r="T290" s="17">
        <v>0.115976223187885</v>
      </c>
      <c r="U290" s="17">
        <v>7.1027900096586702E-2</v>
      </c>
      <c r="V290" s="17">
        <v>6.0273358362020003E-2</v>
      </c>
      <c r="W290" s="17">
        <v>4.1308380668551498E-2</v>
      </c>
      <c r="X290" s="17"/>
      <c r="Y290" s="17">
        <v>3.3002419804384703E-2</v>
      </c>
      <c r="Z290" s="17">
        <v>7.1631477508543706E-2</v>
      </c>
      <c r="AA290" s="17">
        <v>0.120745654533835</v>
      </c>
      <c r="AB290" s="17">
        <v>0</v>
      </c>
      <c r="AC290" s="17">
        <v>0.125006898323621</v>
      </c>
      <c r="AD290" s="17">
        <v>1</v>
      </c>
      <c r="AE290" s="17"/>
      <c r="AF290" s="17">
        <v>6.36209809654531E-2</v>
      </c>
      <c r="AG290" s="17"/>
      <c r="AH290" s="17">
        <v>6.4200792460035599E-2</v>
      </c>
      <c r="AI290" s="17"/>
      <c r="AJ290" s="17">
        <v>4.6145664115391803E-2</v>
      </c>
      <c r="AK290" s="17">
        <v>9.7791120532602693E-2</v>
      </c>
      <c r="AL290" s="17">
        <v>6.6248924149850702E-2</v>
      </c>
      <c r="AM290" s="17">
        <v>6.2147035950963499E-2</v>
      </c>
      <c r="AN290" s="17">
        <v>7.1773072016893494E-2</v>
      </c>
    </row>
    <row r="291" spans="2:40" x14ac:dyDescent="0.35">
      <c r="C291" s="17"/>
      <c r="D291" s="17"/>
      <c r="E291" s="17"/>
      <c r="F291" s="17"/>
      <c r="G291" s="17"/>
      <c r="H291" s="17"/>
      <c r="I291" s="17"/>
      <c r="J291" s="17"/>
      <c r="K291" s="17"/>
      <c r="L291" s="17"/>
      <c r="M291" s="17"/>
      <c r="N291" s="17"/>
      <c r="O291" s="17"/>
      <c r="P291" s="17"/>
      <c r="Q291" s="17"/>
      <c r="R291" s="17"/>
      <c r="S291" s="17"/>
      <c r="T291" s="17"/>
      <c r="U291" s="17"/>
      <c r="V291" s="17"/>
      <c r="W291" s="17"/>
      <c r="X291" s="17"/>
      <c r="Y291" s="17"/>
      <c r="Z291" s="17"/>
      <c r="AA291" s="17"/>
      <c r="AB291" s="17"/>
      <c r="AC291" s="17"/>
      <c r="AD291" s="17"/>
      <c r="AE291" s="17"/>
      <c r="AF291" s="17"/>
      <c r="AG291" s="17"/>
      <c r="AH291" s="17"/>
      <c r="AI291" s="17"/>
      <c r="AJ291" s="17"/>
      <c r="AK291" s="17"/>
      <c r="AL291" s="17"/>
      <c r="AM291" s="17"/>
      <c r="AN291" s="17"/>
    </row>
    <row r="292" spans="2:40" x14ac:dyDescent="0.35">
      <c r="B292" s="6" t="s">
        <v>159</v>
      </c>
      <c r="C292" s="17"/>
      <c r="D292" s="17"/>
      <c r="E292" s="17"/>
      <c r="F292" s="17"/>
      <c r="G292" s="17"/>
      <c r="H292" s="17"/>
      <c r="I292" s="17"/>
      <c r="J292" s="17"/>
      <c r="K292" s="17"/>
      <c r="L292" s="17"/>
      <c r="M292" s="17"/>
      <c r="N292" s="17"/>
      <c r="O292" s="17"/>
      <c r="P292" s="17"/>
      <c r="Q292" s="17"/>
      <c r="R292" s="17"/>
      <c r="S292" s="17"/>
      <c r="T292" s="17"/>
      <c r="U292" s="17"/>
      <c r="V292" s="17"/>
      <c r="W292" s="17"/>
      <c r="X292" s="17"/>
      <c r="Y292" s="17"/>
      <c r="Z292" s="17"/>
      <c r="AA292" s="17"/>
      <c r="AB292" s="17"/>
      <c r="AC292" s="17"/>
      <c r="AD292" s="17"/>
      <c r="AE292" s="17"/>
      <c r="AF292" s="17"/>
      <c r="AG292" s="17"/>
      <c r="AH292" s="17"/>
      <c r="AI292" s="17"/>
      <c r="AJ292" s="17"/>
      <c r="AK292" s="17"/>
      <c r="AL292" s="17"/>
      <c r="AM292" s="17"/>
      <c r="AN292" s="17"/>
    </row>
    <row r="293" spans="2:40" x14ac:dyDescent="0.35">
      <c r="B293" s="24" t="s">
        <v>153</v>
      </c>
      <c r="C293" s="17"/>
      <c r="D293" s="17"/>
      <c r="E293" s="17"/>
      <c r="F293" s="17"/>
      <c r="G293" s="17"/>
      <c r="H293" s="17"/>
      <c r="I293" s="17"/>
      <c r="J293" s="17"/>
      <c r="K293" s="17"/>
      <c r="L293" s="17"/>
      <c r="M293" s="17"/>
      <c r="N293" s="17"/>
      <c r="O293" s="17"/>
      <c r="P293" s="17"/>
      <c r="Q293" s="17"/>
      <c r="R293" s="17"/>
      <c r="S293" s="17"/>
      <c r="T293" s="17"/>
      <c r="U293" s="17"/>
      <c r="V293" s="17"/>
      <c r="W293" s="17"/>
      <c r="X293" s="17"/>
      <c r="Y293" s="17"/>
      <c r="Z293" s="17"/>
      <c r="AA293" s="17"/>
      <c r="AB293" s="17"/>
      <c r="AC293" s="17"/>
      <c r="AD293" s="17"/>
      <c r="AE293" s="17"/>
      <c r="AF293" s="17"/>
      <c r="AG293" s="17"/>
      <c r="AH293" s="17"/>
      <c r="AI293" s="17"/>
      <c r="AJ293" s="17"/>
      <c r="AK293" s="17"/>
      <c r="AL293" s="17"/>
      <c r="AM293" s="17"/>
      <c r="AN293" s="17"/>
    </row>
    <row r="294" spans="2:40" x14ac:dyDescent="0.35">
      <c r="B294" t="s">
        <v>134</v>
      </c>
      <c r="C294" s="17">
        <v>0.14032805965987</v>
      </c>
      <c r="D294" s="17">
        <v>0.123168796998952</v>
      </c>
      <c r="E294" s="17">
        <v>0.166740292563861</v>
      </c>
      <c r="F294" s="17"/>
      <c r="G294" s="17">
        <v>0.248958741645955</v>
      </c>
      <c r="H294" s="17">
        <v>0.13958252231124099</v>
      </c>
      <c r="I294" s="17">
        <v>0.19486521886571001</v>
      </c>
      <c r="J294" s="17">
        <v>0.12272134392038</v>
      </c>
      <c r="K294" s="17">
        <v>0.152411732653085</v>
      </c>
      <c r="L294" s="17">
        <v>3.4872934525262203E-2</v>
      </c>
      <c r="M294" s="17"/>
      <c r="N294" s="17">
        <v>0.16822857021531701</v>
      </c>
      <c r="O294" s="17">
        <v>0.11619756651647301</v>
      </c>
      <c r="P294" s="17">
        <v>9.4703656900889194E-2</v>
      </c>
      <c r="Q294" s="17">
        <v>0.156664168949088</v>
      </c>
      <c r="R294" s="17">
        <v>0.171657904476301</v>
      </c>
      <c r="S294" s="17"/>
      <c r="T294" s="17">
        <v>0.22932449327861701</v>
      </c>
      <c r="U294" s="17">
        <v>0.15003384484849699</v>
      </c>
      <c r="V294" s="17">
        <v>0.14004340648686101</v>
      </c>
      <c r="W294" s="17">
        <v>0.14607380060292</v>
      </c>
      <c r="X294" s="17"/>
      <c r="Y294" s="17">
        <v>0.13467104491680101</v>
      </c>
      <c r="Z294" s="17">
        <v>0.26949843102821602</v>
      </c>
      <c r="AA294" s="17">
        <v>9.0955334461149298E-2</v>
      </c>
      <c r="AB294" s="17">
        <v>0.104638809490608</v>
      </c>
      <c r="AC294" s="17">
        <v>0.149814212259473</v>
      </c>
      <c r="AD294" s="17">
        <v>0</v>
      </c>
      <c r="AE294" s="17"/>
      <c r="AF294" s="17">
        <v>0.166710068170147</v>
      </c>
      <c r="AG294" s="17"/>
      <c r="AH294" s="17">
        <v>0.141392116150794</v>
      </c>
      <c r="AI294" s="17"/>
      <c r="AJ294" s="17">
        <v>0.19601585760649401</v>
      </c>
      <c r="AK294" s="17">
        <v>9.7056717257085506E-2</v>
      </c>
      <c r="AL294" s="17">
        <v>0.10467807876657099</v>
      </c>
      <c r="AM294" s="17">
        <v>0.133621343977949</v>
      </c>
      <c r="AN294" s="17">
        <v>0.100115979509382</v>
      </c>
    </row>
    <row r="295" spans="2:40" x14ac:dyDescent="0.35">
      <c r="B295" t="s">
        <v>135</v>
      </c>
      <c r="C295" s="17">
        <v>0.48053104963363102</v>
      </c>
      <c r="D295" s="17">
        <v>0.53963798300317201</v>
      </c>
      <c r="E295" s="17">
        <v>0.38955126097682102</v>
      </c>
      <c r="F295" s="17"/>
      <c r="G295" s="17">
        <v>0.42604611362528</v>
      </c>
      <c r="H295" s="17">
        <v>0.58303256217858501</v>
      </c>
      <c r="I295" s="17">
        <v>0.50190927532892304</v>
      </c>
      <c r="J295" s="17">
        <v>0.393504128186073</v>
      </c>
      <c r="K295" s="17">
        <v>0.43932169934667098</v>
      </c>
      <c r="L295" s="17">
        <v>0.455588455127865</v>
      </c>
      <c r="M295" s="17"/>
      <c r="N295" s="17">
        <v>0.37800204698437601</v>
      </c>
      <c r="O295" s="17">
        <v>0.39887338275707401</v>
      </c>
      <c r="P295" s="17">
        <v>0.44725532013124403</v>
      </c>
      <c r="Q295" s="17">
        <v>0.52314389303383702</v>
      </c>
      <c r="R295" s="17">
        <v>0.52679975659021405</v>
      </c>
      <c r="S295" s="17"/>
      <c r="T295" s="17">
        <v>0.31958307549445802</v>
      </c>
      <c r="U295" s="17">
        <v>0.34853446568437602</v>
      </c>
      <c r="V295" s="17">
        <v>0.47633238249242499</v>
      </c>
      <c r="W295" s="17">
        <v>0.55711945036583899</v>
      </c>
      <c r="X295" s="17"/>
      <c r="Y295" s="17">
        <v>0.54167156737591904</v>
      </c>
      <c r="Z295" s="17">
        <v>0.39691855946758398</v>
      </c>
      <c r="AA295" s="17">
        <v>0.38477864186932798</v>
      </c>
      <c r="AB295" s="17">
        <v>0.36270740983758498</v>
      </c>
      <c r="AC295" s="17">
        <v>0.521666589639596</v>
      </c>
      <c r="AD295" s="17">
        <v>0</v>
      </c>
      <c r="AE295" s="17"/>
      <c r="AF295" s="17">
        <v>0.50963509624244097</v>
      </c>
      <c r="AG295" s="17"/>
      <c r="AH295" s="17">
        <v>0.48417474130650401</v>
      </c>
      <c r="AI295" s="17"/>
      <c r="AJ295" s="17">
        <v>0.46971708791398997</v>
      </c>
      <c r="AK295" s="17">
        <v>0.45822994926858102</v>
      </c>
      <c r="AL295" s="17">
        <v>0.56031397115431103</v>
      </c>
      <c r="AM295" s="17">
        <v>0.44577739061350702</v>
      </c>
      <c r="AN295" s="17">
        <v>0.46069804891072302</v>
      </c>
    </row>
    <row r="296" spans="2:40" x14ac:dyDescent="0.35">
      <c r="B296" t="s">
        <v>136</v>
      </c>
      <c r="C296" s="17">
        <v>0.26264064489781302</v>
      </c>
      <c r="D296" s="17">
        <v>0.21768960070207499</v>
      </c>
      <c r="E296" s="17">
        <v>0.33183111491023098</v>
      </c>
      <c r="F296" s="17"/>
      <c r="G296" s="17">
        <v>0.17473748919684501</v>
      </c>
      <c r="H296" s="17">
        <v>0.17626781570205299</v>
      </c>
      <c r="I296" s="17">
        <v>0.243340756381591</v>
      </c>
      <c r="J296" s="17">
        <v>0.35663711990480901</v>
      </c>
      <c r="K296" s="17">
        <v>0.32623511899609398</v>
      </c>
      <c r="L296" s="17">
        <v>0.32780425101663202</v>
      </c>
      <c r="M296" s="17"/>
      <c r="N296" s="17">
        <v>0.36221105627186001</v>
      </c>
      <c r="O296" s="17">
        <v>0.26102140353775599</v>
      </c>
      <c r="P296" s="17">
        <v>0.31135709944652101</v>
      </c>
      <c r="Q296" s="17">
        <v>0.23032168483877899</v>
      </c>
      <c r="R296" s="17">
        <v>0.227639963419419</v>
      </c>
      <c r="S296" s="17"/>
      <c r="T296" s="17">
        <v>0.33511620803904102</v>
      </c>
      <c r="U296" s="17">
        <v>0.34479236570941202</v>
      </c>
      <c r="V296" s="17">
        <v>0.28578416458938299</v>
      </c>
      <c r="W296" s="17">
        <v>0.19364783802666299</v>
      </c>
      <c r="X296" s="17"/>
      <c r="Y296" s="17">
        <v>0.24001787227444099</v>
      </c>
      <c r="Z296" s="17">
        <v>0.19730008166937499</v>
      </c>
      <c r="AA296" s="17">
        <v>0.33149076000397099</v>
      </c>
      <c r="AB296" s="17">
        <v>0.435069483975213</v>
      </c>
      <c r="AC296" s="17">
        <v>0.203512299777309</v>
      </c>
      <c r="AD296" s="17">
        <v>1</v>
      </c>
      <c r="AE296" s="17"/>
      <c r="AF296" s="17">
        <v>0.20514359797009199</v>
      </c>
      <c r="AG296" s="17"/>
      <c r="AH296" s="17">
        <v>0.257049517864192</v>
      </c>
      <c r="AI296" s="17"/>
      <c r="AJ296" s="17">
        <v>0.252980783576923</v>
      </c>
      <c r="AK296" s="17">
        <v>0.25330058664480098</v>
      </c>
      <c r="AL296" s="17">
        <v>0.213651745518561</v>
      </c>
      <c r="AM296" s="17">
        <v>0.333449583311274</v>
      </c>
      <c r="AN296" s="17">
        <v>0.26686552788877499</v>
      </c>
    </row>
    <row r="297" spans="2:40" x14ac:dyDescent="0.35">
      <c r="B297" t="s">
        <v>137</v>
      </c>
      <c r="C297" s="17">
        <v>4.15786575907377E-2</v>
      </c>
      <c r="D297" s="17">
        <v>4.84867350254009E-2</v>
      </c>
      <c r="E297" s="17">
        <v>3.0945464677460899E-2</v>
      </c>
      <c r="F297" s="17"/>
      <c r="G297" s="17">
        <v>7.7267367151871394E-2</v>
      </c>
      <c r="H297" s="17">
        <v>4.62899573097433E-2</v>
      </c>
      <c r="I297" s="17">
        <v>2.3639085233111999E-2</v>
      </c>
      <c r="J297" s="17">
        <v>6.0567955380289099E-2</v>
      </c>
      <c r="K297" s="17">
        <v>2.7832918693202501E-2</v>
      </c>
      <c r="L297" s="17">
        <v>1.9399260561993901E-2</v>
      </c>
      <c r="M297" s="17"/>
      <c r="N297" s="17">
        <v>0</v>
      </c>
      <c r="O297" s="17">
        <v>5.9901600748029103E-2</v>
      </c>
      <c r="P297" s="17">
        <v>7.7966094371124797E-2</v>
      </c>
      <c r="Q297" s="17">
        <v>3.0020190414023901E-2</v>
      </c>
      <c r="R297" s="17">
        <v>2.5809978321859699E-2</v>
      </c>
      <c r="S297" s="17"/>
      <c r="T297" s="17">
        <v>0</v>
      </c>
      <c r="U297" s="17">
        <v>6.8136531327874297E-2</v>
      </c>
      <c r="V297" s="17">
        <v>2.3073007967914901E-2</v>
      </c>
      <c r="W297" s="17">
        <v>5.3529342421459798E-2</v>
      </c>
      <c r="X297" s="17"/>
      <c r="Y297" s="17">
        <v>5.0637095628453803E-2</v>
      </c>
      <c r="Z297" s="17">
        <v>0</v>
      </c>
      <c r="AA297" s="17">
        <v>4.2767371416218003E-2</v>
      </c>
      <c r="AB297" s="17">
        <v>9.7584296696594602E-2</v>
      </c>
      <c r="AC297" s="17">
        <v>0</v>
      </c>
      <c r="AD297" s="17">
        <v>0</v>
      </c>
      <c r="AE297" s="17"/>
      <c r="AF297" s="17">
        <v>4.91244332670496E-2</v>
      </c>
      <c r="AG297" s="17"/>
      <c r="AH297" s="17">
        <v>4.1893933385190797E-2</v>
      </c>
      <c r="AI297" s="17"/>
      <c r="AJ297" s="17">
        <v>3.0341581641102899E-2</v>
      </c>
      <c r="AK297" s="17">
        <v>5.0092344057920901E-2</v>
      </c>
      <c r="AL297" s="17">
        <v>3.9346491223279802E-2</v>
      </c>
      <c r="AM297" s="17">
        <v>2.50046461463059E-2</v>
      </c>
      <c r="AN297" s="17">
        <v>0.100547371674227</v>
      </c>
    </row>
    <row r="298" spans="2:40" x14ac:dyDescent="0.35">
      <c r="B298" t="s">
        <v>138</v>
      </c>
      <c r="C298" s="17">
        <v>0</v>
      </c>
      <c r="D298" s="17">
        <v>0</v>
      </c>
      <c r="E298" s="17">
        <v>0</v>
      </c>
      <c r="F298" s="17"/>
      <c r="G298" s="17">
        <v>0</v>
      </c>
      <c r="H298" s="17">
        <v>0</v>
      </c>
      <c r="I298" s="17">
        <v>0</v>
      </c>
      <c r="J298" s="17">
        <v>0</v>
      </c>
      <c r="K298" s="17">
        <v>0</v>
      </c>
      <c r="L298" s="17">
        <v>0</v>
      </c>
      <c r="M298" s="17"/>
      <c r="N298" s="17">
        <v>0</v>
      </c>
      <c r="O298" s="17">
        <v>0</v>
      </c>
      <c r="P298" s="17">
        <v>0</v>
      </c>
      <c r="Q298" s="17">
        <v>0</v>
      </c>
      <c r="R298" s="17">
        <v>0</v>
      </c>
      <c r="S298" s="17"/>
      <c r="T298" s="17">
        <v>0</v>
      </c>
      <c r="U298" s="17">
        <v>0</v>
      </c>
      <c r="V298" s="17">
        <v>0</v>
      </c>
      <c r="W298" s="17">
        <v>0</v>
      </c>
      <c r="X298" s="17"/>
      <c r="Y298" s="17">
        <v>0</v>
      </c>
      <c r="Z298" s="17">
        <v>0</v>
      </c>
      <c r="AA298" s="17">
        <v>0</v>
      </c>
      <c r="AB298" s="17">
        <v>0</v>
      </c>
      <c r="AC298" s="17">
        <v>0</v>
      </c>
      <c r="AD298" s="17">
        <v>0</v>
      </c>
      <c r="AE298" s="17"/>
      <c r="AF298" s="17">
        <v>0</v>
      </c>
      <c r="AG298" s="17"/>
      <c r="AH298" s="17">
        <v>0</v>
      </c>
      <c r="AI298" s="17"/>
      <c r="AJ298" s="17">
        <v>0</v>
      </c>
      <c r="AK298" s="17">
        <v>0</v>
      </c>
      <c r="AL298" s="17">
        <v>0</v>
      </c>
      <c r="AM298" s="17">
        <v>0</v>
      </c>
      <c r="AN298" s="17">
        <v>0</v>
      </c>
    </row>
    <row r="299" spans="2:40" x14ac:dyDescent="0.35">
      <c r="B299" t="s">
        <v>58</v>
      </c>
      <c r="C299" s="17">
        <v>7.4921588217947893E-2</v>
      </c>
      <c r="D299" s="17">
        <v>7.1016884270400302E-2</v>
      </c>
      <c r="E299" s="17">
        <v>8.0931866871625499E-2</v>
      </c>
      <c r="F299" s="17"/>
      <c r="G299" s="17">
        <v>7.2990288380048604E-2</v>
      </c>
      <c r="H299" s="17">
        <v>5.48271424983773E-2</v>
      </c>
      <c r="I299" s="17">
        <v>3.6245664190664502E-2</v>
      </c>
      <c r="J299" s="17">
        <v>6.6569452608448695E-2</v>
      </c>
      <c r="K299" s="17">
        <v>5.4198530310947603E-2</v>
      </c>
      <c r="L299" s="17">
        <v>0.162335098768247</v>
      </c>
      <c r="M299" s="17"/>
      <c r="N299" s="17">
        <v>9.1558326528447503E-2</v>
      </c>
      <c r="O299" s="17">
        <v>0.16400604644066699</v>
      </c>
      <c r="P299" s="17">
        <v>6.8717829150221302E-2</v>
      </c>
      <c r="Q299" s="17">
        <v>5.9850062764271697E-2</v>
      </c>
      <c r="R299" s="17">
        <v>4.8092397192206503E-2</v>
      </c>
      <c r="S299" s="17"/>
      <c r="T299" s="17">
        <v>0.115976223187885</v>
      </c>
      <c r="U299" s="17">
        <v>8.8502792429841104E-2</v>
      </c>
      <c r="V299" s="17">
        <v>7.4767038463415605E-2</v>
      </c>
      <c r="W299" s="17">
        <v>4.96295685831179E-2</v>
      </c>
      <c r="X299" s="17"/>
      <c r="Y299" s="17">
        <v>3.3002419804384703E-2</v>
      </c>
      <c r="Z299" s="17">
        <v>0.13628292783482501</v>
      </c>
      <c r="AA299" s="17">
        <v>0.150007892249334</v>
      </c>
      <c r="AB299" s="17">
        <v>0</v>
      </c>
      <c r="AC299" s="17">
        <v>0.125006898323621</v>
      </c>
      <c r="AD299" s="17">
        <v>0</v>
      </c>
      <c r="AE299" s="17"/>
      <c r="AF299" s="17">
        <v>6.9386804350270906E-2</v>
      </c>
      <c r="AG299" s="17"/>
      <c r="AH299" s="17">
        <v>7.5489691293319006E-2</v>
      </c>
      <c r="AI299" s="17"/>
      <c r="AJ299" s="17">
        <v>5.0944689261490199E-2</v>
      </c>
      <c r="AK299" s="17">
        <v>0.14132040277161201</v>
      </c>
      <c r="AL299" s="17">
        <v>8.2009713337277995E-2</v>
      </c>
      <c r="AM299" s="17">
        <v>6.2147035950963499E-2</v>
      </c>
      <c r="AN299" s="17">
        <v>7.1773072016893494E-2</v>
      </c>
    </row>
    <row r="300" spans="2:40" x14ac:dyDescent="0.35">
      <c r="C300" s="17"/>
      <c r="D300" s="17"/>
      <c r="E300" s="17"/>
      <c r="F300" s="17"/>
      <c r="G300" s="17"/>
      <c r="H300" s="17"/>
      <c r="I300" s="17"/>
      <c r="J300" s="17"/>
      <c r="K300" s="17"/>
      <c r="L300" s="17"/>
      <c r="M300" s="17"/>
      <c r="N300" s="17"/>
      <c r="O300" s="17"/>
      <c r="P300" s="17"/>
      <c r="Q300" s="17"/>
      <c r="R300" s="17"/>
      <c r="S300" s="17"/>
      <c r="T300" s="17"/>
      <c r="U300" s="17"/>
      <c r="V300" s="17"/>
      <c r="W300" s="17"/>
      <c r="X300" s="17"/>
      <c r="Y300" s="17"/>
      <c r="Z300" s="17"/>
      <c r="AA300" s="17"/>
      <c r="AB300" s="17"/>
      <c r="AC300" s="17"/>
      <c r="AD300" s="17"/>
      <c r="AE300" s="17"/>
      <c r="AF300" s="17"/>
      <c r="AG300" s="17"/>
      <c r="AH300" s="17"/>
      <c r="AI300" s="17"/>
      <c r="AJ300" s="17"/>
      <c r="AK300" s="17"/>
      <c r="AL300" s="17"/>
      <c r="AM300" s="17"/>
      <c r="AN300" s="17"/>
    </row>
    <row r="301" spans="2:40" x14ac:dyDescent="0.35">
      <c r="B301" s="6" t="s">
        <v>160</v>
      </c>
      <c r="C301" s="17"/>
      <c r="D301" s="17"/>
      <c r="E301" s="17"/>
      <c r="F301" s="17"/>
      <c r="G301" s="17"/>
      <c r="H301" s="17"/>
      <c r="I301" s="17"/>
      <c r="J301" s="17"/>
      <c r="K301" s="17"/>
      <c r="L301" s="17"/>
      <c r="M301" s="17"/>
      <c r="N301" s="17"/>
      <c r="O301" s="17"/>
      <c r="P301" s="17"/>
      <c r="Q301" s="17"/>
      <c r="R301" s="17"/>
      <c r="S301" s="17"/>
      <c r="T301" s="17"/>
      <c r="U301" s="17"/>
      <c r="V301" s="17"/>
      <c r="W301" s="17"/>
      <c r="X301" s="17"/>
      <c r="Y301" s="17"/>
      <c r="Z301" s="17"/>
      <c r="AA301" s="17"/>
      <c r="AB301" s="17"/>
      <c r="AC301" s="17"/>
      <c r="AD301" s="17"/>
      <c r="AE301" s="17"/>
      <c r="AF301" s="17"/>
      <c r="AG301" s="17"/>
      <c r="AH301" s="17"/>
      <c r="AI301" s="17"/>
      <c r="AJ301" s="17"/>
      <c r="AK301" s="17"/>
      <c r="AL301" s="17"/>
      <c r="AM301" s="17"/>
      <c r="AN301" s="17"/>
    </row>
    <row r="302" spans="2:40" x14ac:dyDescent="0.35">
      <c r="B302" s="24" t="s">
        <v>153</v>
      </c>
      <c r="C302" s="17"/>
      <c r="D302" s="17"/>
      <c r="E302" s="17"/>
      <c r="F302" s="17"/>
      <c r="G302" s="17"/>
      <c r="H302" s="17"/>
      <c r="I302" s="17"/>
      <c r="J302" s="17"/>
      <c r="K302" s="17"/>
      <c r="L302" s="17"/>
      <c r="M302" s="17"/>
      <c r="N302" s="17"/>
      <c r="O302" s="17"/>
      <c r="P302" s="17"/>
      <c r="Q302" s="17"/>
      <c r="R302" s="17"/>
      <c r="S302" s="17"/>
      <c r="T302" s="17"/>
      <c r="U302" s="17"/>
      <c r="V302" s="17"/>
      <c r="W302" s="17"/>
      <c r="X302" s="17"/>
      <c r="Y302" s="17"/>
      <c r="Z302" s="17"/>
      <c r="AA302" s="17"/>
      <c r="AB302" s="17"/>
      <c r="AC302" s="17"/>
      <c r="AD302" s="17"/>
      <c r="AE302" s="17"/>
      <c r="AF302" s="17"/>
      <c r="AG302" s="17"/>
      <c r="AH302" s="17"/>
      <c r="AI302" s="17"/>
      <c r="AJ302" s="17"/>
      <c r="AK302" s="17"/>
      <c r="AL302" s="17"/>
      <c r="AM302" s="17"/>
      <c r="AN302" s="17"/>
    </row>
    <row r="303" spans="2:40" x14ac:dyDescent="0.35">
      <c r="B303" t="s">
        <v>134</v>
      </c>
      <c r="C303" s="17">
        <v>0.27604832577577798</v>
      </c>
      <c r="D303" s="17">
        <v>0.26551175129621701</v>
      </c>
      <c r="E303" s="17">
        <v>0.292266648477853</v>
      </c>
      <c r="F303" s="17"/>
      <c r="G303" s="17">
        <v>0.23869754983855401</v>
      </c>
      <c r="H303" s="17">
        <v>0.38339338083395302</v>
      </c>
      <c r="I303" s="17">
        <v>0.36789546827515501</v>
      </c>
      <c r="J303" s="17">
        <v>0.20740865651196899</v>
      </c>
      <c r="K303" s="17">
        <v>0.17226386859859999</v>
      </c>
      <c r="L303" s="17">
        <v>0.18290206440541301</v>
      </c>
      <c r="M303" s="17"/>
      <c r="N303" s="17">
        <v>0.19059787235539699</v>
      </c>
      <c r="O303" s="17">
        <v>0.23196247916023499</v>
      </c>
      <c r="P303" s="17">
        <v>0.25072298109868202</v>
      </c>
      <c r="Q303" s="17">
        <v>0.28785844014157402</v>
      </c>
      <c r="R303" s="17">
        <v>0.359543808138447</v>
      </c>
      <c r="S303" s="17"/>
      <c r="T303" s="17">
        <v>0.50088032093036505</v>
      </c>
      <c r="U303" s="17">
        <v>0.20326751968697199</v>
      </c>
      <c r="V303" s="17">
        <v>0.28464395652112301</v>
      </c>
      <c r="W303" s="17">
        <v>0.31530975139748602</v>
      </c>
      <c r="X303" s="17"/>
      <c r="Y303" s="17">
        <v>0.313636268261138</v>
      </c>
      <c r="Z303" s="17">
        <v>0.30678843625209901</v>
      </c>
      <c r="AA303" s="17">
        <v>0.147526742680059</v>
      </c>
      <c r="AB303" s="17">
        <v>0.33918465063599901</v>
      </c>
      <c r="AC303" s="17">
        <v>0.30089726306942499</v>
      </c>
      <c r="AD303" s="17">
        <v>0</v>
      </c>
      <c r="AE303" s="17"/>
      <c r="AF303" s="17">
        <v>0.25101723612350302</v>
      </c>
      <c r="AG303" s="17"/>
      <c r="AH303" s="17">
        <v>0.27814149953990203</v>
      </c>
      <c r="AI303" s="17"/>
      <c r="AJ303" s="17">
        <v>0.29374441654877598</v>
      </c>
      <c r="AK303" s="17">
        <v>0.28291251018025598</v>
      </c>
      <c r="AL303" s="17">
        <v>0.206069152424491</v>
      </c>
      <c r="AM303" s="17">
        <v>0.27861868605140899</v>
      </c>
      <c r="AN303" s="17">
        <v>0.33586639573678501</v>
      </c>
    </row>
    <row r="304" spans="2:40" x14ac:dyDescent="0.35">
      <c r="B304" t="s">
        <v>135</v>
      </c>
      <c r="C304" s="17">
        <v>0.49330981036479099</v>
      </c>
      <c r="D304" s="17">
        <v>0.49121244034127498</v>
      </c>
      <c r="E304" s="17">
        <v>0.49653816735434397</v>
      </c>
      <c r="F304" s="17"/>
      <c r="G304" s="17">
        <v>0.338739784077002</v>
      </c>
      <c r="H304" s="17">
        <v>0.39185734829991897</v>
      </c>
      <c r="I304" s="17">
        <v>0.53235391483592498</v>
      </c>
      <c r="J304" s="17">
        <v>0.55143061100214996</v>
      </c>
      <c r="K304" s="17">
        <v>0.68867480300750505</v>
      </c>
      <c r="L304" s="17">
        <v>0.52558192222762901</v>
      </c>
      <c r="M304" s="17"/>
      <c r="N304" s="17">
        <v>0.68255994619108096</v>
      </c>
      <c r="O304" s="17">
        <v>0.36513417357351202</v>
      </c>
      <c r="P304" s="17">
        <v>0.50399181365919599</v>
      </c>
      <c r="Q304" s="17">
        <v>0.52254186516545897</v>
      </c>
      <c r="R304" s="17">
        <v>0.40595460309051601</v>
      </c>
      <c r="S304" s="17"/>
      <c r="T304" s="17">
        <v>0.38314345588174997</v>
      </c>
      <c r="U304" s="17">
        <v>0.54553231649685696</v>
      </c>
      <c r="V304" s="17">
        <v>0.41570978903618899</v>
      </c>
      <c r="W304" s="17">
        <v>0.53866573394821604</v>
      </c>
      <c r="X304" s="17"/>
      <c r="Y304" s="17">
        <v>0.47029250013009699</v>
      </c>
      <c r="Z304" s="17">
        <v>0.504241138759706</v>
      </c>
      <c r="AA304" s="17">
        <v>0.56853865500628598</v>
      </c>
      <c r="AB304" s="17">
        <v>0.54978619415869301</v>
      </c>
      <c r="AC304" s="17">
        <v>0.35798538666917501</v>
      </c>
      <c r="AD304" s="17">
        <v>1</v>
      </c>
      <c r="AE304" s="17"/>
      <c r="AF304" s="17">
        <v>0.51383936649998196</v>
      </c>
      <c r="AG304" s="17"/>
      <c r="AH304" s="17">
        <v>0.49261271402583001</v>
      </c>
      <c r="AI304" s="17"/>
      <c r="AJ304" s="17">
        <v>0.46755846355033398</v>
      </c>
      <c r="AK304" s="17">
        <v>0.45210111052009599</v>
      </c>
      <c r="AL304" s="17">
        <v>0.63320040719362103</v>
      </c>
      <c r="AM304" s="17">
        <v>0.51371234538485799</v>
      </c>
      <c r="AN304" s="17">
        <v>0.333239311750055</v>
      </c>
    </row>
    <row r="305" spans="2:40" x14ac:dyDescent="0.35">
      <c r="B305" t="s">
        <v>136</v>
      </c>
      <c r="C305" s="17">
        <v>0.13991901979492</v>
      </c>
      <c r="D305" s="17">
        <v>0.141230208936034</v>
      </c>
      <c r="E305" s="17">
        <v>0.13790078429957101</v>
      </c>
      <c r="F305" s="17"/>
      <c r="G305" s="17">
        <v>0.34957237770439598</v>
      </c>
      <c r="H305" s="17">
        <v>0.116189572409756</v>
      </c>
      <c r="I305" s="17">
        <v>6.0180660053120803E-2</v>
      </c>
      <c r="J305" s="17">
        <v>0.15352013331176201</v>
      </c>
      <c r="K305" s="17">
        <v>0.111861503134549</v>
      </c>
      <c r="L305" s="17">
        <v>0.12771353652470699</v>
      </c>
      <c r="M305" s="17"/>
      <c r="N305" s="17">
        <v>3.6206719233704797E-2</v>
      </c>
      <c r="O305" s="17">
        <v>0.26508966556817098</v>
      </c>
      <c r="P305" s="17">
        <v>0.155994468543355</v>
      </c>
      <c r="Q305" s="17">
        <v>0.12242667726299</v>
      </c>
      <c r="R305" s="17">
        <v>0.121130567006816</v>
      </c>
      <c r="S305" s="17"/>
      <c r="T305" s="17">
        <v>0</v>
      </c>
      <c r="U305" s="17">
        <v>0.156703691490336</v>
      </c>
      <c r="V305" s="17">
        <v>0.205183481758794</v>
      </c>
      <c r="W305" s="17">
        <v>7.3950700404270805E-2</v>
      </c>
      <c r="X305" s="17"/>
      <c r="Y305" s="17">
        <v>0.14170912834275701</v>
      </c>
      <c r="Z305" s="17">
        <v>0.117338947479651</v>
      </c>
      <c r="AA305" s="17">
        <v>0.132716583766919</v>
      </c>
      <c r="AB305" s="17">
        <v>0.111029155205309</v>
      </c>
      <c r="AC305" s="17">
        <v>0.216110451937779</v>
      </c>
      <c r="AD305" s="17">
        <v>0</v>
      </c>
      <c r="AE305" s="17"/>
      <c r="AF305" s="17">
        <v>0.13456297625330199</v>
      </c>
      <c r="AG305" s="17"/>
      <c r="AH305" s="17">
        <v>0.14097997468574799</v>
      </c>
      <c r="AI305" s="17"/>
      <c r="AJ305" s="17">
        <v>0.15852932861014901</v>
      </c>
      <c r="AK305" s="17">
        <v>0.114843575706782</v>
      </c>
      <c r="AL305" s="17">
        <v>7.4003250419630406E-2</v>
      </c>
      <c r="AM305" s="17">
        <v>0.14552193261276999</v>
      </c>
      <c r="AN305" s="17">
        <v>0.22692418686412999</v>
      </c>
    </row>
    <row r="306" spans="2:40" x14ac:dyDescent="0.35">
      <c r="B306" t="s">
        <v>137</v>
      </c>
      <c r="C306" s="17">
        <v>1.72650170603652E-2</v>
      </c>
      <c r="D306" s="17">
        <v>1.8209724138535398E-2</v>
      </c>
      <c r="E306" s="17">
        <v>1.5810885617321802E-2</v>
      </c>
      <c r="F306" s="17"/>
      <c r="G306" s="17">
        <v>0</v>
      </c>
      <c r="H306" s="17">
        <v>2.40758390651808E-2</v>
      </c>
      <c r="I306" s="17">
        <v>2.1722847265642799E-2</v>
      </c>
      <c r="J306" s="17">
        <v>2.10711465656701E-2</v>
      </c>
      <c r="K306" s="17">
        <v>0</v>
      </c>
      <c r="L306" s="17">
        <v>1.9399260561993901E-2</v>
      </c>
      <c r="M306" s="17"/>
      <c r="N306" s="17">
        <v>3.8066214277720903E-2</v>
      </c>
      <c r="O306" s="17">
        <v>0</v>
      </c>
      <c r="P306" s="17">
        <v>1.48768419406655E-2</v>
      </c>
      <c r="Q306" s="17">
        <v>9.7647167718641192E-3</v>
      </c>
      <c r="R306" s="17">
        <v>3.9468646250155302E-2</v>
      </c>
      <c r="S306" s="17"/>
      <c r="T306" s="17">
        <v>0</v>
      </c>
      <c r="U306" s="17">
        <v>1.49874148995534E-2</v>
      </c>
      <c r="V306" s="17">
        <v>2.2784318810471101E-2</v>
      </c>
      <c r="W306" s="17">
        <v>1.8941210133370402E-2</v>
      </c>
      <c r="X306" s="17"/>
      <c r="Y306" s="17">
        <v>2.4654164302008601E-2</v>
      </c>
      <c r="Z306" s="17">
        <v>0</v>
      </c>
      <c r="AA306" s="17">
        <v>1.5998300487179401E-2</v>
      </c>
      <c r="AB306" s="17">
        <v>0</v>
      </c>
      <c r="AC306" s="17">
        <v>0</v>
      </c>
      <c r="AD306" s="17">
        <v>0</v>
      </c>
      <c r="AE306" s="17"/>
      <c r="AF306" s="17">
        <v>2.0021079857466099E-2</v>
      </c>
      <c r="AG306" s="17"/>
      <c r="AH306" s="17">
        <v>1.42509808363732E-2</v>
      </c>
      <c r="AI306" s="17"/>
      <c r="AJ306" s="17">
        <v>2.0079519955173802E-2</v>
      </c>
      <c r="AK306" s="17">
        <v>0</v>
      </c>
      <c r="AL306" s="17">
        <v>3.4064522729344598E-2</v>
      </c>
      <c r="AM306" s="17">
        <v>0</v>
      </c>
      <c r="AN306" s="17">
        <v>3.2197033632135802E-2</v>
      </c>
    </row>
    <row r="307" spans="2:40" x14ac:dyDescent="0.35">
      <c r="B307" t="s">
        <v>138</v>
      </c>
      <c r="C307" s="17">
        <v>1.2074264342842599E-2</v>
      </c>
      <c r="D307" s="17">
        <v>1.48865962783438E-2</v>
      </c>
      <c r="E307" s="17">
        <v>7.7454089863143796E-3</v>
      </c>
      <c r="F307" s="17"/>
      <c r="G307" s="17">
        <v>0</v>
      </c>
      <c r="H307" s="17">
        <v>4.6686332571889998E-2</v>
      </c>
      <c r="I307" s="17">
        <v>0</v>
      </c>
      <c r="J307" s="17">
        <v>0</v>
      </c>
      <c r="K307" s="17">
        <v>0</v>
      </c>
      <c r="L307" s="17">
        <v>0</v>
      </c>
      <c r="M307" s="17"/>
      <c r="N307" s="17">
        <v>0</v>
      </c>
      <c r="O307" s="17">
        <v>0</v>
      </c>
      <c r="P307" s="17">
        <v>1.92510760870713E-2</v>
      </c>
      <c r="Q307" s="17">
        <v>7.9357369523160599E-3</v>
      </c>
      <c r="R307" s="17">
        <v>2.5809978321859699E-2</v>
      </c>
      <c r="S307" s="17"/>
      <c r="T307" s="17">
        <v>0</v>
      </c>
      <c r="U307" s="17">
        <v>2.1751360048647299E-2</v>
      </c>
      <c r="V307" s="17">
        <v>1.00379127021974E-2</v>
      </c>
      <c r="W307" s="17">
        <v>1.1824223448105201E-2</v>
      </c>
      <c r="X307" s="17"/>
      <c r="Y307" s="17">
        <v>2.1598857039932001E-2</v>
      </c>
      <c r="Z307" s="17">
        <v>0</v>
      </c>
      <c r="AA307" s="17">
        <v>0</v>
      </c>
      <c r="AB307" s="17">
        <v>0</v>
      </c>
      <c r="AC307" s="17">
        <v>0</v>
      </c>
      <c r="AD307" s="17">
        <v>0</v>
      </c>
      <c r="AE307" s="17"/>
      <c r="AF307" s="17">
        <v>2.1899901411107401E-2</v>
      </c>
      <c r="AG307" s="17"/>
      <c r="AH307" s="17">
        <v>1.21658190851962E-2</v>
      </c>
      <c r="AI307" s="17"/>
      <c r="AJ307" s="17">
        <v>2.1916671374694802E-2</v>
      </c>
      <c r="AK307" s="17">
        <v>3.0839603385238001E-2</v>
      </c>
      <c r="AL307" s="17">
        <v>0</v>
      </c>
      <c r="AM307" s="17">
        <v>0</v>
      </c>
      <c r="AN307" s="17">
        <v>0</v>
      </c>
    </row>
    <row r="308" spans="2:40" x14ac:dyDescent="0.35">
      <c r="B308" t="s">
        <v>58</v>
      </c>
      <c r="C308" s="17">
        <v>6.1383562661303001E-2</v>
      </c>
      <c r="D308" s="17">
        <v>6.8949279009595493E-2</v>
      </c>
      <c r="E308" s="17">
        <v>4.9738105264595399E-2</v>
      </c>
      <c r="F308" s="17"/>
      <c r="G308" s="17">
        <v>7.2990288380048604E-2</v>
      </c>
      <c r="H308" s="17">
        <v>3.77975268193015E-2</v>
      </c>
      <c r="I308" s="17">
        <v>1.7847109570157001E-2</v>
      </c>
      <c r="J308" s="17">
        <v>6.6569452608448695E-2</v>
      </c>
      <c r="K308" s="17">
        <v>2.7199825259346201E-2</v>
      </c>
      <c r="L308" s="17">
        <v>0.14440321628025701</v>
      </c>
      <c r="M308" s="17"/>
      <c r="N308" s="17">
        <v>5.2569247942096699E-2</v>
      </c>
      <c r="O308" s="17">
        <v>0.137813681698083</v>
      </c>
      <c r="P308" s="17">
        <v>5.5162818671030199E-2</v>
      </c>
      <c r="Q308" s="17">
        <v>4.94725637057968E-2</v>
      </c>
      <c r="R308" s="17">
        <v>4.8092397192206503E-2</v>
      </c>
      <c r="S308" s="17"/>
      <c r="T308" s="17">
        <v>0.115976223187885</v>
      </c>
      <c r="U308" s="17">
        <v>5.7757697377634601E-2</v>
      </c>
      <c r="V308" s="17">
        <v>6.1640541171225798E-2</v>
      </c>
      <c r="W308" s="17">
        <v>4.1308380668551498E-2</v>
      </c>
      <c r="X308" s="17"/>
      <c r="Y308" s="17">
        <v>2.8109081924066599E-2</v>
      </c>
      <c r="Z308" s="17">
        <v>7.1631477508543706E-2</v>
      </c>
      <c r="AA308" s="17">
        <v>0.13521971805955599</v>
      </c>
      <c r="AB308" s="17">
        <v>0</v>
      </c>
      <c r="AC308" s="17">
        <v>0.125006898323621</v>
      </c>
      <c r="AD308" s="17">
        <v>0</v>
      </c>
      <c r="AE308" s="17"/>
      <c r="AF308" s="17">
        <v>5.8659439854639603E-2</v>
      </c>
      <c r="AG308" s="17"/>
      <c r="AH308" s="17">
        <v>6.1849011826951697E-2</v>
      </c>
      <c r="AI308" s="17"/>
      <c r="AJ308" s="17">
        <v>3.8171599960873E-2</v>
      </c>
      <c r="AK308" s="17">
        <v>0.119303200207628</v>
      </c>
      <c r="AL308" s="17">
        <v>5.2662667232912699E-2</v>
      </c>
      <c r="AM308" s="17">
        <v>6.2147035950963499E-2</v>
      </c>
      <c r="AN308" s="17">
        <v>7.1773072016893494E-2</v>
      </c>
    </row>
    <row r="309" spans="2:40" x14ac:dyDescent="0.35">
      <c r="C309" s="17"/>
      <c r="D309" s="17"/>
      <c r="E309" s="17"/>
      <c r="F309" s="17"/>
      <c r="G309" s="17"/>
      <c r="H309" s="17"/>
      <c r="I309" s="17"/>
      <c r="J309" s="17"/>
      <c r="K309" s="17"/>
      <c r="L309" s="17"/>
      <c r="M309" s="17"/>
      <c r="N309" s="17"/>
      <c r="O309" s="17"/>
      <c r="P309" s="17"/>
      <c r="Q309" s="17"/>
      <c r="R309" s="17"/>
      <c r="S309" s="17"/>
      <c r="T309" s="17"/>
      <c r="U309" s="17"/>
      <c r="V309" s="17"/>
      <c r="W309" s="17"/>
      <c r="X309" s="17"/>
      <c r="Y309" s="17"/>
      <c r="Z309" s="17"/>
      <c r="AA309" s="17"/>
      <c r="AB309" s="17"/>
      <c r="AC309" s="17"/>
      <c r="AD309" s="17"/>
      <c r="AE309" s="17"/>
      <c r="AF309" s="17"/>
      <c r="AG309" s="17"/>
      <c r="AH309" s="17"/>
      <c r="AI309" s="17"/>
      <c r="AJ309" s="17"/>
      <c r="AK309" s="17"/>
      <c r="AL309" s="17"/>
      <c r="AM309" s="17"/>
      <c r="AN309" s="17"/>
    </row>
    <row r="310" spans="2:40" x14ac:dyDescent="0.35">
      <c r="B310" s="6" t="s">
        <v>161</v>
      </c>
      <c r="C310" s="17"/>
      <c r="D310" s="17"/>
      <c r="E310" s="17"/>
      <c r="F310" s="17"/>
      <c r="G310" s="17"/>
      <c r="H310" s="17"/>
      <c r="I310" s="17"/>
      <c r="J310" s="17"/>
      <c r="K310" s="17"/>
      <c r="L310" s="17"/>
      <c r="M310" s="17"/>
      <c r="N310" s="17"/>
      <c r="O310" s="17"/>
      <c r="P310" s="17"/>
      <c r="Q310" s="17"/>
      <c r="R310" s="17"/>
      <c r="S310" s="17"/>
      <c r="T310" s="17"/>
      <c r="U310" s="17"/>
      <c r="V310" s="17"/>
      <c r="W310" s="17"/>
      <c r="X310" s="17"/>
      <c r="Y310" s="17"/>
      <c r="Z310" s="17"/>
      <c r="AA310" s="17"/>
      <c r="AB310" s="17"/>
      <c r="AC310" s="17"/>
      <c r="AD310" s="17"/>
      <c r="AE310" s="17"/>
      <c r="AF310" s="17"/>
      <c r="AG310" s="17"/>
      <c r="AH310" s="17"/>
      <c r="AI310" s="17"/>
      <c r="AJ310" s="17"/>
      <c r="AK310" s="17"/>
      <c r="AL310" s="17"/>
      <c r="AM310" s="17"/>
      <c r="AN310" s="17"/>
    </row>
    <row r="311" spans="2:40" x14ac:dyDescent="0.35">
      <c r="B311" s="24" t="s">
        <v>153</v>
      </c>
      <c r="C311" s="17"/>
      <c r="D311" s="17"/>
      <c r="E311" s="17"/>
      <c r="F311" s="17"/>
      <c r="G311" s="17"/>
      <c r="H311" s="17"/>
      <c r="I311" s="17"/>
      <c r="J311" s="17"/>
      <c r="K311" s="17"/>
      <c r="L311" s="17"/>
      <c r="M311" s="17"/>
      <c r="N311" s="17"/>
      <c r="O311" s="17"/>
      <c r="P311" s="17"/>
      <c r="Q311" s="17"/>
      <c r="R311" s="17"/>
      <c r="S311" s="17"/>
      <c r="T311" s="17"/>
      <c r="U311" s="17"/>
      <c r="V311" s="17"/>
      <c r="W311" s="17"/>
      <c r="X311" s="17"/>
      <c r="Y311" s="17"/>
      <c r="Z311" s="17"/>
      <c r="AA311" s="17"/>
      <c r="AB311" s="17"/>
      <c r="AC311" s="17"/>
      <c r="AD311" s="17"/>
      <c r="AE311" s="17"/>
      <c r="AF311" s="17"/>
      <c r="AG311" s="17"/>
      <c r="AH311" s="17"/>
      <c r="AI311" s="17"/>
      <c r="AJ311" s="17"/>
      <c r="AK311" s="17"/>
      <c r="AL311" s="17"/>
      <c r="AM311" s="17"/>
      <c r="AN311" s="17"/>
    </row>
    <row r="312" spans="2:40" x14ac:dyDescent="0.35">
      <c r="B312" t="s">
        <v>134</v>
      </c>
      <c r="C312" s="17">
        <v>0.280897919606027</v>
      </c>
      <c r="D312" s="17">
        <v>0.25363018725119302</v>
      </c>
      <c r="E312" s="17">
        <v>0.322869518966173</v>
      </c>
      <c r="F312" s="17"/>
      <c r="G312" s="17">
        <v>0.34864852461303703</v>
      </c>
      <c r="H312" s="17">
        <v>0.27602707267338999</v>
      </c>
      <c r="I312" s="17">
        <v>0.40637883024360899</v>
      </c>
      <c r="J312" s="17">
        <v>0.26232516246333099</v>
      </c>
      <c r="K312" s="17">
        <v>0.20894900480995801</v>
      </c>
      <c r="L312" s="17">
        <v>0.18593513197478601</v>
      </c>
      <c r="M312" s="17"/>
      <c r="N312" s="17">
        <v>0.21662165019025101</v>
      </c>
      <c r="O312" s="17">
        <v>0.26313469775250198</v>
      </c>
      <c r="P312" s="17">
        <v>0.26708736095706798</v>
      </c>
      <c r="Q312" s="17">
        <v>0.24276632685628799</v>
      </c>
      <c r="R312" s="17">
        <v>0.430586309981555</v>
      </c>
      <c r="S312" s="17"/>
      <c r="T312" s="17">
        <v>0.20730252905031701</v>
      </c>
      <c r="U312" s="17">
        <v>0.26476124926396599</v>
      </c>
      <c r="V312" s="17">
        <v>0.31590221371657201</v>
      </c>
      <c r="W312" s="17">
        <v>0.26649890991174302</v>
      </c>
      <c r="X312" s="17"/>
      <c r="Y312" s="17">
        <v>0.27756486310880901</v>
      </c>
      <c r="Z312" s="17">
        <v>0.42353509607616202</v>
      </c>
      <c r="AA312" s="17">
        <v>0.16710194339595799</v>
      </c>
      <c r="AB312" s="17">
        <v>0.44382346012660601</v>
      </c>
      <c r="AC312" s="17">
        <v>0.34578170173299999</v>
      </c>
      <c r="AD312" s="17">
        <v>0</v>
      </c>
      <c r="AE312" s="17"/>
      <c r="AF312" s="17">
        <v>0.26688002537063898</v>
      </c>
      <c r="AG312" s="17"/>
      <c r="AH312" s="17">
        <v>0.28302786607124703</v>
      </c>
      <c r="AI312" s="17"/>
      <c r="AJ312" s="17">
        <v>0.32719353137552398</v>
      </c>
      <c r="AK312" s="17">
        <v>0.20873038636347399</v>
      </c>
      <c r="AL312" s="17">
        <v>0.25357591521408701</v>
      </c>
      <c r="AM312" s="17">
        <v>0.26646116592985303</v>
      </c>
      <c r="AN312" s="17">
        <v>0.308487390354583</v>
      </c>
    </row>
    <row r="313" spans="2:40" x14ac:dyDescent="0.35">
      <c r="B313" t="s">
        <v>135</v>
      </c>
      <c r="C313" s="17">
        <v>0.506640600348227</v>
      </c>
      <c r="D313" s="17">
        <v>0.52846234466561004</v>
      </c>
      <c r="E313" s="17">
        <v>0.473051686612742</v>
      </c>
      <c r="F313" s="17"/>
      <c r="G313" s="17">
        <v>0.47041317639491198</v>
      </c>
      <c r="H313" s="17">
        <v>0.50073758102993304</v>
      </c>
      <c r="I313" s="17">
        <v>0.47150066157159198</v>
      </c>
      <c r="J313" s="17">
        <v>0.512421503358226</v>
      </c>
      <c r="K313" s="17">
        <v>0.61758692725873299</v>
      </c>
      <c r="L313" s="17">
        <v>0.50218951822936397</v>
      </c>
      <c r="M313" s="17"/>
      <c r="N313" s="17">
        <v>0.61721377483390805</v>
      </c>
      <c r="O313" s="17">
        <v>0.44331638800271</v>
      </c>
      <c r="P313" s="17">
        <v>0.50770149188700198</v>
      </c>
      <c r="Q313" s="17">
        <v>0.55595883096613197</v>
      </c>
      <c r="R313" s="17">
        <v>0.38016869153581601</v>
      </c>
      <c r="S313" s="17"/>
      <c r="T313" s="17">
        <v>0.67672124776179798</v>
      </c>
      <c r="U313" s="17">
        <v>0.52508640776300197</v>
      </c>
      <c r="V313" s="17">
        <v>0.43879783343443701</v>
      </c>
      <c r="W313" s="17">
        <v>0.54563096529460697</v>
      </c>
      <c r="X313" s="17"/>
      <c r="Y313" s="17">
        <v>0.54892275898805798</v>
      </c>
      <c r="Z313" s="17">
        <v>0.34994525806806498</v>
      </c>
      <c r="AA313" s="17">
        <v>0.53070110762522904</v>
      </c>
      <c r="AB313" s="17">
        <v>0.35808419248586798</v>
      </c>
      <c r="AC313" s="17">
        <v>0.41371200035168199</v>
      </c>
      <c r="AD313" s="17">
        <v>1</v>
      </c>
      <c r="AE313" s="17"/>
      <c r="AF313" s="17">
        <v>0.51220088417172305</v>
      </c>
      <c r="AG313" s="17"/>
      <c r="AH313" s="17">
        <v>0.50604458652722595</v>
      </c>
      <c r="AI313" s="17"/>
      <c r="AJ313" s="17">
        <v>0.44454175248891797</v>
      </c>
      <c r="AK313" s="17">
        <v>0.57777930765430396</v>
      </c>
      <c r="AL313" s="17">
        <v>0.55393394704236298</v>
      </c>
      <c r="AM313" s="17">
        <v>0.54324459086406096</v>
      </c>
      <c r="AN313" s="17">
        <v>0.45282332385974799</v>
      </c>
    </row>
    <row r="314" spans="2:40" x14ac:dyDescent="0.35">
      <c r="B314" t="s">
        <v>136</v>
      </c>
      <c r="C314" s="17">
        <v>0.10078007223180099</v>
      </c>
      <c r="D314" s="17">
        <v>0.10216826996966701</v>
      </c>
      <c r="E314" s="17">
        <v>9.8643301981595904E-2</v>
      </c>
      <c r="F314" s="17"/>
      <c r="G314" s="17">
        <v>6.90621886060174E-2</v>
      </c>
      <c r="H314" s="17">
        <v>9.7646032161229301E-2</v>
      </c>
      <c r="I314" s="17">
        <v>6.1212805314880298E-2</v>
      </c>
      <c r="J314" s="17">
        <v>0.123393512512411</v>
      </c>
      <c r="K314" s="17">
        <v>8.9745722500704103E-2</v>
      </c>
      <c r="L314" s="17">
        <v>0.14582759136773801</v>
      </c>
      <c r="M314" s="17"/>
      <c r="N314" s="17">
        <v>7.5529112756023295E-2</v>
      </c>
      <c r="O314" s="17">
        <v>0.131091830202368</v>
      </c>
      <c r="P314" s="17">
        <v>0.13592041045716299</v>
      </c>
      <c r="Q314" s="17">
        <v>8.6385604490296697E-2</v>
      </c>
      <c r="R314" s="17">
        <v>7.8006377285375295E-2</v>
      </c>
      <c r="S314" s="17"/>
      <c r="T314" s="17">
        <v>0</v>
      </c>
      <c r="U314" s="17">
        <v>8.4670485599773193E-2</v>
      </c>
      <c r="V314" s="17">
        <v>0.12885576135530599</v>
      </c>
      <c r="W314" s="17">
        <v>9.5224827431872799E-2</v>
      </c>
      <c r="X314" s="17"/>
      <c r="Y314" s="17">
        <v>8.9206129145722193E-2</v>
      </c>
      <c r="Z314" s="17">
        <v>0.117338947479651</v>
      </c>
      <c r="AA314" s="17">
        <v>0.119636339566279</v>
      </c>
      <c r="AB314" s="17">
        <v>0.19809234738752601</v>
      </c>
      <c r="AC314" s="17">
        <v>4.8901553417665597E-2</v>
      </c>
      <c r="AD314" s="17">
        <v>0</v>
      </c>
      <c r="AE314" s="17"/>
      <c r="AF314" s="17">
        <v>9.8852152635675705E-2</v>
      </c>
      <c r="AG314" s="17"/>
      <c r="AH314" s="17">
        <v>0.101544250759417</v>
      </c>
      <c r="AI314" s="17"/>
      <c r="AJ314" s="17">
        <v>0.115035469143998</v>
      </c>
      <c r="AK314" s="17">
        <v>6.4439972052618602E-2</v>
      </c>
      <c r="AL314" s="17">
        <v>9.2176690864354094E-2</v>
      </c>
      <c r="AM314" s="17">
        <v>9.3091823343008404E-2</v>
      </c>
      <c r="AN314" s="17">
        <v>0.13471918013664</v>
      </c>
    </row>
    <row r="315" spans="2:40" x14ac:dyDescent="0.35">
      <c r="B315" t="s">
        <v>137</v>
      </c>
      <c r="C315" s="17">
        <v>4.4557677370700703E-2</v>
      </c>
      <c r="D315" s="17">
        <v>5.1987941138134201E-2</v>
      </c>
      <c r="E315" s="17">
        <v>3.3120714079118298E-2</v>
      </c>
      <c r="F315" s="17"/>
      <c r="G315" s="17">
        <v>3.8885822005985303E-2</v>
      </c>
      <c r="H315" s="17">
        <v>6.3990466541069102E-2</v>
      </c>
      <c r="I315" s="17">
        <v>4.3060593299762202E-2</v>
      </c>
      <c r="J315" s="17">
        <v>3.5290369057583398E-2</v>
      </c>
      <c r="K315" s="17">
        <v>2.95198151196579E-2</v>
      </c>
      <c r="L315" s="17">
        <v>3.9195539514814297E-2</v>
      </c>
      <c r="M315" s="17"/>
      <c r="N315" s="17">
        <v>3.8066214277720903E-2</v>
      </c>
      <c r="O315" s="17">
        <v>2.4643402344336599E-2</v>
      </c>
      <c r="P315" s="17">
        <v>3.4127918027736799E-2</v>
      </c>
      <c r="Q315" s="17">
        <v>5.8561799501426502E-2</v>
      </c>
      <c r="R315" s="17">
        <v>4.5403136144858303E-2</v>
      </c>
      <c r="S315" s="17"/>
      <c r="T315" s="17">
        <v>0</v>
      </c>
      <c r="U315" s="17">
        <v>5.27367450960705E-2</v>
      </c>
      <c r="V315" s="17">
        <v>4.6132920429467497E-2</v>
      </c>
      <c r="W315" s="17">
        <v>5.1336916693225897E-2</v>
      </c>
      <c r="X315" s="17"/>
      <c r="Y315" s="17">
        <v>4.0292440898698698E-2</v>
      </c>
      <c r="Z315" s="17">
        <v>3.7549220867578198E-2</v>
      </c>
      <c r="AA315" s="17">
        <v>6.1814954878698099E-2</v>
      </c>
      <c r="AB315" s="17">
        <v>0</v>
      </c>
      <c r="AC315" s="17">
        <v>6.6597846174031194E-2</v>
      </c>
      <c r="AD315" s="17">
        <v>0</v>
      </c>
      <c r="AE315" s="17"/>
      <c r="AF315" s="17">
        <v>5.2913449625957003E-2</v>
      </c>
      <c r="AG315" s="17"/>
      <c r="AH315" s="17">
        <v>4.1750591434685298E-2</v>
      </c>
      <c r="AI315" s="17"/>
      <c r="AJ315" s="17">
        <v>6.6211366828557106E-2</v>
      </c>
      <c r="AK315" s="17">
        <v>5.1259213397001499E-2</v>
      </c>
      <c r="AL315" s="17">
        <v>1.8641360536661801E-2</v>
      </c>
      <c r="AM315" s="17">
        <v>3.5055383912114498E-2</v>
      </c>
      <c r="AN315" s="17">
        <v>3.2197033632135802E-2</v>
      </c>
    </row>
    <row r="316" spans="2:40" x14ac:dyDescent="0.35">
      <c r="B316" t="s">
        <v>138</v>
      </c>
      <c r="C316" s="17">
        <v>6.15562248982718E-3</v>
      </c>
      <c r="D316" s="17">
        <v>0</v>
      </c>
      <c r="E316" s="17">
        <v>1.5630606239604699E-2</v>
      </c>
      <c r="F316" s="17"/>
      <c r="G316" s="17">
        <v>0</v>
      </c>
      <c r="H316" s="17">
        <v>2.3801320775077399E-2</v>
      </c>
      <c r="I316" s="17">
        <v>0</v>
      </c>
      <c r="J316" s="17">
        <v>0</v>
      </c>
      <c r="K316" s="17">
        <v>0</v>
      </c>
      <c r="L316" s="17">
        <v>0</v>
      </c>
      <c r="M316" s="17"/>
      <c r="N316" s="17">
        <v>0</v>
      </c>
      <c r="O316" s="17">
        <v>0</v>
      </c>
      <c r="P316" s="17">
        <v>0</v>
      </c>
      <c r="Q316" s="17">
        <v>7.9357369523160599E-3</v>
      </c>
      <c r="R316" s="17">
        <v>1.7743087860189199E-2</v>
      </c>
      <c r="S316" s="17"/>
      <c r="T316" s="17">
        <v>0</v>
      </c>
      <c r="U316" s="17">
        <v>1.49874148995534E-2</v>
      </c>
      <c r="V316" s="17">
        <v>1.00379127021974E-2</v>
      </c>
      <c r="W316" s="17">
        <v>0</v>
      </c>
      <c r="X316" s="17"/>
      <c r="Y316" s="17">
        <v>1.10113880543273E-2</v>
      </c>
      <c r="Z316" s="17">
        <v>0</v>
      </c>
      <c r="AA316" s="17">
        <v>0</v>
      </c>
      <c r="AB316" s="17">
        <v>0</v>
      </c>
      <c r="AC316" s="17">
        <v>0</v>
      </c>
      <c r="AD316" s="17">
        <v>0</v>
      </c>
      <c r="AE316" s="17"/>
      <c r="AF316" s="17">
        <v>5.5325072305522204E-3</v>
      </c>
      <c r="AG316" s="17"/>
      <c r="AH316" s="17">
        <v>6.2022983298683897E-3</v>
      </c>
      <c r="AI316" s="17"/>
      <c r="AJ316" s="17">
        <v>8.8462802021290008E-3</v>
      </c>
      <c r="AK316" s="17">
        <v>0</v>
      </c>
      <c r="AL316" s="17">
        <v>1.5423162192682799E-2</v>
      </c>
      <c r="AM316" s="17">
        <v>0</v>
      </c>
      <c r="AN316" s="17">
        <v>0</v>
      </c>
    </row>
    <row r="317" spans="2:40" x14ac:dyDescent="0.35">
      <c r="B317" t="s">
        <v>58</v>
      </c>
      <c r="C317" s="17">
        <v>6.0968107953417901E-2</v>
      </c>
      <c r="D317" s="17">
        <v>6.3751256975395701E-2</v>
      </c>
      <c r="E317" s="17">
        <v>5.6684172120765902E-2</v>
      </c>
      <c r="F317" s="17"/>
      <c r="G317" s="17">
        <v>7.2990288380048604E-2</v>
      </c>
      <c r="H317" s="17">
        <v>3.77975268193015E-2</v>
      </c>
      <c r="I317" s="17">
        <v>1.7847109570157001E-2</v>
      </c>
      <c r="J317" s="17">
        <v>6.6569452608448695E-2</v>
      </c>
      <c r="K317" s="17">
        <v>5.4198530310947603E-2</v>
      </c>
      <c r="L317" s="17">
        <v>0.12685221891329801</v>
      </c>
      <c r="M317" s="17"/>
      <c r="N317" s="17">
        <v>5.2569247942096699E-2</v>
      </c>
      <c r="O317" s="17">
        <v>0.137813681698083</v>
      </c>
      <c r="P317" s="17">
        <v>5.5162818671030199E-2</v>
      </c>
      <c r="Q317" s="17">
        <v>4.8391701233540897E-2</v>
      </c>
      <c r="R317" s="17">
        <v>4.8092397192206503E-2</v>
      </c>
      <c r="S317" s="17"/>
      <c r="T317" s="17">
        <v>0.115976223187885</v>
      </c>
      <c r="U317" s="17">
        <v>5.7757697377634601E-2</v>
      </c>
      <c r="V317" s="17">
        <v>6.0273358362020003E-2</v>
      </c>
      <c r="W317" s="17">
        <v>4.1308380668551498E-2</v>
      </c>
      <c r="X317" s="17"/>
      <c r="Y317" s="17">
        <v>3.3002419804384703E-2</v>
      </c>
      <c r="Z317" s="17">
        <v>7.1631477508543706E-2</v>
      </c>
      <c r="AA317" s="17">
        <v>0.120745654533835</v>
      </c>
      <c r="AB317" s="17">
        <v>0</v>
      </c>
      <c r="AC317" s="17">
        <v>0.125006898323621</v>
      </c>
      <c r="AD317" s="17">
        <v>0</v>
      </c>
      <c r="AE317" s="17"/>
      <c r="AF317" s="17">
        <v>6.36209809654531E-2</v>
      </c>
      <c r="AG317" s="17"/>
      <c r="AH317" s="17">
        <v>6.1430406877556201E-2</v>
      </c>
      <c r="AI317" s="17"/>
      <c r="AJ317" s="17">
        <v>3.8171599960873E-2</v>
      </c>
      <c r="AK317" s="17">
        <v>9.7791120532602693E-2</v>
      </c>
      <c r="AL317" s="17">
        <v>6.6248924149850702E-2</v>
      </c>
      <c r="AM317" s="17">
        <v>6.2147035950963499E-2</v>
      </c>
      <c r="AN317" s="17">
        <v>7.1773072016893494E-2</v>
      </c>
    </row>
    <row r="318" spans="2:40" x14ac:dyDescent="0.35">
      <c r="C318" s="17"/>
      <c r="D318" s="17"/>
      <c r="E318" s="17"/>
      <c r="F318" s="17"/>
      <c r="G318" s="17"/>
      <c r="H318" s="17"/>
      <c r="I318" s="17"/>
      <c r="J318" s="17"/>
      <c r="K318" s="17"/>
      <c r="L318" s="17"/>
      <c r="M318" s="17"/>
      <c r="N318" s="17"/>
      <c r="O318" s="17"/>
      <c r="P318" s="17"/>
      <c r="Q318" s="17"/>
      <c r="R318" s="17"/>
      <c r="S318" s="17"/>
      <c r="T318" s="17"/>
      <c r="U318" s="17"/>
      <c r="V318" s="17"/>
      <c r="W318" s="17"/>
      <c r="X318" s="17"/>
      <c r="Y318" s="17"/>
      <c r="Z318" s="17"/>
      <c r="AA318" s="17"/>
      <c r="AB318" s="17"/>
      <c r="AC318" s="17"/>
      <c r="AD318" s="17"/>
      <c r="AE318" s="17"/>
      <c r="AF318" s="17"/>
      <c r="AG318" s="17"/>
      <c r="AH318" s="17"/>
      <c r="AI318" s="17"/>
      <c r="AJ318" s="17"/>
      <c r="AK318" s="17"/>
      <c r="AL318" s="17"/>
      <c r="AM318" s="17"/>
      <c r="AN318" s="17"/>
    </row>
    <row r="319" spans="2:40" x14ac:dyDescent="0.35">
      <c r="B319" s="6" t="s">
        <v>162</v>
      </c>
      <c r="C319" s="17"/>
      <c r="D319" s="17"/>
      <c r="E319" s="17"/>
      <c r="F319" s="17"/>
      <c r="G319" s="17"/>
      <c r="H319" s="17"/>
      <c r="I319" s="17"/>
      <c r="J319" s="17"/>
      <c r="K319" s="17"/>
      <c r="L319" s="17"/>
      <c r="M319" s="17"/>
      <c r="N319" s="17"/>
      <c r="O319" s="17"/>
      <c r="P319" s="17"/>
      <c r="Q319" s="17"/>
      <c r="R319" s="17"/>
      <c r="S319" s="17"/>
      <c r="T319" s="17"/>
      <c r="U319" s="17"/>
      <c r="V319" s="17"/>
      <c r="W319" s="17"/>
      <c r="X319" s="17"/>
      <c r="Y319" s="17"/>
      <c r="Z319" s="17"/>
      <c r="AA319" s="17"/>
      <c r="AB319" s="17"/>
      <c r="AC319" s="17"/>
      <c r="AD319" s="17"/>
      <c r="AE319" s="17"/>
      <c r="AF319" s="17"/>
      <c r="AG319" s="17"/>
      <c r="AH319" s="17"/>
      <c r="AI319" s="17"/>
      <c r="AJ319" s="17"/>
      <c r="AK319" s="17"/>
      <c r="AL319" s="17"/>
      <c r="AM319" s="17"/>
      <c r="AN319" s="17"/>
    </row>
    <row r="320" spans="2:40" x14ac:dyDescent="0.35">
      <c r="B320" s="24" t="s">
        <v>153</v>
      </c>
      <c r="C320" s="17"/>
      <c r="D320" s="17"/>
      <c r="E320" s="17"/>
      <c r="F320" s="17"/>
      <c r="G320" s="17"/>
      <c r="H320" s="17"/>
      <c r="I320" s="17"/>
      <c r="J320" s="17"/>
      <c r="K320" s="17"/>
      <c r="L320" s="17"/>
      <c r="M320" s="17"/>
      <c r="N320" s="17"/>
      <c r="O320" s="17"/>
      <c r="P320" s="17"/>
      <c r="Q320" s="17"/>
      <c r="R320" s="17"/>
      <c r="S320" s="17"/>
      <c r="T320" s="17"/>
      <c r="U320" s="17"/>
      <c r="V320" s="17"/>
      <c r="W320" s="17"/>
      <c r="X320" s="17"/>
      <c r="Y320" s="17"/>
      <c r="Z320" s="17"/>
      <c r="AA320" s="17"/>
      <c r="AB320" s="17"/>
      <c r="AC320" s="17"/>
      <c r="AD320" s="17"/>
      <c r="AE320" s="17"/>
      <c r="AF320" s="17"/>
      <c r="AG320" s="17"/>
      <c r="AH320" s="17"/>
      <c r="AI320" s="17"/>
      <c r="AJ320" s="17"/>
      <c r="AK320" s="17"/>
      <c r="AL320" s="17"/>
      <c r="AM320" s="17"/>
      <c r="AN320" s="17"/>
    </row>
    <row r="321" spans="2:40" x14ac:dyDescent="0.35">
      <c r="B321" t="s">
        <v>134</v>
      </c>
      <c r="C321" s="17">
        <v>0.271056197340795</v>
      </c>
      <c r="D321" s="17">
        <v>0.23862961425485901</v>
      </c>
      <c r="E321" s="17">
        <v>0.32096850894011902</v>
      </c>
      <c r="F321" s="17"/>
      <c r="G321" s="17">
        <v>0.40768189388737602</v>
      </c>
      <c r="H321" s="17">
        <v>0.26473202810124702</v>
      </c>
      <c r="I321" s="17">
        <v>0.339558639695209</v>
      </c>
      <c r="J321" s="17">
        <v>0.28913630262235701</v>
      </c>
      <c r="K321" s="17">
        <v>0.242872953304997</v>
      </c>
      <c r="L321" s="17">
        <v>0.13032169253540901</v>
      </c>
      <c r="M321" s="17"/>
      <c r="N321" s="17">
        <v>0.252970178091041</v>
      </c>
      <c r="O321" s="17">
        <v>0.43520739132166097</v>
      </c>
      <c r="P321" s="17">
        <v>0.206705480778444</v>
      </c>
      <c r="Q321" s="17">
        <v>0.28763553860198598</v>
      </c>
      <c r="R321" s="17">
        <v>0.22022316035429501</v>
      </c>
      <c r="S321" s="17"/>
      <c r="T321" s="17">
        <v>0.20730252905031701</v>
      </c>
      <c r="U321" s="17">
        <v>0.23214023656845201</v>
      </c>
      <c r="V321" s="17">
        <v>0.22821173066563799</v>
      </c>
      <c r="W321" s="17">
        <v>0.34503004696561002</v>
      </c>
      <c r="X321" s="17"/>
      <c r="Y321" s="17">
        <v>0.296952488426386</v>
      </c>
      <c r="Z321" s="17">
        <v>0.33377767077061199</v>
      </c>
      <c r="AA321" s="17">
        <v>0.149369965523273</v>
      </c>
      <c r="AB321" s="17">
        <v>0.33918465063599901</v>
      </c>
      <c r="AC321" s="17">
        <v>0.313149578850834</v>
      </c>
      <c r="AD321" s="17">
        <v>0</v>
      </c>
      <c r="AE321" s="17"/>
      <c r="AF321" s="17">
        <v>0.26955851167973699</v>
      </c>
      <c r="AG321" s="17"/>
      <c r="AH321" s="17">
        <v>0.27311151761590402</v>
      </c>
      <c r="AI321" s="17"/>
      <c r="AJ321" s="17">
        <v>0.36402797517767099</v>
      </c>
      <c r="AK321" s="17">
        <v>0.20251622512582201</v>
      </c>
      <c r="AL321" s="17">
        <v>0.20553097359778899</v>
      </c>
      <c r="AM321" s="17">
        <v>0.30859828593713401</v>
      </c>
      <c r="AN321" s="17">
        <v>0.120332392393392</v>
      </c>
    </row>
    <row r="322" spans="2:40" x14ac:dyDescent="0.35">
      <c r="B322" t="s">
        <v>135</v>
      </c>
      <c r="C322" s="17">
        <v>0.483716744941809</v>
      </c>
      <c r="D322" s="17">
        <v>0.50624647582228599</v>
      </c>
      <c r="E322" s="17">
        <v>0.44903806957921799</v>
      </c>
      <c r="F322" s="17"/>
      <c r="G322" s="17">
        <v>0.34530092985396399</v>
      </c>
      <c r="H322" s="17">
        <v>0.48726694864183601</v>
      </c>
      <c r="I322" s="17">
        <v>0.47542820245537898</v>
      </c>
      <c r="J322" s="17">
        <v>0.50907024724099803</v>
      </c>
      <c r="K322" s="17">
        <v>0.61129009604690998</v>
      </c>
      <c r="L322" s="17">
        <v>0.47181912104614598</v>
      </c>
      <c r="M322" s="17"/>
      <c r="N322" s="17">
        <v>0.50348364866232098</v>
      </c>
      <c r="O322" s="17">
        <v>0.258111099307201</v>
      </c>
      <c r="P322" s="17">
        <v>0.51361365062584796</v>
      </c>
      <c r="Q322" s="17">
        <v>0.49712064480416901</v>
      </c>
      <c r="R322" s="17">
        <v>0.55221727368732298</v>
      </c>
      <c r="S322" s="17"/>
      <c r="T322" s="17">
        <v>0.67672124776179798</v>
      </c>
      <c r="U322" s="17">
        <v>0.48784237777440798</v>
      </c>
      <c r="V322" s="17">
        <v>0.47716864504873102</v>
      </c>
      <c r="W322" s="17">
        <v>0.47563825179024299</v>
      </c>
      <c r="X322" s="17"/>
      <c r="Y322" s="17">
        <v>0.50255649798407098</v>
      </c>
      <c r="Z322" s="17">
        <v>0.44996618617540102</v>
      </c>
      <c r="AA322" s="17">
        <v>0.49159920505432803</v>
      </c>
      <c r="AB322" s="17">
        <v>0.289146949028046</v>
      </c>
      <c r="AC322" s="17">
        <v>0.45481100837875899</v>
      </c>
      <c r="AD322" s="17">
        <v>1</v>
      </c>
      <c r="AE322" s="17"/>
      <c r="AF322" s="17">
        <v>0.49640921983268099</v>
      </c>
      <c r="AG322" s="17"/>
      <c r="AH322" s="17">
        <v>0.482946907886872</v>
      </c>
      <c r="AI322" s="17"/>
      <c r="AJ322" s="17">
        <v>0.43609822403223603</v>
      </c>
      <c r="AK322" s="17">
        <v>0.46671414183924997</v>
      </c>
      <c r="AL322" s="17">
        <v>0.55742505137577703</v>
      </c>
      <c r="AM322" s="17">
        <v>0.476078085829926</v>
      </c>
      <c r="AN322" s="17">
        <v>0.53540197454459504</v>
      </c>
    </row>
    <row r="323" spans="2:40" x14ac:dyDescent="0.35">
      <c r="B323" t="s">
        <v>136</v>
      </c>
      <c r="C323" s="17">
        <v>0.150341436800392</v>
      </c>
      <c r="D323" s="17">
        <v>0.16145243973530701</v>
      </c>
      <c r="E323" s="17">
        <v>0.133238930526488</v>
      </c>
      <c r="F323" s="17"/>
      <c r="G323" s="17">
        <v>0.17402688787861101</v>
      </c>
      <c r="H323" s="17">
        <v>0.14511320658627899</v>
      </c>
      <c r="I323" s="17">
        <v>0.14352696304614301</v>
      </c>
      <c r="J323" s="17">
        <v>0.135223997528196</v>
      </c>
      <c r="K323" s="17">
        <v>6.21186052174868E-2</v>
      </c>
      <c r="L323" s="17">
        <v>0.215260503597589</v>
      </c>
      <c r="M323" s="17"/>
      <c r="N323" s="17">
        <v>0.15291071102682099</v>
      </c>
      <c r="O323" s="17">
        <v>0.14422442532871901</v>
      </c>
      <c r="P323" s="17">
        <v>0.17563939300277501</v>
      </c>
      <c r="Q323" s="17">
        <v>0.14029753822032201</v>
      </c>
      <c r="R323" s="17">
        <v>0.14429554135994899</v>
      </c>
      <c r="S323" s="17"/>
      <c r="T323" s="17">
        <v>0</v>
      </c>
      <c r="U323" s="17">
        <v>0.171085679407497</v>
      </c>
      <c r="V323" s="17">
        <v>0.202672831774831</v>
      </c>
      <c r="W323" s="17">
        <v>0.10218914843719699</v>
      </c>
      <c r="X323" s="17"/>
      <c r="Y323" s="17">
        <v>0.13006908247965199</v>
      </c>
      <c r="Z323" s="17">
        <v>0.14462466554544301</v>
      </c>
      <c r="AA323" s="17">
        <v>0.17857282857645901</v>
      </c>
      <c r="AB323" s="17">
        <v>0.371668400335956</v>
      </c>
      <c r="AC323" s="17">
        <v>0.10703251444678499</v>
      </c>
      <c r="AD323" s="17">
        <v>0</v>
      </c>
      <c r="AE323" s="17"/>
      <c r="AF323" s="17">
        <v>0.12571896846609301</v>
      </c>
      <c r="AG323" s="17"/>
      <c r="AH323" s="17">
        <v>0.15148142107773499</v>
      </c>
      <c r="AI323" s="17"/>
      <c r="AJ323" s="17">
        <v>0.11297723322616</v>
      </c>
      <c r="AK323" s="17">
        <v>0.212558902490562</v>
      </c>
      <c r="AL323" s="17">
        <v>0.15537188868390001</v>
      </c>
      <c r="AM323" s="17">
        <v>0.153176592281977</v>
      </c>
      <c r="AN323" s="17">
        <v>0.17061258039087401</v>
      </c>
    </row>
    <row r="324" spans="2:40" x14ac:dyDescent="0.35">
      <c r="B324" t="s">
        <v>137</v>
      </c>
      <c r="C324" s="17">
        <v>1.2596176670233199E-2</v>
      </c>
      <c r="D324" s="17">
        <v>1.57475799271263E-2</v>
      </c>
      <c r="E324" s="17">
        <v>7.7454089863143796E-3</v>
      </c>
      <c r="F324" s="17"/>
      <c r="G324" s="17">
        <v>0</v>
      </c>
      <c r="H324" s="17">
        <v>1.17942299224664E-2</v>
      </c>
      <c r="I324" s="17">
        <v>0</v>
      </c>
      <c r="J324" s="17">
        <v>0</v>
      </c>
      <c r="K324" s="17">
        <v>2.95198151196579E-2</v>
      </c>
      <c r="L324" s="17">
        <v>3.6511640520233403E-2</v>
      </c>
      <c r="M324" s="17"/>
      <c r="N324" s="17">
        <v>0</v>
      </c>
      <c r="O324" s="17">
        <v>2.4643402344336599E-2</v>
      </c>
      <c r="P324" s="17">
        <v>1.48768419406655E-2</v>
      </c>
      <c r="Q324" s="17">
        <v>7.9927482566886504E-3</v>
      </c>
      <c r="R324" s="17">
        <v>1.7428539546037299E-2</v>
      </c>
      <c r="S324" s="17"/>
      <c r="T324" s="17">
        <v>0</v>
      </c>
      <c r="U324" s="17">
        <v>1.44352339238081E-2</v>
      </c>
      <c r="V324" s="17">
        <v>0</v>
      </c>
      <c r="W324" s="17">
        <v>2.51428284752436E-2</v>
      </c>
      <c r="X324" s="17"/>
      <c r="Y324" s="17">
        <v>5.45645528269277E-3</v>
      </c>
      <c r="Z324" s="17">
        <v>0</v>
      </c>
      <c r="AA324" s="17">
        <v>4.3849654876786499E-2</v>
      </c>
      <c r="AB324" s="17">
        <v>0</v>
      </c>
      <c r="AC324" s="17">
        <v>0</v>
      </c>
      <c r="AD324" s="17">
        <v>0</v>
      </c>
      <c r="AE324" s="17"/>
      <c r="AF324" s="17">
        <v>1.7314021502150199E-2</v>
      </c>
      <c r="AG324" s="17"/>
      <c r="AH324" s="17">
        <v>1.26916888833948E-2</v>
      </c>
      <c r="AI324" s="17"/>
      <c r="AJ324" s="17">
        <v>1.7756113162647E-2</v>
      </c>
      <c r="AK324" s="17">
        <v>2.0419610011763501E-2</v>
      </c>
      <c r="AL324" s="17">
        <v>0</v>
      </c>
      <c r="AM324" s="17">
        <v>0</v>
      </c>
      <c r="AN324" s="17">
        <v>3.2197033632135802E-2</v>
      </c>
    </row>
    <row r="325" spans="2:40" x14ac:dyDescent="0.35">
      <c r="B325" t="s">
        <v>138</v>
      </c>
      <c r="C325" s="17">
        <v>1.4762756211756401E-2</v>
      </c>
      <c r="D325" s="17">
        <v>1.41726332850266E-2</v>
      </c>
      <c r="E325" s="17">
        <v>1.5671097350345799E-2</v>
      </c>
      <c r="F325" s="17"/>
      <c r="G325" s="17">
        <v>0</v>
      </c>
      <c r="H325" s="17">
        <v>4.1288969076258702E-2</v>
      </c>
      <c r="I325" s="17">
        <v>2.3639085233111999E-2</v>
      </c>
      <c r="J325" s="17">
        <v>0</v>
      </c>
      <c r="K325" s="17">
        <v>0</v>
      </c>
      <c r="L325" s="17">
        <v>0</v>
      </c>
      <c r="M325" s="17"/>
      <c r="N325" s="17">
        <v>3.8066214277720903E-2</v>
      </c>
      <c r="O325" s="17">
        <v>0</v>
      </c>
      <c r="P325" s="17">
        <v>1.92510760870713E-2</v>
      </c>
      <c r="Q325" s="17">
        <v>1.8561828883293101E-2</v>
      </c>
      <c r="R325" s="17">
        <v>0</v>
      </c>
      <c r="S325" s="17"/>
      <c r="T325" s="17">
        <v>0</v>
      </c>
      <c r="U325" s="17">
        <v>2.1751360048647299E-2</v>
      </c>
      <c r="V325" s="17">
        <v>2.0309464281144701E-2</v>
      </c>
      <c r="W325" s="17">
        <v>1.06913436631552E-2</v>
      </c>
      <c r="X325" s="17"/>
      <c r="Y325" s="17">
        <v>2.6408123251178198E-2</v>
      </c>
      <c r="Z325" s="17">
        <v>0</v>
      </c>
      <c r="AA325" s="17">
        <v>0</v>
      </c>
      <c r="AB325" s="17">
        <v>0</v>
      </c>
      <c r="AC325" s="17">
        <v>0</v>
      </c>
      <c r="AD325" s="17">
        <v>0</v>
      </c>
      <c r="AE325" s="17"/>
      <c r="AF325" s="17">
        <v>2.11149191677888E-2</v>
      </c>
      <c r="AG325" s="17"/>
      <c r="AH325" s="17">
        <v>1.17297462564636E-2</v>
      </c>
      <c r="AI325" s="17"/>
      <c r="AJ325" s="17">
        <v>3.09688544404128E-2</v>
      </c>
      <c r="AK325" s="17">
        <v>0</v>
      </c>
      <c r="AL325" s="17">
        <v>0</v>
      </c>
      <c r="AM325" s="17">
        <v>0</v>
      </c>
      <c r="AN325" s="17">
        <v>3.7758830454327201E-2</v>
      </c>
    </row>
    <row r="326" spans="2:40" x14ac:dyDescent="0.35">
      <c r="B326" t="s">
        <v>58</v>
      </c>
      <c r="C326" s="17">
        <v>6.7526688035014396E-2</v>
      </c>
      <c r="D326" s="17">
        <v>6.3751256975395701E-2</v>
      </c>
      <c r="E326" s="17">
        <v>7.3337984617514299E-2</v>
      </c>
      <c r="F326" s="17"/>
      <c r="G326" s="17">
        <v>7.2990288380048604E-2</v>
      </c>
      <c r="H326" s="17">
        <v>4.98046176719125E-2</v>
      </c>
      <c r="I326" s="17">
        <v>1.7847109570157001E-2</v>
      </c>
      <c r="J326" s="17">
        <v>6.6569452608448695E-2</v>
      </c>
      <c r="K326" s="17">
        <v>5.4198530310947603E-2</v>
      </c>
      <c r="L326" s="17">
        <v>0.146087042300623</v>
      </c>
      <c r="M326" s="17"/>
      <c r="N326" s="17">
        <v>5.2569247942096699E-2</v>
      </c>
      <c r="O326" s="17">
        <v>0.137813681698083</v>
      </c>
      <c r="P326" s="17">
        <v>6.9913557565195295E-2</v>
      </c>
      <c r="Q326" s="17">
        <v>4.8391701233540897E-2</v>
      </c>
      <c r="R326" s="17">
        <v>6.5835485052395601E-2</v>
      </c>
      <c r="S326" s="17"/>
      <c r="T326" s="17">
        <v>0.115976223187885</v>
      </c>
      <c r="U326" s="17">
        <v>7.2745112277187995E-2</v>
      </c>
      <c r="V326" s="17">
        <v>7.1637328229655503E-2</v>
      </c>
      <c r="W326" s="17">
        <v>4.1308380668551498E-2</v>
      </c>
      <c r="X326" s="17"/>
      <c r="Y326" s="17">
        <v>3.8557352576019298E-2</v>
      </c>
      <c r="Z326" s="17">
        <v>7.1631477508543706E-2</v>
      </c>
      <c r="AA326" s="17">
        <v>0.136608345969153</v>
      </c>
      <c r="AB326" s="17">
        <v>0</v>
      </c>
      <c r="AC326" s="17">
        <v>0.125006898323621</v>
      </c>
      <c r="AD326" s="17">
        <v>0</v>
      </c>
      <c r="AE326" s="17"/>
      <c r="AF326" s="17">
        <v>6.9884359351550004E-2</v>
      </c>
      <c r="AG326" s="17"/>
      <c r="AH326" s="17">
        <v>6.8038718279631205E-2</v>
      </c>
      <c r="AI326" s="17"/>
      <c r="AJ326" s="17">
        <v>3.8171599960873E-2</v>
      </c>
      <c r="AK326" s="17">
        <v>9.7791120532602693E-2</v>
      </c>
      <c r="AL326" s="17">
        <v>8.1672086342533506E-2</v>
      </c>
      <c r="AM326" s="17">
        <v>6.2147035950963499E-2</v>
      </c>
      <c r="AN326" s="17">
        <v>0.103697188584676</v>
      </c>
    </row>
    <row r="327" spans="2:40" x14ac:dyDescent="0.35">
      <c r="C327" s="17"/>
      <c r="D327" s="17"/>
      <c r="E327" s="17"/>
      <c r="F327" s="17"/>
      <c r="G327" s="17"/>
      <c r="H327" s="17"/>
      <c r="I327" s="17"/>
      <c r="J327" s="17"/>
      <c r="K327" s="17"/>
      <c r="L327" s="17"/>
      <c r="M327" s="17"/>
      <c r="N327" s="17"/>
      <c r="O327" s="17"/>
      <c r="P327" s="17"/>
      <c r="Q327" s="17"/>
      <c r="R327" s="17"/>
      <c r="S327" s="17"/>
      <c r="T327" s="17"/>
      <c r="U327" s="17"/>
      <c r="V327" s="17"/>
      <c r="W327" s="17"/>
      <c r="X327" s="17"/>
      <c r="Y327" s="17"/>
      <c r="Z327" s="17"/>
      <c r="AA327" s="17"/>
      <c r="AB327" s="17"/>
      <c r="AC327" s="17"/>
      <c r="AD327" s="17"/>
      <c r="AE327" s="17"/>
      <c r="AF327" s="17"/>
      <c r="AG327" s="17"/>
      <c r="AH327" s="17"/>
      <c r="AI327" s="17"/>
      <c r="AJ327" s="17"/>
      <c r="AK327" s="17"/>
      <c r="AL327" s="17"/>
      <c r="AM327" s="17"/>
      <c r="AN327" s="17"/>
    </row>
    <row r="328" spans="2:40" x14ac:dyDescent="0.35">
      <c r="B328" s="6" t="s">
        <v>163</v>
      </c>
      <c r="C328" s="17"/>
      <c r="D328" s="17"/>
      <c r="E328" s="17"/>
      <c r="F328" s="17"/>
      <c r="G328" s="17"/>
      <c r="H328" s="17"/>
      <c r="I328" s="17"/>
      <c r="J328" s="17"/>
      <c r="K328" s="17"/>
      <c r="L328" s="17"/>
      <c r="M328" s="17"/>
      <c r="N328" s="17"/>
      <c r="O328" s="17"/>
      <c r="P328" s="17"/>
      <c r="Q328" s="17"/>
      <c r="R328" s="17"/>
      <c r="S328" s="17"/>
      <c r="T328" s="17"/>
      <c r="U328" s="17"/>
      <c r="V328" s="17"/>
      <c r="W328" s="17"/>
      <c r="X328" s="17"/>
      <c r="Y328" s="17"/>
      <c r="Z328" s="17"/>
      <c r="AA328" s="17"/>
      <c r="AB328" s="17"/>
      <c r="AC328" s="17"/>
      <c r="AD328" s="17"/>
      <c r="AE328" s="17"/>
      <c r="AF328" s="17"/>
      <c r="AG328" s="17"/>
      <c r="AH328" s="17"/>
      <c r="AI328" s="17"/>
      <c r="AJ328" s="17"/>
      <c r="AK328" s="17"/>
      <c r="AL328" s="17"/>
      <c r="AM328" s="17"/>
      <c r="AN328" s="17"/>
    </row>
    <row r="329" spans="2:40" x14ac:dyDescent="0.35">
      <c r="B329" s="24" t="s">
        <v>153</v>
      </c>
      <c r="C329" s="17"/>
      <c r="D329" s="17"/>
      <c r="E329" s="17"/>
      <c r="F329" s="17"/>
      <c r="G329" s="17"/>
      <c r="H329" s="17"/>
      <c r="I329" s="17"/>
      <c r="J329" s="17"/>
      <c r="K329" s="17"/>
      <c r="L329" s="17"/>
      <c r="M329" s="17"/>
      <c r="N329" s="17"/>
      <c r="O329" s="17"/>
      <c r="P329" s="17"/>
      <c r="Q329" s="17"/>
      <c r="R329" s="17"/>
      <c r="S329" s="17"/>
      <c r="T329" s="17"/>
      <c r="U329" s="17"/>
      <c r="V329" s="17"/>
      <c r="W329" s="17"/>
      <c r="X329" s="17"/>
      <c r="Y329" s="17"/>
      <c r="Z329" s="17"/>
      <c r="AA329" s="17"/>
      <c r="AB329" s="17"/>
      <c r="AC329" s="17"/>
      <c r="AD329" s="17"/>
      <c r="AE329" s="17"/>
      <c r="AF329" s="17"/>
      <c r="AG329" s="17"/>
      <c r="AH329" s="17"/>
      <c r="AI329" s="17"/>
      <c r="AJ329" s="17"/>
      <c r="AK329" s="17"/>
      <c r="AL329" s="17"/>
      <c r="AM329" s="17"/>
      <c r="AN329" s="17"/>
    </row>
    <row r="330" spans="2:40" x14ac:dyDescent="0.35">
      <c r="B330" t="s">
        <v>134</v>
      </c>
      <c r="C330" s="17">
        <v>8.8331088202380004E-2</v>
      </c>
      <c r="D330" s="17">
        <v>7.6519199946046806E-2</v>
      </c>
      <c r="E330" s="17">
        <v>0.10651242558424499</v>
      </c>
      <c r="F330" s="17"/>
      <c r="G330" s="17">
        <v>0.110013619915688</v>
      </c>
      <c r="H330" s="17">
        <v>0.151645213235267</v>
      </c>
      <c r="I330" s="17">
        <v>9.7568982764804801E-2</v>
      </c>
      <c r="J330" s="17">
        <v>9.6831324775867297E-2</v>
      </c>
      <c r="K330" s="17">
        <v>2.9380342369201399E-2</v>
      </c>
      <c r="L330" s="17">
        <v>0</v>
      </c>
      <c r="M330" s="17"/>
      <c r="N330" s="17">
        <v>0</v>
      </c>
      <c r="O330" s="17">
        <v>3.7133275431807798E-2</v>
      </c>
      <c r="P330" s="17">
        <v>3.6790456991369097E-2</v>
      </c>
      <c r="Q330" s="17">
        <v>0.12724261924076899</v>
      </c>
      <c r="R330" s="17">
        <v>0.150286988128532</v>
      </c>
      <c r="S330" s="17"/>
      <c r="T330" s="17">
        <v>0</v>
      </c>
      <c r="U330" s="17">
        <v>0</v>
      </c>
      <c r="V330" s="17">
        <v>0.12833385947010301</v>
      </c>
      <c r="W330" s="17">
        <v>0.11869012205405</v>
      </c>
      <c r="X330" s="17"/>
      <c r="Y330" s="17">
        <v>0.120492532979958</v>
      </c>
      <c r="Z330" s="17">
        <v>0.11505607459056</v>
      </c>
      <c r="AA330" s="17">
        <v>0</v>
      </c>
      <c r="AB330" s="17">
        <v>0</v>
      </c>
      <c r="AC330" s="17">
        <v>0.119362061131548</v>
      </c>
      <c r="AD330" s="17">
        <v>0</v>
      </c>
      <c r="AE330" s="17"/>
      <c r="AF330" s="17">
        <v>0.108208943346481</v>
      </c>
      <c r="AG330" s="17"/>
      <c r="AH330" s="17">
        <v>8.9000870624939804E-2</v>
      </c>
      <c r="AI330" s="17"/>
      <c r="AJ330" s="17">
        <v>0.15430756449598201</v>
      </c>
      <c r="AK330" s="17">
        <v>0.110080713141952</v>
      </c>
      <c r="AL330" s="17">
        <v>5.9298169946706898E-2</v>
      </c>
      <c r="AM330" s="17">
        <v>0</v>
      </c>
      <c r="AN330" s="17">
        <v>6.5278343873247296E-2</v>
      </c>
    </row>
    <row r="331" spans="2:40" x14ac:dyDescent="0.35">
      <c r="B331" t="s">
        <v>135</v>
      </c>
      <c r="C331" s="17">
        <v>0.213945795686484</v>
      </c>
      <c r="D331" s="17">
        <v>0.24415843824428199</v>
      </c>
      <c r="E331" s="17">
        <v>0.16744127112441801</v>
      </c>
      <c r="F331" s="17"/>
      <c r="G331" s="17">
        <v>0.33696958366809898</v>
      </c>
      <c r="H331" s="17">
        <v>0.41519642594042799</v>
      </c>
      <c r="I331" s="17">
        <v>0.15685521432084301</v>
      </c>
      <c r="J331" s="17">
        <v>0.17335330004209601</v>
      </c>
      <c r="K331" s="17">
        <v>5.6518520171259301E-2</v>
      </c>
      <c r="L331" s="17">
        <v>3.5100264276927397E-2</v>
      </c>
      <c r="M331" s="17"/>
      <c r="N331" s="17">
        <v>4.2794024255293897E-2</v>
      </c>
      <c r="O331" s="17">
        <v>0.22078690396886</v>
      </c>
      <c r="P331" s="17">
        <v>4.8617585835893803E-2</v>
      </c>
      <c r="Q331" s="17">
        <v>0.26706894506173501</v>
      </c>
      <c r="R331" s="17">
        <v>0.39770177705082399</v>
      </c>
      <c r="S331" s="17"/>
      <c r="T331" s="17">
        <v>0</v>
      </c>
      <c r="U331" s="17">
        <v>0.121841417139465</v>
      </c>
      <c r="V331" s="17">
        <v>0.33272901378022102</v>
      </c>
      <c r="W331" s="17">
        <v>0.205361750590768</v>
      </c>
      <c r="X331" s="17"/>
      <c r="Y331" s="17">
        <v>0.28286838975435702</v>
      </c>
      <c r="Z331" s="17">
        <v>0.21803371431820001</v>
      </c>
      <c r="AA331" s="17">
        <v>4.26857125105959E-2</v>
      </c>
      <c r="AB331" s="17">
        <v>0.104638809490608</v>
      </c>
      <c r="AC331" s="17">
        <v>0.266605634158668</v>
      </c>
      <c r="AD331" s="17">
        <v>0</v>
      </c>
      <c r="AE331" s="17"/>
      <c r="AF331" s="17">
        <v>0.19507496589724399</v>
      </c>
      <c r="AG331" s="17"/>
      <c r="AH331" s="17">
        <v>0.21556806861719999</v>
      </c>
      <c r="AI331" s="17"/>
      <c r="AJ331" s="17">
        <v>0.32434064401080898</v>
      </c>
      <c r="AK331" s="17">
        <v>0.15048220771684401</v>
      </c>
      <c r="AL331" s="17">
        <v>0.16425611396567</v>
      </c>
      <c r="AM331" s="17">
        <v>0.11603421381489901</v>
      </c>
      <c r="AN331" s="17">
        <v>0.220782156238337</v>
      </c>
    </row>
    <row r="332" spans="2:40" x14ac:dyDescent="0.35">
      <c r="B332" t="s">
        <v>136</v>
      </c>
      <c r="C332" s="17">
        <v>0.226864073344482</v>
      </c>
      <c r="D332" s="17">
        <v>0.248050914186455</v>
      </c>
      <c r="E332" s="17">
        <v>0.19425242878398999</v>
      </c>
      <c r="F332" s="17"/>
      <c r="G332" s="17">
        <v>0.174169115866842</v>
      </c>
      <c r="H332" s="17">
        <v>0.15924244228057299</v>
      </c>
      <c r="I332" s="17">
        <v>0.38898902987016498</v>
      </c>
      <c r="J332" s="17">
        <v>0.25417908913141501</v>
      </c>
      <c r="K332" s="17">
        <v>0.15469345190662601</v>
      </c>
      <c r="L332" s="17">
        <v>0.21301392487158499</v>
      </c>
      <c r="M332" s="17"/>
      <c r="N332" s="17">
        <v>0.23173327752327799</v>
      </c>
      <c r="O332" s="17">
        <v>0.176232838422059</v>
      </c>
      <c r="P332" s="17">
        <v>0.24486363873512099</v>
      </c>
      <c r="Q332" s="17">
        <v>0.26312216709347003</v>
      </c>
      <c r="R332" s="17">
        <v>0.16005591900583599</v>
      </c>
      <c r="S332" s="17"/>
      <c r="T332" s="17">
        <v>0.12781367898872401</v>
      </c>
      <c r="U332" s="17">
        <v>0.282616358565496</v>
      </c>
      <c r="V332" s="17">
        <v>0.194560500302048</v>
      </c>
      <c r="W332" s="17">
        <v>0.256125016328629</v>
      </c>
      <c r="X332" s="17"/>
      <c r="Y332" s="17">
        <v>0.22817099167191601</v>
      </c>
      <c r="Z332" s="17">
        <v>0.29254549909625899</v>
      </c>
      <c r="AA332" s="17">
        <v>0.219671454929213</v>
      </c>
      <c r="AB332" s="17">
        <v>0.27408410363936098</v>
      </c>
      <c r="AC332" s="17">
        <v>9.6581006905966493E-2</v>
      </c>
      <c r="AD332" s="17">
        <v>0</v>
      </c>
      <c r="AE332" s="17"/>
      <c r="AF332" s="17">
        <v>0.261305161328172</v>
      </c>
      <c r="AG332" s="17"/>
      <c r="AH332" s="17">
        <v>0.22414661616932999</v>
      </c>
      <c r="AI332" s="17"/>
      <c r="AJ332" s="17">
        <v>0.20893454857196</v>
      </c>
      <c r="AK332" s="17">
        <v>0.274785196083285</v>
      </c>
      <c r="AL332" s="17">
        <v>0.246761345661208</v>
      </c>
      <c r="AM332" s="17">
        <v>0.23859738370598799</v>
      </c>
      <c r="AN332" s="17">
        <v>0.16048386115284399</v>
      </c>
    </row>
    <row r="333" spans="2:40" x14ac:dyDescent="0.35">
      <c r="B333" t="s">
        <v>137</v>
      </c>
      <c r="C333" s="17">
        <v>0.24988628685581199</v>
      </c>
      <c r="D333" s="17">
        <v>0.19637061431199199</v>
      </c>
      <c r="E333" s="17">
        <v>0.33225978012137197</v>
      </c>
      <c r="F333" s="17"/>
      <c r="G333" s="17">
        <v>0.15617382697656801</v>
      </c>
      <c r="H333" s="17">
        <v>0.111986788388642</v>
      </c>
      <c r="I333" s="17">
        <v>0.25735344529721099</v>
      </c>
      <c r="J333" s="17">
        <v>0.231759441930383</v>
      </c>
      <c r="K333" s="17">
        <v>0.38047609348467898</v>
      </c>
      <c r="L333" s="17">
        <v>0.44187788876684297</v>
      </c>
      <c r="M333" s="17"/>
      <c r="N333" s="17">
        <v>0.35523785465255903</v>
      </c>
      <c r="O333" s="17">
        <v>0.30806096173493502</v>
      </c>
      <c r="P333" s="17">
        <v>0.38844533113376101</v>
      </c>
      <c r="Q333" s="17">
        <v>0.15450488839797399</v>
      </c>
      <c r="R333" s="17">
        <v>0.18880601267525299</v>
      </c>
      <c r="S333" s="17"/>
      <c r="T333" s="17">
        <v>0.37306664194164202</v>
      </c>
      <c r="U333" s="17">
        <v>0.32991487602346398</v>
      </c>
      <c r="V333" s="17">
        <v>0.166713720034802</v>
      </c>
      <c r="W333" s="17">
        <v>0.23515474795851199</v>
      </c>
      <c r="X333" s="17"/>
      <c r="Y333" s="17">
        <v>0.198536077467178</v>
      </c>
      <c r="Z333" s="17">
        <v>0.203929353727139</v>
      </c>
      <c r="AA333" s="17">
        <v>0.37643697849794799</v>
      </c>
      <c r="AB333" s="17">
        <v>0.32195291708394702</v>
      </c>
      <c r="AC333" s="17">
        <v>0.31866377806253299</v>
      </c>
      <c r="AD333" s="17">
        <v>0</v>
      </c>
      <c r="AE333" s="17"/>
      <c r="AF333" s="17">
        <v>0.22731346670834701</v>
      </c>
      <c r="AG333" s="17"/>
      <c r="AH333" s="17">
        <v>0.25178108342156102</v>
      </c>
      <c r="AI333" s="17"/>
      <c r="AJ333" s="17">
        <v>0.180436288098211</v>
      </c>
      <c r="AK333" s="17">
        <v>0.24105192243424001</v>
      </c>
      <c r="AL333" s="17">
        <v>0.27967514647397301</v>
      </c>
      <c r="AM333" s="17">
        <v>0.33764540171398399</v>
      </c>
      <c r="AN333" s="17">
        <v>0.26616916454589601</v>
      </c>
    </row>
    <row r="334" spans="2:40" x14ac:dyDescent="0.35">
      <c r="B334" t="s">
        <v>138</v>
      </c>
      <c r="C334" s="17">
        <v>0.15061303655135999</v>
      </c>
      <c r="D334" s="17">
        <v>0.165951554301629</v>
      </c>
      <c r="E334" s="17">
        <v>0.127003368045916</v>
      </c>
      <c r="F334" s="17"/>
      <c r="G334" s="17">
        <v>0.149683565192755</v>
      </c>
      <c r="H334" s="17">
        <v>0.100055764270607</v>
      </c>
      <c r="I334" s="17">
        <v>8.1386218176819194E-2</v>
      </c>
      <c r="J334" s="17">
        <v>0.17730739151179001</v>
      </c>
      <c r="K334" s="17">
        <v>0.32459442127424099</v>
      </c>
      <c r="L334" s="17">
        <v>0.16560470580438799</v>
      </c>
      <c r="M334" s="17"/>
      <c r="N334" s="17">
        <v>0.27959938134905099</v>
      </c>
      <c r="O334" s="17">
        <v>0.119972338744255</v>
      </c>
      <c r="P334" s="17">
        <v>0.21437535443904299</v>
      </c>
      <c r="Q334" s="17">
        <v>0.13858881650025601</v>
      </c>
      <c r="R334" s="17">
        <v>3.73138180871588E-2</v>
      </c>
      <c r="S334" s="17"/>
      <c r="T334" s="17">
        <v>0.38314345588174997</v>
      </c>
      <c r="U334" s="17">
        <v>0.17961203327543501</v>
      </c>
      <c r="V334" s="17">
        <v>0.105750813662653</v>
      </c>
      <c r="W334" s="17">
        <v>0.14335998239948899</v>
      </c>
      <c r="X334" s="17"/>
      <c r="Y334" s="17">
        <v>0.13068453564069299</v>
      </c>
      <c r="Z334" s="17">
        <v>9.8803880759297399E-2</v>
      </c>
      <c r="AA334" s="17">
        <v>0.22598613600268699</v>
      </c>
      <c r="AB334" s="17">
        <v>0.299324169786084</v>
      </c>
      <c r="AC334" s="17">
        <v>7.3780621417663297E-2</v>
      </c>
      <c r="AD334" s="17">
        <v>0</v>
      </c>
      <c r="AE334" s="17"/>
      <c r="AF334" s="17">
        <v>0.14943802286511601</v>
      </c>
      <c r="AG334" s="17"/>
      <c r="AH334" s="17">
        <v>0.15175508027054599</v>
      </c>
      <c r="AI334" s="17"/>
      <c r="AJ334" s="17">
        <v>7.6783107641929305E-2</v>
      </c>
      <c r="AK334" s="17">
        <v>0.104296760416051</v>
      </c>
      <c r="AL334" s="17">
        <v>0.181923394526846</v>
      </c>
      <c r="AM334" s="17">
        <v>0.24557596481416499</v>
      </c>
      <c r="AN334" s="17">
        <v>0.215513402172783</v>
      </c>
    </row>
    <row r="335" spans="2:40" x14ac:dyDescent="0.35">
      <c r="B335" t="s">
        <v>58</v>
      </c>
      <c r="C335" s="17">
        <v>7.0359719359482098E-2</v>
      </c>
      <c r="D335" s="17">
        <v>6.8949279009595493E-2</v>
      </c>
      <c r="E335" s="17">
        <v>7.2530726340058402E-2</v>
      </c>
      <c r="F335" s="17"/>
      <c r="G335" s="17">
        <v>7.2990288380048604E-2</v>
      </c>
      <c r="H335" s="17">
        <v>6.18733658844823E-2</v>
      </c>
      <c r="I335" s="17">
        <v>1.7847109570157001E-2</v>
      </c>
      <c r="J335" s="17">
        <v>6.6569452608448695E-2</v>
      </c>
      <c r="K335" s="17">
        <v>5.4337170793993701E-2</v>
      </c>
      <c r="L335" s="17">
        <v>0.14440321628025701</v>
      </c>
      <c r="M335" s="17"/>
      <c r="N335" s="17">
        <v>9.0635462219817595E-2</v>
      </c>
      <c r="O335" s="17">
        <v>0.137813681698083</v>
      </c>
      <c r="P335" s="17">
        <v>6.69076328648118E-2</v>
      </c>
      <c r="Q335" s="17">
        <v>4.94725637057968E-2</v>
      </c>
      <c r="R335" s="17">
        <v>6.5835485052395601E-2</v>
      </c>
      <c r="S335" s="17"/>
      <c r="T335" s="17">
        <v>0.115976223187885</v>
      </c>
      <c r="U335" s="17">
        <v>8.6015314996140096E-2</v>
      </c>
      <c r="V335" s="17">
        <v>7.1912092750173101E-2</v>
      </c>
      <c r="W335" s="17">
        <v>4.1308380668551498E-2</v>
      </c>
      <c r="X335" s="17"/>
      <c r="Y335" s="17">
        <v>3.9247472485897703E-2</v>
      </c>
      <c r="Z335" s="17">
        <v>7.1631477508543706E-2</v>
      </c>
      <c r="AA335" s="17">
        <v>0.13521971805955599</v>
      </c>
      <c r="AB335" s="17">
        <v>0</v>
      </c>
      <c r="AC335" s="17">
        <v>0.125006898323621</v>
      </c>
      <c r="AD335" s="17">
        <v>1</v>
      </c>
      <c r="AE335" s="17"/>
      <c r="AF335" s="17">
        <v>5.8659439854639603E-2</v>
      </c>
      <c r="AG335" s="17"/>
      <c r="AH335" s="17">
        <v>6.77482808964225E-2</v>
      </c>
      <c r="AI335" s="17"/>
      <c r="AJ335" s="17">
        <v>5.5197847181109802E-2</v>
      </c>
      <c r="AK335" s="17">
        <v>0.119303200207628</v>
      </c>
      <c r="AL335" s="17">
        <v>6.8085829425595504E-2</v>
      </c>
      <c r="AM335" s="17">
        <v>6.2147035950963499E-2</v>
      </c>
      <c r="AN335" s="17">
        <v>7.1773072016893494E-2</v>
      </c>
    </row>
    <row r="336" spans="2:40" x14ac:dyDescent="0.35">
      <c r="C336" s="17"/>
      <c r="D336" s="17"/>
      <c r="E336" s="17"/>
      <c r="F336" s="17"/>
      <c r="G336" s="17"/>
      <c r="H336" s="17"/>
      <c r="I336" s="17"/>
      <c r="J336" s="17"/>
      <c r="K336" s="17"/>
      <c r="L336" s="17"/>
      <c r="M336" s="17"/>
      <c r="N336" s="17"/>
      <c r="O336" s="17"/>
      <c r="P336" s="17"/>
      <c r="Q336" s="17"/>
      <c r="R336" s="17"/>
      <c r="S336" s="17"/>
      <c r="T336" s="17"/>
      <c r="U336" s="17"/>
      <c r="V336" s="17"/>
      <c r="W336" s="17"/>
      <c r="X336" s="17"/>
      <c r="Y336" s="17"/>
      <c r="Z336" s="17"/>
      <c r="AA336" s="17"/>
      <c r="AB336" s="17"/>
      <c r="AC336" s="17"/>
      <c r="AD336" s="17"/>
      <c r="AE336" s="17"/>
      <c r="AF336" s="17"/>
      <c r="AG336" s="17"/>
      <c r="AH336" s="17"/>
      <c r="AI336" s="17"/>
      <c r="AJ336" s="17"/>
      <c r="AK336" s="17"/>
      <c r="AL336" s="17"/>
      <c r="AM336" s="17"/>
      <c r="AN336" s="17"/>
    </row>
    <row r="337" spans="2:40" x14ac:dyDescent="0.35">
      <c r="B337" s="6" t="s">
        <v>164</v>
      </c>
      <c r="C337" s="17"/>
      <c r="D337" s="17"/>
      <c r="E337" s="17"/>
      <c r="F337" s="17"/>
      <c r="G337" s="17"/>
      <c r="H337" s="17"/>
      <c r="I337" s="17"/>
      <c r="J337" s="17"/>
      <c r="K337" s="17"/>
      <c r="L337" s="17"/>
      <c r="M337" s="17"/>
      <c r="N337" s="17"/>
      <c r="O337" s="17"/>
      <c r="P337" s="17"/>
      <c r="Q337" s="17"/>
      <c r="R337" s="17"/>
      <c r="S337" s="17"/>
      <c r="T337" s="17"/>
      <c r="U337" s="17"/>
      <c r="V337" s="17"/>
      <c r="W337" s="17"/>
      <c r="X337" s="17"/>
      <c r="Y337" s="17"/>
      <c r="Z337" s="17"/>
      <c r="AA337" s="17"/>
      <c r="AB337" s="17"/>
      <c r="AC337" s="17"/>
      <c r="AD337" s="17"/>
      <c r="AE337" s="17"/>
      <c r="AF337" s="17"/>
      <c r="AG337" s="17"/>
      <c r="AH337" s="17"/>
      <c r="AI337" s="17"/>
      <c r="AJ337" s="17"/>
      <c r="AK337" s="17"/>
      <c r="AL337" s="17"/>
      <c r="AM337" s="17"/>
      <c r="AN337" s="17"/>
    </row>
    <row r="338" spans="2:40" x14ac:dyDescent="0.35">
      <c r="B338" s="24" t="s">
        <v>153</v>
      </c>
      <c r="C338" s="17"/>
      <c r="D338" s="17"/>
      <c r="E338" s="17"/>
      <c r="F338" s="17"/>
      <c r="G338" s="17"/>
      <c r="H338" s="17"/>
      <c r="I338" s="17"/>
      <c r="J338" s="17"/>
      <c r="K338" s="17"/>
      <c r="L338" s="17"/>
      <c r="M338" s="17"/>
      <c r="N338" s="17"/>
      <c r="O338" s="17"/>
      <c r="P338" s="17"/>
      <c r="Q338" s="17"/>
      <c r="R338" s="17"/>
      <c r="S338" s="17"/>
      <c r="T338" s="17"/>
      <c r="U338" s="17"/>
      <c r="V338" s="17"/>
      <c r="W338" s="17"/>
      <c r="X338" s="17"/>
      <c r="Y338" s="17"/>
      <c r="Z338" s="17"/>
      <c r="AA338" s="17"/>
      <c r="AB338" s="17"/>
      <c r="AC338" s="17"/>
      <c r="AD338" s="17"/>
      <c r="AE338" s="17"/>
      <c r="AF338" s="17"/>
      <c r="AG338" s="17"/>
      <c r="AH338" s="17"/>
      <c r="AI338" s="17"/>
      <c r="AJ338" s="17"/>
      <c r="AK338" s="17"/>
      <c r="AL338" s="17"/>
      <c r="AM338" s="17"/>
      <c r="AN338" s="17"/>
    </row>
    <row r="339" spans="2:40" x14ac:dyDescent="0.35">
      <c r="B339" t="s">
        <v>134</v>
      </c>
      <c r="C339" s="17">
        <v>7.8545777925948398E-2</v>
      </c>
      <c r="D339" s="17">
        <v>6.9461210264416498E-2</v>
      </c>
      <c r="E339" s="17">
        <v>9.2529112854141199E-2</v>
      </c>
      <c r="F339" s="17"/>
      <c r="G339" s="17">
        <v>8.2807304307633903E-2</v>
      </c>
      <c r="H339" s="17">
        <v>9.7993501509444803E-2</v>
      </c>
      <c r="I339" s="17">
        <v>0.112461137204117</v>
      </c>
      <c r="J339" s="17">
        <v>0.121415649945006</v>
      </c>
      <c r="K339" s="17">
        <v>2.9380342369201399E-2</v>
      </c>
      <c r="L339" s="17">
        <v>0</v>
      </c>
      <c r="M339" s="17"/>
      <c r="N339" s="17">
        <v>0</v>
      </c>
      <c r="O339" s="17">
        <v>0</v>
      </c>
      <c r="P339" s="17">
        <v>1.7045945325553698E-2</v>
      </c>
      <c r="Q339" s="17">
        <v>0.11031620520164601</v>
      </c>
      <c r="R339" s="17">
        <v>0.18371162965894799</v>
      </c>
      <c r="S339" s="17"/>
      <c r="T339" s="17">
        <v>0.101510814289893</v>
      </c>
      <c r="U339" s="17">
        <v>0</v>
      </c>
      <c r="V339" s="17">
        <v>0.107670427962546</v>
      </c>
      <c r="W339" s="17">
        <v>0.101527832734236</v>
      </c>
      <c r="X339" s="17"/>
      <c r="Y339" s="17">
        <v>0.108209845968189</v>
      </c>
      <c r="Z339" s="17">
        <v>9.01698186993104E-2</v>
      </c>
      <c r="AA339" s="17">
        <v>0</v>
      </c>
      <c r="AB339" s="17">
        <v>0</v>
      </c>
      <c r="AC339" s="17">
        <v>0.119362061131548</v>
      </c>
      <c r="AD339" s="17">
        <v>0</v>
      </c>
      <c r="AE339" s="17"/>
      <c r="AF339" s="17">
        <v>9.4632913802931304E-2</v>
      </c>
      <c r="AG339" s="17"/>
      <c r="AH339" s="17">
        <v>7.9141361909930999E-2</v>
      </c>
      <c r="AI339" s="17"/>
      <c r="AJ339" s="17">
        <v>0.117098216973353</v>
      </c>
      <c r="AK339" s="17">
        <v>0.10433862970963299</v>
      </c>
      <c r="AL339" s="17">
        <v>5.9298169946706898E-2</v>
      </c>
      <c r="AM339" s="17">
        <v>4.0010707251645503E-2</v>
      </c>
      <c r="AN339" s="17">
        <v>2.7519513418920099E-2</v>
      </c>
    </row>
    <row r="340" spans="2:40" x14ac:dyDescent="0.35">
      <c r="B340" t="s">
        <v>135</v>
      </c>
      <c r="C340" s="17">
        <v>0.15029100767634701</v>
      </c>
      <c r="D340" s="17">
        <v>0.15637481700106101</v>
      </c>
      <c r="E340" s="17">
        <v>0.140926561662369</v>
      </c>
      <c r="F340" s="17"/>
      <c r="G340" s="17">
        <v>0.17994455456570199</v>
      </c>
      <c r="H340" s="17">
        <v>0.32967926312092999</v>
      </c>
      <c r="I340" s="17">
        <v>0.133529097204729</v>
      </c>
      <c r="J340" s="17">
        <v>0.106216852393188</v>
      </c>
      <c r="K340" s="17">
        <v>0</v>
      </c>
      <c r="L340" s="17">
        <v>1.9399260561993901E-2</v>
      </c>
      <c r="M340" s="17"/>
      <c r="N340" s="17">
        <v>0</v>
      </c>
      <c r="O340" s="17">
        <v>0.21208327835558599</v>
      </c>
      <c r="P340" s="17">
        <v>5.4012336725235102E-2</v>
      </c>
      <c r="Q340" s="17">
        <v>0.184997754514174</v>
      </c>
      <c r="R340" s="17">
        <v>0.23310910377775701</v>
      </c>
      <c r="S340" s="17"/>
      <c r="T340" s="17">
        <v>0</v>
      </c>
      <c r="U340" s="17">
        <v>5.91697367716707E-2</v>
      </c>
      <c r="V340" s="17">
        <v>0.236547690643435</v>
      </c>
      <c r="W340" s="17">
        <v>0.15735192102154899</v>
      </c>
      <c r="X340" s="17"/>
      <c r="Y340" s="17">
        <v>0.201751848088149</v>
      </c>
      <c r="Z340" s="17">
        <v>0.178089502687339</v>
      </c>
      <c r="AA340" s="17">
        <v>1.5998300487179401E-2</v>
      </c>
      <c r="AB340" s="17">
        <v>0.104638809490608</v>
      </c>
      <c r="AC340" s="17">
        <v>0.14187682695551701</v>
      </c>
      <c r="AD340" s="17">
        <v>0</v>
      </c>
      <c r="AE340" s="17"/>
      <c r="AF340" s="17">
        <v>0.16222505414397201</v>
      </c>
      <c r="AG340" s="17"/>
      <c r="AH340" s="17">
        <v>0.151430609568036</v>
      </c>
      <c r="AI340" s="17"/>
      <c r="AJ340" s="17">
        <v>0.23644600199979099</v>
      </c>
      <c r="AK340" s="17">
        <v>0.15701410388887499</v>
      </c>
      <c r="AL340" s="17">
        <v>0.10051437039448401</v>
      </c>
      <c r="AM340" s="17">
        <v>6.5658514490808201E-2</v>
      </c>
      <c r="AN340" s="17">
        <v>0.115063452675417</v>
      </c>
    </row>
    <row r="341" spans="2:40" x14ac:dyDescent="0.35">
      <c r="B341" t="s">
        <v>136</v>
      </c>
      <c r="C341" s="17">
        <v>0.282034576090192</v>
      </c>
      <c r="D341" s="17">
        <v>0.31116472921219401</v>
      </c>
      <c r="E341" s="17">
        <v>0.237196263163167</v>
      </c>
      <c r="F341" s="17"/>
      <c r="G341" s="17">
        <v>0.40482568848842299</v>
      </c>
      <c r="H341" s="17">
        <v>0.24182045851501099</v>
      </c>
      <c r="I341" s="17">
        <v>0.32036916375401198</v>
      </c>
      <c r="J341" s="17">
        <v>0.31369849749662398</v>
      </c>
      <c r="K341" s="17">
        <v>0.21779417003410401</v>
      </c>
      <c r="L341" s="17">
        <v>0.23411766980265</v>
      </c>
      <c r="M341" s="17"/>
      <c r="N341" s="17">
        <v>0.27387790980673199</v>
      </c>
      <c r="O341" s="17">
        <v>0.31863301651015202</v>
      </c>
      <c r="P341" s="17">
        <v>0.25018669801926702</v>
      </c>
      <c r="Q341" s="17">
        <v>0.29386274309302701</v>
      </c>
      <c r="R341" s="17">
        <v>0.28215810296224703</v>
      </c>
      <c r="S341" s="17"/>
      <c r="T341" s="17">
        <v>0.105791714760424</v>
      </c>
      <c r="U341" s="17">
        <v>0.32981073365527402</v>
      </c>
      <c r="V341" s="17">
        <v>0.27392014645101898</v>
      </c>
      <c r="W341" s="17">
        <v>0.304018216744606</v>
      </c>
      <c r="X341" s="17"/>
      <c r="Y341" s="17">
        <v>0.29979976587185803</v>
      </c>
      <c r="Z341" s="17">
        <v>0.29680514813567499</v>
      </c>
      <c r="AA341" s="17">
        <v>0.23637361683865099</v>
      </c>
      <c r="AB341" s="17">
        <v>0.35239974093182103</v>
      </c>
      <c r="AC341" s="17">
        <v>0.22130981410911801</v>
      </c>
      <c r="AD341" s="17">
        <v>0</v>
      </c>
      <c r="AE341" s="17"/>
      <c r="AF341" s="17">
        <v>0.29825354990800501</v>
      </c>
      <c r="AG341" s="17"/>
      <c r="AH341" s="17">
        <v>0.27973545671359801</v>
      </c>
      <c r="AI341" s="17"/>
      <c r="AJ341" s="17">
        <v>0.304489353405345</v>
      </c>
      <c r="AK341" s="17">
        <v>0.31709448245204802</v>
      </c>
      <c r="AL341" s="17">
        <v>0.205527384819022</v>
      </c>
      <c r="AM341" s="17">
        <v>0.32716885083198599</v>
      </c>
      <c r="AN341" s="17">
        <v>0.222270018206982</v>
      </c>
    </row>
    <row r="342" spans="2:40" x14ac:dyDescent="0.35">
      <c r="B342" t="s">
        <v>137</v>
      </c>
      <c r="C342" s="17">
        <v>0.26111360050216498</v>
      </c>
      <c r="D342" s="17">
        <v>0.22666712509982101</v>
      </c>
      <c r="E342" s="17">
        <v>0.31413501226250201</v>
      </c>
      <c r="F342" s="17"/>
      <c r="G342" s="17">
        <v>0.15302901985654899</v>
      </c>
      <c r="H342" s="17">
        <v>0.138544803593876</v>
      </c>
      <c r="I342" s="17">
        <v>0.31268442682452202</v>
      </c>
      <c r="J342" s="17">
        <v>0.189818689714532</v>
      </c>
      <c r="K342" s="17">
        <v>0.34594602447921902</v>
      </c>
      <c r="L342" s="17">
        <v>0.47642834115834098</v>
      </c>
      <c r="M342" s="17"/>
      <c r="N342" s="17">
        <v>0.28133331918145499</v>
      </c>
      <c r="O342" s="17">
        <v>0.22527336528370401</v>
      </c>
      <c r="P342" s="17">
        <v>0.404920158094705</v>
      </c>
      <c r="Q342" s="17">
        <v>0.19446840014367101</v>
      </c>
      <c r="R342" s="17">
        <v>0.23518567854865199</v>
      </c>
      <c r="S342" s="17"/>
      <c r="T342" s="17">
        <v>0.39508860616994101</v>
      </c>
      <c r="U342" s="17">
        <v>0.30281683053807401</v>
      </c>
      <c r="V342" s="17">
        <v>0.21352592668950501</v>
      </c>
      <c r="W342" s="17">
        <v>0.25108512133897398</v>
      </c>
      <c r="X342" s="17"/>
      <c r="Y342" s="17">
        <v>0.19857366350070799</v>
      </c>
      <c r="Z342" s="17">
        <v>0.30696641858624402</v>
      </c>
      <c r="AA342" s="17">
        <v>0.41892931430132802</v>
      </c>
      <c r="AB342" s="17">
        <v>0.243637279791487</v>
      </c>
      <c r="AC342" s="17">
        <v>0.20771099306588101</v>
      </c>
      <c r="AD342" s="17">
        <v>0</v>
      </c>
      <c r="AE342" s="17"/>
      <c r="AF342" s="17">
        <v>0.22313151758858499</v>
      </c>
      <c r="AG342" s="17"/>
      <c r="AH342" s="17">
        <v>0.26309352969206701</v>
      </c>
      <c r="AI342" s="17"/>
      <c r="AJ342" s="17">
        <v>0.19974173095981701</v>
      </c>
      <c r="AK342" s="17">
        <v>0.21689144714707401</v>
      </c>
      <c r="AL342" s="17">
        <v>0.33222043057761302</v>
      </c>
      <c r="AM342" s="17">
        <v>0.28001410794126003</v>
      </c>
      <c r="AN342" s="17">
        <v>0.349466067553377</v>
      </c>
    </row>
    <row r="343" spans="2:40" x14ac:dyDescent="0.35">
      <c r="B343" t="s">
        <v>138</v>
      </c>
      <c r="C343" s="17">
        <v>0.15156472439740701</v>
      </c>
      <c r="D343" s="17">
        <v>0.17258086144711099</v>
      </c>
      <c r="E343" s="17">
        <v>0.11921583403609499</v>
      </c>
      <c r="F343" s="17"/>
      <c r="G343" s="17">
        <v>7.5561005160902403E-2</v>
      </c>
      <c r="H343" s="17">
        <v>0.13008860737625499</v>
      </c>
      <c r="I343" s="17">
        <v>0.103109065442462</v>
      </c>
      <c r="J343" s="17">
        <v>0.20228085784220201</v>
      </c>
      <c r="K343" s="17">
        <v>0.32554358727187999</v>
      </c>
      <c r="L343" s="17">
        <v>0.125395234602277</v>
      </c>
      <c r="M343" s="17"/>
      <c r="N343" s="17">
        <v>0.31516423020564499</v>
      </c>
      <c r="O343" s="17">
        <v>7.8931751436327705E-2</v>
      </c>
      <c r="P343" s="17">
        <v>0.20692722897042801</v>
      </c>
      <c r="Q343" s="17">
        <v>0.16796319581394201</v>
      </c>
      <c r="R343" s="17">
        <v>0</v>
      </c>
      <c r="S343" s="17"/>
      <c r="T343" s="17">
        <v>0.28163264159185702</v>
      </c>
      <c r="U343" s="17">
        <v>0.206757791977872</v>
      </c>
      <c r="V343" s="17">
        <v>9.7790898312527699E-2</v>
      </c>
      <c r="W343" s="17">
        <v>0.14470852749208399</v>
      </c>
      <c r="X343" s="17"/>
      <c r="Y343" s="17">
        <v>0.14752406620488101</v>
      </c>
      <c r="Z343" s="17">
        <v>5.6337634382887601E-2</v>
      </c>
      <c r="AA343" s="17">
        <v>0.193267701744018</v>
      </c>
      <c r="AB343" s="17">
        <v>0.299324169786084</v>
      </c>
      <c r="AC343" s="17">
        <v>0.131911582446783</v>
      </c>
      <c r="AD343" s="17">
        <v>0</v>
      </c>
      <c r="AE343" s="17"/>
      <c r="AF343" s="17">
        <v>0.15813598359105399</v>
      </c>
      <c r="AG343" s="17"/>
      <c r="AH343" s="17">
        <v>0.15271398441839601</v>
      </c>
      <c r="AI343" s="17"/>
      <c r="AJ343" s="17">
        <v>8.7026849480583507E-2</v>
      </c>
      <c r="AK343" s="17">
        <v>8.5044019743367602E-2</v>
      </c>
      <c r="AL343" s="17">
        <v>0.22076755791964001</v>
      </c>
      <c r="AM343" s="17">
        <v>0.225000783533336</v>
      </c>
      <c r="AN343" s="17">
        <v>0.18331636854064701</v>
      </c>
    </row>
    <row r="344" spans="2:40" x14ac:dyDescent="0.35">
      <c r="B344" t="s">
        <v>58</v>
      </c>
      <c r="C344" s="17">
        <v>7.6450313407941395E-2</v>
      </c>
      <c r="D344" s="17">
        <v>6.3751256975395701E-2</v>
      </c>
      <c r="E344" s="17">
        <v>9.5997216021726603E-2</v>
      </c>
      <c r="F344" s="17"/>
      <c r="G344" s="17">
        <v>0.10383242762078999</v>
      </c>
      <c r="H344" s="17">
        <v>6.18733658844823E-2</v>
      </c>
      <c r="I344" s="17">
        <v>1.7847109570157001E-2</v>
      </c>
      <c r="J344" s="17">
        <v>6.6569452608448695E-2</v>
      </c>
      <c r="K344" s="17">
        <v>8.1335875845595096E-2</v>
      </c>
      <c r="L344" s="17">
        <v>0.144659493874738</v>
      </c>
      <c r="M344" s="17"/>
      <c r="N344" s="17">
        <v>0.129624540806168</v>
      </c>
      <c r="O344" s="17">
        <v>0.16507858841423101</v>
      </c>
      <c r="P344" s="17">
        <v>6.69076328648118E-2</v>
      </c>
      <c r="Q344" s="17">
        <v>4.8391701233540897E-2</v>
      </c>
      <c r="R344" s="17">
        <v>6.5835485052395601E-2</v>
      </c>
      <c r="S344" s="17"/>
      <c r="T344" s="17">
        <v>0.115976223187885</v>
      </c>
      <c r="U344" s="17">
        <v>0.10144490705711</v>
      </c>
      <c r="V344" s="17">
        <v>7.0544909940967196E-2</v>
      </c>
      <c r="W344" s="17">
        <v>4.1308380668551498E-2</v>
      </c>
      <c r="X344" s="17"/>
      <c r="Y344" s="17">
        <v>4.41408103662159E-2</v>
      </c>
      <c r="Z344" s="17">
        <v>7.1631477508543706E-2</v>
      </c>
      <c r="AA344" s="17">
        <v>0.13543106662882401</v>
      </c>
      <c r="AB344" s="17">
        <v>0</v>
      </c>
      <c r="AC344" s="17">
        <v>0.17782872229115301</v>
      </c>
      <c r="AD344" s="17">
        <v>1</v>
      </c>
      <c r="AE344" s="17"/>
      <c r="AF344" s="17">
        <v>6.36209809654531E-2</v>
      </c>
      <c r="AG344" s="17"/>
      <c r="AH344" s="17">
        <v>7.3885057697971504E-2</v>
      </c>
      <c r="AI344" s="17"/>
      <c r="AJ344" s="17">
        <v>5.5197847181109802E-2</v>
      </c>
      <c r="AK344" s="17">
        <v>0.119617317059003</v>
      </c>
      <c r="AL344" s="17">
        <v>8.1672086342533506E-2</v>
      </c>
      <c r="AM344" s="17">
        <v>6.2147035950963499E-2</v>
      </c>
      <c r="AN344" s="17">
        <v>0.102364579604657</v>
      </c>
    </row>
    <row r="345" spans="2:40" x14ac:dyDescent="0.35">
      <c r="C345" s="17"/>
      <c r="D345" s="17"/>
      <c r="E345" s="17"/>
      <c r="F345" s="17"/>
      <c r="G345" s="17"/>
      <c r="H345" s="17"/>
      <c r="I345" s="17"/>
      <c r="J345" s="17"/>
      <c r="K345" s="17"/>
      <c r="L345" s="17"/>
      <c r="M345" s="17"/>
      <c r="N345" s="17"/>
      <c r="O345" s="17"/>
      <c r="P345" s="17"/>
      <c r="Q345" s="17"/>
      <c r="R345" s="17"/>
      <c r="S345" s="17"/>
      <c r="T345" s="17"/>
      <c r="U345" s="17"/>
      <c r="V345" s="17"/>
      <c r="W345" s="17"/>
      <c r="X345" s="17"/>
      <c r="Y345" s="17"/>
      <c r="Z345" s="17"/>
      <c r="AA345" s="17"/>
      <c r="AB345" s="17"/>
      <c r="AC345" s="17"/>
      <c r="AD345" s="17"/>
      <c r="AE345" s="17"/>
      <c r="AF345" s="17"/>
      <c r="AG345" s="17"/>
      <c r="AH345" s="17"/>
      <c r="AI345" s="17"/>
      <c r="AJ345" s="17"/>
      <c r="AK345" s="17"/>
      <c r="AL345" s="17"/>
      <c r="AM345" s="17"/>
      <c r="AN345" s="17"/>
    </row>
    <row r="346" spans="2:40" x14ac:dyDescent="0.35">
      <c r="B346" s="6" t="s">
        <v>171</v>
      </c>
      <c r="C346" s="17"/>
      <c r="D346" s="17"/>
      <c r="E346" s="17"/>
      <c r="F346" s="17"/>
      <c r="G346" s="17"/>
      <c r="H346" s="17"/>
      <c r="I346" s="17"/>
      <c r="J346" s="17"/>
      <c r="K346" s="17"/>
      <c r="L346" s="17"/>
      <c r="M346" s="17"/>
      <c r="N346" s="17"/>
      <c r="O346" s="17"/>
      <c r="P346" s="17"/>
      <c r="Q346" s="17"/>
      <c r="R346" s="17"/>
      <c r="S346" s="17"/>
      <c r="T346" s="17"/>
      <c r="U346" s="17"/>
      <c r="V346" s="17"/>
      <c r="W346" s="17"/>
      <c r="X346" s="17"/>
      <c r="Y346" s="17"/>
      <c r="Z346" s="17"/>
      <c r="AA346" s="17"/>
      <c r="AB346" s="17"/>
      <c r="AC346" s="17"/>
      <c r="AD346" s="17"/>
      <c r="AE346" s="17"/>
      <c r="AF346" s="17"/>
      <c r="AG346" s="17"/>
      <c r="AH346" s="17"/>
      <c r="AI346" s="17"/>
      <c r="AJ346" s="17"/>
      <c r="AK346" s="17"/>
      <c r="AL346" s="17"/>
      <c r="AM346" s="17"/>
      <c r="AN346" s="17"/>
    </row>
    <row r="347" spans="2:40" x14ac:dyDescent="0.35">
      <c r="B347" s="24" t="s">
        <v>121</v>
      </c>
      <c r="C347" s="17"/>
      <c r="D347" s="17"/>
      <c r="E347" s="17"/>
      <c r="F347" s="17"/>
      <c r="G347" s="17"/>
      <c r="H347" s="17"/>
      <c r="I347" s="17"/>
      <c r="J347" s="17"/>
      <c r="K347" s="17"/>
      <c r="L347" s="17"/>
      <c r="M347" s="17"/>
      <c r="N347" s="17"/>
      <c r="O347" s="17"/>
      <c r="P347" s="17"/>
      <c r="Q347" s="17"/>
      <c r="R347" s="17"/>
      <c r="S347" s="17"/>
      <c r="T347" s="17"/>
      <c r="U347" s="17"/>
      <c r="V347" s="17"/>
      <c r="W347" s="17"/>
      <c r="X347" s="17"/>
      <c r="Y347" s="17"/>
      <c r="Z347" s="17"/>
      <c r="AA347" s="17"/>
      <c r="AB347" s="17"/>
      <c r="AC347" s="17"/>
      <c r="AD347" s="17"/>
      <c r="AE347" s="17"/>
      <c r="AF347" s="17"/>
      <c r="AG347" s="17"/>
      <c r="AH347" s="17"/>
      <c r="AI347" s="17"/>
      <c r="AJ347" s="17"/>
      <c r="AK347" s="17"/>
      <c r="AL347" s="17"/>
      <c r="AM347" s="17"/>
      <c r="AN347" s="17"/>
    </row>
    <row r="348" spans="2:40" x14ac:dyDescent="0.35">
      <c r="B348" t="s">
        <v>168</v>
      </c>
      <c r="C348" s="17">
        <v>0.62469932217740298</v>
      </c>
      <c r="D348" s="17">
        <v>0.63542499499622196</v>
      </c>
      <c r="E348" s="17">
        <v>0.61355381177304502</v>
      </c>
      <c r="F348" s="17"/>
      <c r="G348" s="17">
        <v>0.71076822959322505</v>
      </c>
      <c r="H348" s="17">
        <v>0.67282798865956694</v>
      </c>
      <c r="I348" s="17">
        <v>0.65047223692920597</v>
      </c>
      <c r="J348" s="17">
        <v>0.65499402143131102</v>
      </c>
      <c r="K348" s="17">
        <v>0.59072243805931202</v>
      </c>
      <c r="L348" s="17">
        <v>0.54276057768073804</v>
      </c>
      <c r="M348" s="17"/>
      <c r="N348" s="17">
        <v>0.53700800319458497</v>
      </c>
      <c r="O348" s="17">
        <v>0.65933344254053405</v>
      </c>
      <c r="P348" s="17">
        <v>0.61012380483060702</v>
      </c>
      <c r="Q348" s="17">
        <v>0.66000148433141104</v>
      </c>
      <c r="R348" s="17">
        <v>0.61134598688601605</v>
      </c>
      <c r="S348" s="17"/>
      <c r="T348" s="17">
        <v>0.63068786686975398</v>
      </c>
      <c r="U348" s="17">
        <v>0.56299828408781205</v>
      </c>
      <c r="V348" s="17">
        <v>0.59948933854516095</v>
      </c>
      <c r="W348" s="17">
        <v>0.72313722569087902</v>
      </c>
      <c r="X348" s="17"/>
      <c r="Y348" s="17">
        <v>0.69708304914708896</v>
      </c>
      <c r="Z348" s="17">
        <v>0.60369043964049696</v>
      </c>
      <c r="AA348" s="17">
        <v>0.51276731774261997</v>
      </c>
      <c r="AB348" s="17">
        <v>0.68084796081416799</v>
      </c>
      <c r="AC348" s="17">
        <v>0.65426560860315797</v>
      </c>
      <c r="AD348" s="17">
        <v>0.58861670396025401</v>
      </c>
      <c r="AE348" s="17"/>
      <c r="AF348" s="17">
        <v>0.59261802168087496</v>
      </c>
      <c r="AG348" s="17"/>
      <c r="AH348" s="17">
        <v>0.62469932217740298</v>
      </c>
      <c r="AI348" s="17"/>
      <c r="AJ348" s="17">
        <v>0.63948391663937898</v>
      </c>
      <c r="AK348" s="17">
        <v>0.58874623225466305</v>
      </c>
      <c r="AL348" s="17">
        <v>0.606297019935924</v>
      </c>
      <c r="AM348" s="17">
        <v>0.61941001395166795</v>
      </c>
      <c r="AN348" s="17">
        <v>0.67996303316144102</v>
      </c>
    </row>
    <row r="349" spans="2:40" x14ac:dyDescent="0.35">
      <c r="B349" t="s">
        <v>169</v>
      </c>
      <c r="C349" s="17">
        <v>0.37530067782259702</v>
      </c>
      <c r="D349" s="17">
        <v>0.36457500500377799</v>
      </c>
      <c r="E349" s="17">
        <v>0.38644618822695498</v>
      </c>
      <c r="F349" s="17"/>
      <c r="G349" s="17">
        <v>0.289231770406775</v>
      </c>
      <c r="H349" s="17">
        <v>0.327172011340433</v>
      </c>
      <c r="I349" s="17">
        <v>0.34952776307079397</v>
      </c>
      <c r="J349" s="17">
        <v>0.34500597856868898</v>
      </c>
      <c r="K349" s="17">
        <v>0.40927756194068798</v>
      </c>
      <c r="L349" s="17">
        <v>0.45723942231926201</v>
      </c>
      <c r="M349" s="17"/>
      <c r="N349" s="17">
        <v>0.46299199680541497</v>
      </c>
      <c r="O349" s="17">
        <v>0.340666557459466</v>
      </c>
      <c r="P349" s="17">
        <v>0.38987619516939298</v>
      </c>
      <c r="Q349" s="17">
        <v>0.33999851566858902</v>
      </c>
      <c r="R349" s="17">
        <v>0.38865401311398401</v>
      </c>
      <c r="S349" s="17"/>
      <c r="T349" s="17">
        <v>0.36931213313024602</v>
      </c>
      <c r="U349" s="17">
        <v>0.437001715912188</v>
      </c>
      <c r="V349" s="17">
        <v>0.40051066145483899</v>
      </c>
      <c r="W349" s="17">
        <v>0.27686277430912098</v>
      </c>
      <c r="X349" s="17"/>
      <c r="Y349" s="17">
        <v>0.30291695085291098</v>
      </c>
      <c r="Z349" s="17">
        <v>0.39630956035950299</v>
      </c>
      <c r="AA349" s="17">
        <v>0.48723268225737998</v>
      </c>
      <c r="AB349" s="17">
        <v>0.31915203918583201</v>
      </c>
      <c r="AC349" s="17">
        <v>0.34573439139684198</v>
      </c>
      <c r="AD349" s="17">
        <v>0.41138329603974599</v>
      </c>
      <c r="AE349" s="17"/>
      <c r="AF349" s="17">
        <v>0.40738197831912498</v>
      </c>
      <c r="AG349" s="17"/>
      <c r="AH349" s="17">
        <v>0.37530067782259702</v>
      </c>
      <c r="AI349" s="17"/>
      <c r="AJ349" s="17">
        <v>0.36051608336062102</v>
      </c>
      <c r="AK349" s="17">
        <v>0.41125376774533701</v>
      </c>
      <c r="AL349" s="17">
        <v>0.393702980064076</v>
      </c>
      <c r="AM349" s="17">
        <v>0.380589986048332</v>
      </c>
      <c r="AN349" s="17">
        <v>0.32003696683855898</v>
      </c>
    </row>
    <row r="350" spans="2:40" x14ac:dyDescent="0.35">
      <c r="C350" s="17"/>
      <c r="D350" s="17"/>
      <c r="E350" s="17"/>
      <c r="F350" s="17"/>
      <c r="G350" s="17"/>
      <c r="H350" s="17"/>
      <c r="I350" s="17"/>
      <c r="J350" s="17"/>
      <c r="K350" s="17"/>
      <c r="L350" s="17"/>
      <c r="M350" s="17"/>
      <c r="N350" s="17"/>
      <c r="O350" s="17"/>
      <c r="P350" s="17"/>
      <c r="Q350" s="17"/>
      <c r="R350" s="17"/>
      <c r="S350" s="17"/>
      <c r="T350" s="17"/>
      <c r="U350" s="17"/>
      <c r="V350" s="17"/>
      <c r="W350" s="17"/>
      <c r="X350" s="17"/>
      <c r="Y350" s="17"/>
      <c r="Z350" s="17"/>
      <c r="AA350" s="17"/>
      <c r="AB350" s="17"/>
      <c r="AC350" s="17"/>
      <c r="AD350" s="17"/>
      <c r="AE350" s="17"/>
      <c r="AF350" s="17"/>
      <c r="AG350" s="17"/>
      <c r="AH350" s="17"/>
      <c r="AI350" s="17"/>
      <c r="AJ350" s="17"/>
      <c r="AK350" s="17"/>
      <c r="AL350" s="17"/>
      <c r="AM350" s="17"/>
      <c r="AN350" s="17"/>
    </row>
    <row r="351" spans="2:40" x14ac:dyDescent="0.35">
      <c r="B351" s="6" t="s">
        <v>172</v>
      </c>
      <c r="C351" s="17"/>
      <c r="D351" s="17"/>
      <c r="E351" s="17"/>
      <c r="F351" s="17"/>
      <c r="G351" s="17"/>
      <c r="H351" s="17"/>
      <c r="I351" s="17"/>
      <c r="J351" s="17"/>
      <c r="K351" s="17"/>
      <c r="L351" s="17"/>
      <c r="M351" s="17"/>
      <c r="N351" s="17"/>
      <c r="O351" s="17"/>
      <c r="P351" s="17"/>
      <c r="Q351" s="17"/>
      <c r="R351" s="17"/>
      <c r="S351" s="17"/>
      <c r="T351" s="17"/>
      <c r="U351" s="17"/>
      <c r="V351" s="17"/>
      <c r="W351" s="17"/>
      <c r="X351" s="17"/>
      <c r="Y351" s="17"/>
      <c r="Z351" s="17"/>
      <c r="AA351" s="17"/>
      <c r="AB351" s="17"/>
      <c r="AC351" s="17"/>
      <c r="AD351" s="17"/>
      <c r="AE351" s="17"/>
      <c r="AF351" s="17"/>
      <c r="AG351" s="17"/>
      <c r="AH351" s="17"/>
      <c r="AI351" s="17"/>
      <c r="AJ351" s="17"/>
      <c r="AK351" s="17"/>
      <c r="AL351" s="17"/>
      <c r="AM351" s="17"/>
      <c r="AN351" s="17"/>
    </row>
    <row r="352" spans="2:40" x14ac:dyDescent="0.35">
      <c r="B352" s="24" t="s">
        <v>121</v>
      </c>
      <c r="C352" s="17"/>
      <c r="D352" s="17"/>
      <c r="E352" s="17"/>
      <c r="F352" s="17"/>
      <c r="G352" s="17"/>
      <c r="H352" s="17"/>
      <c r="I352" s="17"/>
      <c r="J352" s="17"/>
      <c r="K352" s="17"/>
      <c r="L352" s="17"/>
      <c r="M352" s="17"/>
      <c r="N352" s="17"/>
      <c r="O352" s="17"/>
      <c r="P352" s="17"/>
      <c r="Q352" s="17"/>
      <c r="R352" s="17"/>
      <c r="S352" s="17"/>
      <c r="T352" s="17"/>
      <c r="U352" s="17"/>
      <c r="V352" s="17"/>
      <c r="W352" s="17"/>
      <c r="X352" s="17"/>
      <c r="Y352" s="17"/>
      <c r="Z352" s="17"/>
      <c r="AA352" s="17"/>
      <c r="AB352" s="17"/>
      <c r="AC352" s="17"/>
      <c r="AD352" s="17"/>
      <c r="AE352" s="17"/>
      <c r="AF352" s="17"/>
      <c r="AG352" s="17"/>
      <c r="AH352" s="17"/>
      <c r="AI352" s="17"/>
      <c r="AJ352" s="17"/>
      <c r="AK352" s="17"/>
      <c r="AL352" s="17"/>
      <c r="AM352" s="17"/>
      <c r="AN352" s="17"/>
    </row>
    <row r="353" spans="2:40" x14ac:dyDescent="0.35">
      <c r="B353" t="s">
        <v>168</v>
      </c>
      <c r="C353" s="17">
        <v>0.664008262412081</v>
      </c>
      <c r="D353" s="17">
        <v>0.67526250189954695</v>
      </c>
      <c r="E353" s="17">
        <v>0.65464805124865799</v>
      </c>
      <c r="F353" s="17"/>
      <c r="G353" s="17">
        <v>0.75190979628399301</v>
      </c>
      <c r="H353" s="17">
        <v>0.70295380422426401</v>
      </c>
      <c r="I353" s="17">
        <v>0.67954274977706897</v>
      </c>
      <c r="J353" s="17">
        <v>0.64508123553057595</v>
      </c>
      <c r="K353" s="17">
        <v>0.67786970375362798</v>
      </c>
      <c r="L353" s="17">
        <v>0.59623686129117603</v>
      </c>
      <c r="M353" s="17"/>
      <c r="N353" s="17">
        <v>0.64337467589910002</v>
      </c>
      <c r="O353" s="17">
        <v>0.68096722239222496</v>
      </c>
      <c r="P353" s="17">
        <v>0.66764497365618902</v>
      </c>
      <c r="Q353" s="17">
        <v>0.65509179157447595</v>
      </c>
      <c r="R353" s="17">
        <v>0.67129726867625095</v>
      </c>
      <c r="S353" s="17"/>
      <c r="T353" s="17">
        <v>0.58999361395074501</v>
      </c>
      <c r="U353" s="17">
        <v>0.62932867673050097</v>
      </c>
      <c r="V353" s="17">
        <v>0.66846879230169798</v>
      </c>
      <c r="W353" s="17">
        <v>0.73926278521560695</v>
      </c>
      <c r="X353" s="17"/>
      <c r="Y353" s="17">
        <v>0.70055205640637097</v>
      </c>
      <c r="Z353" s="17">
        <v>0.65127737878482295</v>
      </c>
      <c r="AA353" s="17">
        <v>0.59861411321261504</v>
      </c>
      <c r="AB353" s="17">
        <v>0.66111789195456405</v>
      </c>
      <c r="AC353" s="17">
        <v>0.71074071249765602</v>
      </c>
      <c r="AD353" s="17">
        <v>0.72740034881998406</v>
      </c>
      <c r="AE353" s="17"/>
      <c r="AF353" s="17">
        <v>0.62276841657770299</v>
      </c>
      <c r="AG353" s="17"/>
      <c r="AH353" s="17">
        <v>0.664008262412081</v>
      </c>
      <c r="AI353" s="17"/>
      <c r="AJ353" s="17">
        <v>0.64150500673823396</v>
      </c>
      <c r="AK353" s="17">
        <v>0.673497643550521</v>
      </c>
      <c r="AL353" s="17">
        <v>0.67724052253501599</v>
      </c>
      <c r="AM353" s="17">
        <v>0.65413265467855297</v>
      </c>
      <c r="AN353" s="17">
        <v>0.71517206185009996</v>
      </c>
    </row>
    <row r="354" spans="2:40" x14ac:dyDescent="0.35">
      <c r="B354" t="s">
        <v>169</v>
      </c>
      <c r="C354" s="17">
        <v>0.335991737587919</v>
      </c>
      <c r="D354" s="17">
        <v>0.32473749810045299</v>
      </c>
      <c r="E354" s="17">
        <v>0.34535194875134201</v>
      </c>
      <c r="F354" s="17"/>
      <c r="G354" s="17">
        <v>0.24809020371600701</v>
      </c>
      <c r="H354" s="17">
        <v>0.29704619577573599</v>
      </c>
      <c r="I354" s="17">
        <v>0.32045725022293098</v>
      </c>
      <c r="J354" s="17">
        <v>0.354918764469424</v>
      </c>
      <c r="K354" s="17">
        <v>0.32213029624637202</v>
      </c>
      <c r="L354" s="17">
        <v>0.40376313870882402</v>
      </c>
      <c r="M354" s="17"/>
      <c r="N354" s="17">
        <v>0.35662532410089998</v>
      </c>
      <c r="O354" s="17">
        <v>0.31903277760777499</v>
      </c>
      <c r="P354" s="17">
        <v>0.33235502634381098</v>
      </c>
      <c r="Q354" s="17">
        <v>0.344908208425524</v>
      </c>
      <c r="R354" s="17">
        <v>0.328702731323749</v>
      </c>
      <c r="S354" s="17"/>
      <c r="T354" s="17">
        <v>0.41000638604925499</v>
      </c>
      <c r="U354" s="17">
        <v>0.37067132326949898</v>
      </c>
      <c r="V354" s="17">
        <v>0.33153120769830202</v>
      </c>
      <c r="W354" s="17">
        <v>0.26073721478439299</v>
      </c>
      <c r="X354" s="17"/>
      <c r="Y354" s="17">
        <v>0.29944794359362897</v>
      </c>
      <c r="Z354" s="17">
        <v>0.348722621215177</v>
      </c>
      <c r="AA354" s="17">
        <v>0.40138588678738502</v>
      </c>
      <c r="AB354" s="17">
        <v>0.338882108045436</v>
      </c>
      <c r="AC354" s="17">
        <v>0.28925928750234398</v>
      </c>
      <c r="AD354" s="17">
        <v>0.272599651180016</v>
      </c>
      <c r="AE354" s="17"/>
      <c r="AF354" s="17">
        <v>0.37723158342229701</v>
      </c>
      <c r="AG354" s="17"/>
      <c r="AH354" s="17">
        <v>0.335991737587919</v>
      </c>
      <c r="AI354" s="17"/>
      <c r="AJ354" s="17">
        <v>0.35849499326176598</v>
      </c>
      <c r="AK354" s="17">
        <v>0.326502356449479</v>
      </c>
      <c r="AL354" s="17">
        <v>0.32275947746498401</v>
      </c>
      <c r="AM354" s="17">
        <v>0.34586734532144697</v>
      </c>
      <c r="AN354" s="17">
        <v>0.28482793814989998</v>
      </c>
    </row>
    <row r="355" spans="2:40" x14ac:dyDescent="0.35">
      <c r="C355" s="17"/>
      <c r="D355" s="17"/>
      <c r="E355" s="17"/>
      <c r="F355" s="17"/>
      <c r="G355" s="17"/>
      <c r="H355" s="17"/>
      <c r="I355" s="17"/>
      <c r="J355" s="17"/>
      <c r="K355" s="17"/>
      <c r="L355" s="17"/>
      <c r="M355" s="17"/>
      <c r="N355" s="17"/>
      <c r="O355" s="17"/>
      <c r="P355" s="17"/>
      <c r="Q355" s="17"/>
      <c r="R355" s="17"/>
      <c r="S355" s="17"/>
      <c r="T355" s="17"/>
      <c r="U355" s="17"/>
      <c r="V355" s="17"/>
      <c r="W355" s="17"/>
      <c r="X355" s="17"/>
      <c r="Y355" s="17"/>
      <c r="Z355" s="17"/>
      <c r="AA355" s="17"/>
      <c r="AB355" s="17"/>
      <c r="AC355" s="17"/>
      <c r="AD355" s="17"/>
      <c r="AE355" s="17"/>
      <c r="AF355" s="17"/>
      <c r="AG355" s="17"/>
      <c r="AH355" s="17"/>
      <c r="AI355" s="17"/>
      <c r="AJ355" s="17"/>
      <c r="AK355" s="17"/>
      <c r="AL355" s="17"/>
      <c r="AM355" s="17"/>
      <c r="AN355" s="17"/>
    </row>
    <row r="356" spans="2:40" x14ac:dyDescent="0.35">
      <c r="B356" s="6" t="s">
        <v>173</v>
      </c>
      <c r="C356" s="17"/>
      <c r="D356" s="17"/>
      <c r="E356" s="17"/>
      <c r="F356" s="17"/>
      <c r="G356" s="17"/>
      <c r="H356" s="17"/>
      <c r="I356" s="17"/>
      <c r="J356" s="17"/>
      <c r="K356" s="17"/>
      <c r="L356" s="17"/>
      <c r="M356" s="17"/>
      <c r="N356" s="17"/>
      <c r="O356" s="17"/>
      <c r="P356" s="17"/>
      <c r="Q356" s="17"/>
      <c r="R356" s="17"/>
      <c r="S356" s="17"/>
      <c r="T356" s="17"/>
      <c r="U356" s="17"/>
      <c r="V356" s="17"/>
      <c r="W356" s="17"/>
      <c r="X356" s="17"/>
      <c r="Y356" s="17"/>
      <c r="Z356" s="17"/>
      <c r="AA356" s="17"/>
      <c r="AB356" s="17"/>
      <c r="AC356" s="17"/>
      <c r="AD356" s="17"/>
      <c r="AE356" s="17"/>
      <c r="AF356" s="17"/>
      <c r="AG356" s="17"/>
      <c r="AH356" s="17"/>
      <c r="AI356" s="17"/>
      <c r="AJ356" s="17"/>
      <c r="AK356" s="17"/>
      <c r="AL356" s="17"/>
      <c r="AM356" s="17"/>
      <c r="AN356" s="17"/>
    </row>
    <row r="357" spans="2:40" x14ac:dyDescent="0.35">
      <c r="B357" s="24" t="s">
        <v>121</v>
      </c>
      <c r="C357" s="17"/>
      <c r="D357" s="17"/>
      <c r="E357" s="17"/>
      <c r="F357" s="17"/>
      <c r="G357" s="17"/>
      <c r="H357" s="17"/>
      <c r="I357" s="17"/>
      <c r="J357" s="17"/>
      <c r="K357" s="17"/>
      <c r="L357" s="17"/>
      <c r="M357" s="17"/>
      <c r="N357" s="17"/>
      <c r="O357" s="17"/>
      <c r="P357" s="17"/>
      <c r="Q357" s="17"/>
      <c r="R357" s="17"/>
      <c r="S357" s="17"/>
      <c r="T357" s="17"/>
      <c r="U357" s="17"/>
      <c r="V357" s="17"/>
      <c r="W357" s="17"/>
      <c r="X357" s="17"/>
      <c r="Y357" s="17"/>
      <c r="Z357" s="17"/>
      <c r="AA357" s="17"/>
      <c r="AB357" s="17"/>
      <c r="AC357" s="17"/>
      <c r="AD357" s="17"/>
      <c r="AE357" s="17"/>
      <c r="AF357" s="17"/>
      <c r="AG357" s="17"/>
      <c r="AH357" s="17"/>
      <c r="AI357" s="17"/>
      <c r="AJ357" s="17"/>
      <c r="AK357" s="17"/>
      <c r="AL357" s="17"/>
      <c r="AM357" s="17"/>
      <c r="AN357" s="17"/>
    </row>
    <row r="358" spans="2:40" x14ac:dyDescent="0.35">
      <c r="B358" t="s">
        <v>168</v>
      </c>
      <c r="C358" s="17">
        <v>0.67987808193559196</v>
      </c>
      <c r="D358" s="17">
        <v>0.67901605402569398</v>
      </c>
      <c r="E358" s="17">
        <v>0.680817266062402</v>
      </c>
      <c r="F358" s="17"/>
      <c r="G358" s="17">
        <v>0.74119124907860001</v>
      </c>
      <c r="H358" s="17">
        <v>0.66157991855790099</v>
      </c>
      <c r="I358" s="17">
        <v>0.67739594886638699</v>
      </c>
      <c r="J358" s="17">
        <v>0.67921607071247903</v>
      </c>
      <c r="K358" s="17">
        <v>0.71907250670746203</v>
      </c>
      <c r="L358" s="17">
        <v>0.643230117882019</v>
      </c>
      <c r="M358" s="17"/>
      <c r="N358" s="17">
        <v>0.65348513593223201</v>
      </c>
      <c r="O358" s="17">
        <v>0.69660120120328095</v>
      </c>
      <c r="P358" s="17">
        <v>0.67733202804738402</v>
      </c>
      <c r="Q358" s="17">
        <v>0.67301928676029299</v>
      </c>
      <c r="R358" s="17">
        <v>0.69718019435036704</v>
      </c>
      <c r="S358" s="17"/>
      <c r="T358" s="17">
        <v>0.59327415828474295</v>
      </c>
      <c r="U358" s="17">
        <v>0.68628401424030505</v>
      </c>
      <c r="V358" s="17">
        <v>0.677248035421955</v>
      </c>
      <c r="W358" s="17">
        <v>0.73898762679492003</v>
      </c>
      <c r="X358" s="17"/>
      <c r="Y358" s="17">
        <v>0.68810128875804299</v>
      </c>
      <c r="Z358" s="17">
        <v>0.71671867985598703</v>
      </c>
      <c r="AA358" s="17">
        <v>0.64989777998529097</v>
      </c>
      <c r="AB358" s="17">
        <v>0.68573718136560102</v>
      </c>
      <c r="AC358" s="17">
        <v>0.66940035248553997</v>
      </c>
      <c r="AD358" s="17">
        <v>0.77753771057863696</v>
      </c>
      <c r="AE358" s="17"/>
      <c r="AF358" s="17">
        <v>0.62586636894276804</v>
      </c>
      <c r="AG358" s="17"/>
      <c r="AH358" s="17">
        <v>0.67987808193559196</v>
      </c>
      <c r="AI358" s="17"/>
      <c r="AJ358" s="17">
        <v>0.67657146270933199</v>
      </c>
      <c r="AK358" s="17">
        <v>0.70460842487123998</v>
      </c>
      <c r="AL358" s="17">
        <v>0.64198512009123598</v>
      </c>
      <c r="AM358" s="17">
        <v>0.68529832642682997</v>
      </c>
      <c r="AN358" s="17">
        <v>0.72155278891124497</v>
      </c>
    </row>
    <row r="359" spans="2:40" x14ac:dyDescent="0.35">
      <c r="B359" t="s">
        <v>169</v>
      </c>
      <c r="C359" s="17">
        <v>0.32012191806440898</v>
      </c>
      <c r="D359" s="17">
        <v>0.32098394597430602</v>
      </c>
      <c r="E359" s="17">
        <v>0.319182733937598</v>
      </c>
      <c r="F359" s="17"/>
      <c r="G359" s="17">
        <v>0.25880875092140099</v>
      </c>
      <c r="H359" s="17">
        <v>0.33842008144209901</v>
      </c>
      <c r="I359" s="17">
        <v>0.32260405113361301</v>
      </c>
      <c r="J359" s="17">
        <v>0.32078392928751998</v>
      </c>
      <c r="K359" s="17">
        <v>0.28092749329253802</v>
      </c>
      <c r="L359" s="17">
        <v>0.356769882117981</v>
      </c>
      <c r="M359" s="17"/>
      <c r="N359" s="17">
        <v>0.34651486406776799</v>
      </c>
      <c r="O359" s="17">
        <v>0.30339879879671899</v>
      </c>
      <c r="P359" s="17">
        <v>0.32266797195261598</v>
      </c>
      <c r="Q359" s="17">
        <v>0.32698071323970701</v>
      </c>
      <c r="R359" s="17">
        <v>0.30281980564963301</v>
      </c>
      <c r="S359" s="17"/>
      <c r="T359" s="17">
        <v>0.406725841715257</v>
      </c>
      <c r="U359" s="17">
        <v>0.313715985759695</v>
      </c>
      <c r="V359" s="17">
        <v>0.322751964578045</v>
      </c>
      <c r="W359" s="17">
        <v>0.26101237320507997</v>
      </c>
      <c r="X359" s="17"/>
      <c r="Y359" s="17">
        <v>0.31189871124195701</v>
      </c>
      <c r="Z359" s="17">
        <v>0.28328132014401303</v>
      </c>
      <c r="AA359" s="17">
        <v>0.35010222001470898</v>
      </c>
      <c r="AB359" s="17">
        <v>0.31426281863439898</v>
      </c>
      <c r="AC359" s="17">
        <v>0.33059964751446003</v>
      </c>
      <c r="AD359" s="17">
        <v>0.22246228942136301</v>
      </c>
      <c r="AE359" s="17"/>
      <c r="AF359" s="17">
        <v>0.37413363105723202</v>
      </c>
      <c r="AG359" s="17"/>
      <c r="AH359" s="17">
        <v>0.32012191806440898</v>
      </c>
      <c r="AI359" s="17"/>
      <c r="AJ359" s="17">
        <v>0.32342853729066801</v>
      </c>
      <c r="AK359" s="17">
        <v>0.29539157512876002</v>
      </c>
      <c r="AL359" s="17">
        <v>0.35801487990876402</v>
      </c>
      <c r="AM359" s="17">
        <v>0.31470167357317003</v>
      </c>
      <c r="AN359" s="17">
        <v>0.27844721108875498</v>
      </c>
    </row>
    <row r="360" spans="2:40" x14ac:dyDescent="0.35">
      <c r="C360" s="17"/>
      <c r="D360" s="17"/>
      <c r="E360" s="17"/>
      <c r="F360" s="17"/>
      <c r="G360" s="17"/>
      <c r="H360" s="17"/>
      <c r="I360" s="17"/>
      <c r="J360" s="17"/>
      <c r="K360" s="17"/>
      <c r="L360" s="17"/>
      <c r="M360" s="17"/>
      <c r="N360" s="17"/>
      <c r="O360" s="17"/>
      <c r="P360" s="17"/>
      <c r="Q360" s="17"/>
      <c r="R360" s="17"/>
      <c r="S360" s="17"/>
      <c r="T360" s="17"/>
      <c r="U360" s="17"/>
      <c r="V360" s="17"/>
      <c r="W360" s="17"/>
      <c r="X360" s="17"/>
      <c r="Y360" s="17"/>
      <c r="Z360" s="17"/>
      <c r="AA360" s="17"/>
      <c r="AB360" s="17"/>
      <c r="AC360" s="17"/>
      <c r="AD360" s="17"/>
      <c r="AE360" s="17"/>
      <c r="AF360" s="17"/>
      <c r="AG360" s="17"/>
      <c r="AH360" s="17"/>
      <c r="AI360" s="17"/>
      <c r="AJ360" s="17"/>
      <c r="AK360" s="17"/>
      <c r="AL360" s="17"/>
      <c r="AM360" s="17"/>
      <c r="AN360" s="17"/>
    </row>
    <row r="361" spans="2:40" x14ac:dyDescent="0.35">
      <c r="B361" s="6" t="s">
        <v>179</v>
      </c>
      <c r="C361" s="17"/>
      <c r="D361" s="17"/>
      <c r="E361" s="17"/>
      <c r="F361" s="17"/>
      <c r="G361" s="17"/>
      <c r="H361" s="17"/>
      <c r="I361" s="17"/>
      <c r="J361" s="17"/>
      <c r="K361" s="17"/>
      <c r="L361" s="17"/>
      <c r="M361" s="17"/>
      <c r="N361" s="17"/>
      <c r="O361" s="17"/>
      <c r="P361" s="17"/>
      <c r="Q361" s="17"/>
      <c r="R361" s="17"/>
      <c r="S361" s="17"/>
      <c r="T361" s="17"/>
      <c r="U361" s="17"/>
      <c r="V361" s="17"/>
      <c r="W361" s="17"/>
      <c r="X361" s="17"/>
      <c r="Y361" s="17"/>
      <c r="Z361" s="17"/>
      <c r="AA361" s="17"/>
      <c r="AB361" s="17"/>
      <c r="AC361" s="17"/>
      <c r="AD361" s="17"/>
      <c r="AE361" s="17"/>
      <c r="AF361" s="17"/>
      <c r="AG361" s="17"/>
      <c r="AH361" s="17"/>
      <c r="AI361" s="17"/>
      <c r="AJ361" s="17"/>
      <c r="AK361" s="17"/>
      <c r="AL361" s="17"/>
      <c r="AM361" s="17"/>
      <c r="AN361" s="17"/>
    </row>
    <row r="362" spans="2:40" x14ac:dyDescent="0.35">
      <c r="B362" s="24" t="s">
        <v>180</v>
      </c>
      <c r="C362" s="17"/>
      <c r="D362" s="17"/>
      <c r="E362" s="17"/>
      <c r="F362" s="17"/>
      <c r="G362" s="17"/>
      <c r="H362" s="17"/>
      <c r="I362" s="17"/>
      <c r="J362" s="17"/>
      <c r="K362" s="17"/>
      <c r="L362" s="17"/>
      <c r="M362" s="17"/>
      <c r="N362" s="17"/>
      <c r="O362" s="17"/>
      <c r="P362" s="17"/>
      <c r="Q362" s="17"/>
      <c r="R362" s="17"/>
      <c r="S362" s="17"/>
      <c r="T362" s="17"/>
      <c r="U362" s="17"/>
      <c r="V362" s="17"/>
      <c r="W362" s="17"/>
      <c r="X362" s="17"/>
      <c r="Y362" s="17"/>
      <c r="Z362" s="17"/>
      <c r="AA362" s="17"/>
      <c r="AB362" s="17"/>
      <c r="AC362" s="17"/>
      <c r="AD362" s="17"/>
      <c r="AE362" s="17"/>
      <c r="AF362" s="17"/>
      <c r="AG362" s="17"/>
      <c r="AH362" s="17"/>
      <c r="AI362" s="17"/>
      <c r="AJ362" s="17"/>
      <c r="AK362" s="17"/>
      <c r="AL362" s="17"/>
      <c r="AM362" s="17"/>
      <c r="AN362" s="17"/>
    </row>
    <row r="363" spans="2:40" x14ac:dyDescent="0.35">
      <c r="B363" t="s">
        <v>174</v>
      </c>
      <c r="C363" s="17">
        <v>0.41310379335095698</v>
      </c>
      <c r="D363" s="17">
        <v>0.38613152281357799</v>
      </c>
      <c r="E363" s="17">
        <v>0.43948276019975702</v>
      </c>
      <c r="F363" s="17"/>
      <c r="G363" s="17">
        <v>0.43680741830568498</v>
      </c>
      <c r="H363" s="17">
        <v>0.392887283221803</v>
      </c>
      <c r="I363" s="17">
        <v>0.56823000379424604</v>
      </c>
      <c r="J363" s="17">
        <v>0.38103861578482001</v>
      </c>
      <c r="K363" s="17">
        <v>0.33731627970340899</v>
      </c>
      <c r="L363" s="17">
        <v>0.39022582188159699</v>
      </c>
      <c r="M363" s="17"/>
      <c r="N363" s="17">
        <v>0.41363344042707401</v>
      </c>
      <c r="O363" s="17">
        <v>0.37933352450290397</v>
      </c>
      <c r="P363" s="17">
        <v>0.41032449688473999</v>
      </c>
      <c r="Q363" s="17">
        <v>0.46129676518541202</v>
      </c>
      <c r="R363" s="17">
        <v>0.34351185581813098</v>
      </c>
      <c r="S363" s="17"/>
      <c r="T363" s="17">
        <v>0.42425713890990902</v>
      </c>
      <c r="U363" s="17">
        <v>0.405899119148593</v>
      </c>
      <c r="V363" s="17">
        <v>0.44825018135660799</v>
      </c>
      <c r="W363" s="17">
        <v>0.42953515608362203</v>
      </c>
      <c r="X363" s="17"/>
      <c r="Y363" s="17">
        <v>0.43130472007722898</v>
      </c>
      <c r="Z363" s="17">
        <v>0.44820512118488698</v>
      </c>
      <c r="AA363" s="17">
        <v>0.39306515402769199</v>
      </c>
      <c r="AB363" s="17">
        <v>0.38321972000962901</v>
      </c>
      <c r="AC363" s="17">
        <v>0.37554133618143498</v>
      </c>
      <c r="AD363" s="17">
        <v>0.33621582356473301</v>
      </c>
      <c r="AE363" s="17"/>
      <c r="AF363" s="17">
        <v>0.42533880710480099</v>
      </c>
      <c r="AG363" s="17"/>
      <c r="AH363" s="17">
        <v>0.41310379335095698</v>
      </c>
      <c r="AI363" s="17"/>
      <c r="AJ363" s="17">
        <v>0.44021578766316799</v>
      </c>
      <c r="AK363" s="17">
        <v>0.48290497249335801</v>
      </c>
      <c r="AL363" s="17">
        <v>0.41744900522464501</v>
      </c>
      <c r="AM363" s="17">
        <v>0.363069114846649</v>
      </c>
      <c r="AN363" s="17">
        <v>0.33954182316535397</v>
      </c>
    </row>
    <row r="364" spans="2:40" x14ac:dyDescent="0.35">
      <c r="B364" t="s">
        <v>175</v>
      </c>
      <c r="C364" s="17">
        <v>0.49275460508102498</v>
      </c>
      <c r="D364" s="17">
        <v>0.52088682361632199</v>
      </c>
      <c r="E364" s="17">
        <v>0.464870605013945</v>
      </c>
      <c r="F364" s="17"/>
      <c r="G364" s="17">
        <v>0.48740391020874202</v>
      </c>
      <c r="H364" s="17">
        <v>0.53225903275606501</v>
      </c>
      <c r="I364" s="17">
        <v>0.34804687140123802</v>
      </c>
      <c r="J364" s="17">
        <v>0.485677592719998</v>
      </c>
      <c r="K364" s="17">
        <v>0.54650827411474001</v>
      </c>
      <c r="L364" s="17">
        <v>0.52753679426014699</v>
      </c>
      <c r="M364" s="17"/>
      <c r="N364" s="17">
        <v>0.54012020510313696</v>
      </c>
      <c r="O364" s="17">
        <v>0.57039818905407702</v>
      </c>
      <c r="P364" s="17">
        <v>0.46323731988538802</v>
      </c>
      <c r="Q364" s="17">
        <v>0.45490055772022903</v>
      </c>
      <c r="R364" s="17">
        <v>0.53691802938743705</v>
      </c>
      <c r="S364" s="17"/>
      <c r="T364" s="17">
        <v>0.44954291885516801</v>
      </c>
      <c r="U364" s="17">
        <v>0.50752492954769501</v>
      </c>
      <c r="V364" s="17">
        <v>0.46962405227756998</v>
      </c>
      <c r="W364" s="17">
        <v>0.47514893535263802</v>
      </c>
      <c r="X364" s="17"/>
      <c r="Y364" s="17">
        <v>0.48001960464169602</v>
      </c>
      <c r="Z364" s="17">
        <v>0.48298773708546999</v>
      </c>
      <c r="AA364" s="17">
        <v>0.50070301653863003</v>
      </c>
      <c r="AB364" s="17">
        <v>0.477438866421242</v>
      </c>
      <c r="AC364" s="17">
        <v>0.55595121730890595</v>
      </c>
      <c r="AD364" s="17">
        <v>0.51581865954350703</v>
      </c>
      <c r="AE364" s="17"/>
      <c r="AF364" s="17">
        <v>0.50422575480173903</v>
      </c>
      <c r="AG364" s="17"/>
      <c r="AH364" s="17">
        <v>0.49275460508102498</v>
      </c>
      <c r="AI364" s="17"/>
      <c r="AJ364" s="17">
        <v>0.461733162464041</v>
      </c>
      <c r="AK364" s="17">
        <v>0.38699302136247099</v>
      </c>
      <c r="AL364" s="17">
        <v>0.49649357221808099</v>
      </c>
      <c r="AM364" s="17">
        <v>0.56970695118858605</v>
      </c>
      <c r="AN364" s="17">
        <v>0.55358524390536001</v>
      </c>
    </row>
    <row r="365" spans="2:40" x14ac:dyDescent="0.35">
      <c r="B365" t="s">
        <v>176</v>
      </c>
      <c r="C365" s="17">
        <v>6.6728344750678306E-2</v>
      </c>
      <c r="D365" s="17">
        <v>5.8056896816485001E-2</v>
      </c>
      <c r="E365" s="17">
        <v>7.6001936969799996E-2</v>
      </c>
      <c r="F365" s="17"/>
      <c r="G365" s="17">
        <v>5.9988806443792703E-2</v>
      </c>
      <c r="H365" s="17">
        <v>6.2070636728315497E-2</v>
      </c>
      <c r="I365" s="17">
        <v>4.1414840794448599E-2</v>
      </c>
      <c r="J365" s="17">
        <v>0.114415858217883</v>
      </c>
      <c r="K365" s="17">
        <v>7.3834603436722296E-2</v>
      </c>
      <c r="L365" s="17">
        <v>5.1419245558185701E-2</v>
      </c>
      <c r="M365" s="17"/>
      <c r="N365" s="17">
        <v>3.18899969176452E-2</v>
      </c>
      <c r="O365" s="17">
        <v>2.8174092384061399E-2</v>
      </c>
      <c r="P365" s="17">
        <v>8.3806312456693594E-2</v>
      </c>
      <c r="Q365" s="17">
        <v>6.7068177229392706E-2</v>
      </c>
      <c r="R365" s="17">
        <v>9.3185295564092593E-2</v>
      </c>
      <c r="S365" s="17"/>
      <c r="T365" s="17">
        <v>0.10075659493759299</v>
      </c>
      <c r="U365" s="17">
        <v>4.7680206742550399E-2</v>
      </c>
      <c r="V365" s="17">
        <v>6.4994948555723797E-2</v>
      </c>
      <c r="W365" s="17">
        <v>6.4745292965409207E-2</v>
      </c>
      <c r="X365" s="17"/>
      <c r="Y365" s="17">
        <v>7.4519448657983905E-2</v>
      </c>
      <c r="Z365" s="17">
        <v>6.8807141729642807E-2</v>
      </c>
      <c r="AA365" s="17">
        <v>5.4270820649691298E-2</v>
      </c>
      <c r="AB365" s="17">
        <v>8.8012035712402001E-2</v>
      </c>
      <c r="AC365" s="17">
        <v>5.1737267538750298E-2</v>
      </c>
      <c r="AD365" s="17">
        <v>6.0753958644895599E-2</v>
      </c>
      <c r="AE365" s="17"/>
      <c r="AF365" s="17">
        <v>3.7579093958122103E-2</v>
      </c>
      <c r="AG365" s="17"/>
      <c r="AH365" s="17">
        <v>6.6728344750678306E-2</v>
      </c>
      <c r="AI365" s="17"/>
      <c r="AJ365" s="17">
        <v>8.4720928927516106E-2</v>
      </c>
      <c r="AK365" s="17">
        <v>8.5268798177880301E-2</v>
      </c>
      <c r="AL365" s="17">
        <v>4.00552776577126E-2</v>
      </c>
      <c r="AM365" s="17">
        <v>6.0497872650197203E-2</v>
      </c>
      <c r="AN365" s="17">
        <v>5.7314807013704401E-2</v>
      </c>
    </row>
    <row r="366" spans="2:40" x14ac:dyDescent="0.35">
      <c r="B366" t="s">
        <v>177</v>
      </c>
      <c r="C366" s="17">
        <v>1.96543700563044E-2</v>
      </c>
      <c r="D366" s="17">
        <v>2.5021785619805899E-2</v>
      </c>
      <c r="E366" s="17">
        <v>1.41034751926934E-2</v>
      </c>
      <c r="F366" s="17"/>
      <c r="G366" s="17">
        <v>1.5799865041780398E-2</v>
      </c>
      <c r="H366" s="17">
        <v>0</v>
      </c>
      <c r="I366" s="17">
        <v>4.2308284010066803E-2</v>
      </c>
      <c r="J366" s="17">
        <v>1.06526528721098E-2</v>
      </c>
      <c r="K366" s="17">
        <v>1.613868892084E-2</v>
      </c>
      <c r="L366" s="17">
        <v>3.08181383000702E-2</v>
      </c>
      <c r="M366" s="17"/>
      <c r="N366" s="17">
        <v>0</v>
      </c>
      <c r="O366" s="17">
        <v>1.30978445365246E-2</v>
      </c>
      <c r="P366" s="17">
        <v>2.7878556463928301E-2</v>
      </c>
      <c r="Q366" s="17">
        <v>1.6734499864966099E-2</v>
      </c>
      <c r="R366" s="17">
        <v>2.6384819230339501E-2</v>
      </c>
      <c r="S366" s="17"/>
      <c r="T366" s="17">
        <v>0</v>
      </c>
      <c r="U366" s="17">
        <v>2.00752061805856E-2</v>
      </c>
      <c r="V366" s="17">
        <v>1.18889336827074E-2</v>
      </c>
      <c r="W366" s="17">
        <v>3.0570615598331099E-2</v>
      </c>
      <c r="X366" s="17"/>
      <c r="Y366" s="17">
        <v>1.41562266230902E-2</v>
      </c>
      <c r="Z366" s="17">
        <v>0</v>
      </c>
      <c r="AA366" s="17">
        <v>3.6767411837903503E-2</v>
      </c>
      <c r="AB366" s="17">
        <v>1.8439237250098099E-2</v>
      </c>
      <c r="AC366" s="17">
        <v>0</v>
      </c>
      <c r="AD366" s="17">
        <v>8.7211558246863496E-2</v>
      </c>
      <c r="AE366" s="17"/>
      <c r="AF366" s="17">
        <v>2.5043731855248198E-2</v>
      </c>
      <c r="AG366" s="17"/>
      <c r="AH366" s="17">
        <v>1.96543700563044E-2</v>
      </c>
      <c r="AI366" s="17"/>
      <c r="AJ366" s="17">
        <v>4.6216139389263604E-3</v>
      </c>
      <c r="AK366" s="17">
        <v>4.48332079662912E-2</v>
      </c>
      <c r="AL366" s="17">
        <v>4.6002144899561198E-2</v>
      </c>
      <c r="AM366" s="17">
        <v>0</v>
      </c>
      <c r="AN366" s="17">
        <v>1.6696265151568999E-2</v>
      </c>
    </row>
    <row r="367" spans="2:40" x14ac:dyDescent="0.35">
      <c r="B367" t="s">
        <v>178</v>
      </c>
      <c r="C367" s="17">
        <v>3.7510964510866001E-3</v>
      </c>
      <c r="D367" s="17">
        <v>7.3499067859538296E-3</v>
      </c>
      <c r="E367" s="17">
        <v>0</v>
      </c>
      <c r="F367" s="17"/>
      <c r="G367" s="17">
        <v>0</v>
      </c>
      <c r="H367" s="17">
        <v>1.27830472938169E-2</v>
      </c>
      <c r="I367" s="17">
        <v>0</v>
      </c>
      <c r="J367" s="17">
        <v>0</v>
      </c>
      <c r="K367" s="17">
        <v>9.5198405929493007E-3</v>
      </c>
      <c r="L367" s="17">
        <v>0</v>
      </c>
      <c r="M367" s="17"/>
      <c r="N367" s="17">
        <v>0</v>
      </c>
      <c r="O367" s="17">
        <v>0</v>
      </c>
      <c r="P367" s="17">
        <v>1.08254722031301E-2</v>
      </c>
      <c r="Q367" s="17">
        <v>0</v>
      </c>
      <c r="R367" s="17">
        <v>0</v>
      </c>
      <c r="S367" s="17"/>
      <c r="T367" s="17">
        <v>0</v>
      </c>
      <c r="U367" s="17">
        <v>1.3968454607168701E-2</v>
      </c>
      <c r="V367" s="17">
        <v>0</v>
      </c>
      <c r="W367" s="17">
        <v>0</v>
      </c>
      <c r="X367" s="17"/>
      <c r="Y367" s="17">
        <v>0</v>
      </c>
      <c r="Z367" s="17">
        <v>0</v>
      </c>
      <c r="AA367" s="17">
        <v>5.5201805901220801E-3</v>
      </c>
      <c r="AB367" s="17">
        <v>3.2890140606629502E-2</v>
      </c>
      <c r="AC367" s="17">
        <v>0</v>
      </c>
      <c r="AD367" s="17">
        <v>0</v>
      </c>
      <c r="AE367" s="17"/>
      <c r="AF367" s="17">
        <v>4.9319909652803902E-3</v>
      </c>
      <c r="AG367" s="17"/>
      <c r="AH367" s="17">
        <v>3.7510964510866001E-3</v>
      </c>
      <c r="AI367" s="17"/>
      <c r="AJ367" s="17">
        <v>0</v>
      </c>
      <c r="AK367" s="17">
        <v>0</v>
      </c>
      <c r="AL367" s="17">
        <v>0</v>
      </c>
      <c r="AM367" s="17">
        <v>6.7260613145674296E-3</v>
      </c>
      <c r="AN367" s="17">
        <v>2.0410001977634699E-2</v>
      </c>
    </row>
    <row r="368" spans="2:40" x14ac:dyDescent="0.35">
      <c r="B368" t="s">
        <v>58</v>
      </c>
      <c r="C368" s="17">
        <v>4.0077903099486898E-3</v>
      </c>
      <c r="D368" s="17">
        <v>2.5530643478545098E-3</v>
      </c>
      <c r="E368" s="17">
        <v>5.5412226238043304E-3</v>
      </c>
      <c r="F368" s="17"/>
      <c r="G368" s="17">
        <v>0</v>
      </c>
      <c r="H368" s="17">
        <v>0</v>
      </c>
      <c r="I368" s="17">
        <v>0</v>
      </c>
      <c r="J368" s="17">
        <v>8.2152804051896094E-3</v>
      </c>
      <c r="K368" s="17">
        <v>1.66823132313389E-2</v>
      </c>
      <c r="L368" s="17">
        <v>0</v>
      </c>
      <c r="M368" s="17"/>
      <c r="N368" s="17">
        <v>1.43563575521442E-2</v>
      </c>
      <c r="O368" s="17">
        <v>8.9963495224329396E-3</v>
      </c>
      <c r="P368" s="17">
        <v>3.9278421061203599E-3</v>
      </c>
      <c r="Q368" s="17">
        <v>0</v>
      </c>
      <c r="R368" s="17">
        <v>0</v>
      </c>
      <c r="S368" s="17"/>
      <c r="T368" s="17">
        <v>2.5443347297329999E-2</v>
      </c>
      <c r="U368" s="17">
        <v>4.8520837734078101E-3</v>
      </c>
      <c r="V368" s="17">
        <v>5.2418841273904997E-3</v>
      </c>
      <c r="W368" s="17">
        <v>0</v>
      </c>
      <c r="X368" s="17"/>
      <c r="Y368" s="17">
        <v>0</v>
      </c>
      <c r="Z368" s="17">
        <v>0</v>
      </c>
      <c r="AA368" s="17">
        <v>9.6734163559606297E-3</v>
      </c>
      <c r="AB368" s="17">
        <v>0</v>
      </c>
      <c r="AC368" s="17">
        <v>1.67701789709085E-2</v>
      </c>
      <c r="AD368" s="17">
        <v>0</v>
      </c>
      <c r="AE368" s="17"/>
      <c r="AF368" s="17">
        <v>2.8806213148091699E-3</v>
      </c>
      <c r="AG368" s="17"/>
      <c r="AH368" s="17">
        <v>4.0077903099486898E-3</v>
      </c>
      <c r="AI368" s="17"/>
      <c r="AJ368" s="17">
        <v>8.7085070063479594E-3</v>
      </c>
      <c r="AK368" s="17">
        <v>0</v>
      </c>
      <c r="AL368" s="17">
        <v>0</v>
      </c>
      <c r="AM368" s="17">
        <v>0</v>
      </c>
      <c r="AN368" s="17">
        <v>1.24518587863782E-2</v>
      </c>
    </row>
    <row r="369" spans="2:40" x14ac:dyDescent="0.35">
      <c r="C369" s="17"/>
      <c r="D369" s="17"/>
      <c r="E369" s="17"/>
      <c r="F369" s="17"/>
      <c r="G369" s="17"/>
      <c r="H369" s="17"/>
      <c r="I369" s="17"/>
      <c r="J369" s="17"/>
      <c r="K369" s="17"/>
      <c r="L369" s="17"/>
      <c r="M369" s="17"/>
      <c r="N369" s="17"/>
      <c r="O369" s="17"/>
      <c r="P369" s="17"/>
      <c r="Q369" s="17"/>
      <c r="R369" s="17"/>
      <c r="S369" s="17"/>
      <c r="T369" s="17"/>
      <c r="U369" s="17"/>
      <c r="V369" s="17"/>
      <c r="W369" s="17"/>
      <c r="X369" s="17"/>
      <c r="Y369" s="17"/>
      <c r="Z369" s="17"/>
      <c r="AA369" s="17"/>
      <c r="AB369" s="17"/>
      <c r="AC369" s="17"/>
      <c r="AD369" s="17"/>
      <c r="AE369" s="17"/>
      <c r="AF369" s="17"/>
      <c r="AG369" s="17"/>
      <c r="AH369" s="17"/>
      <c r="AI369" s="17"/>
      <c r="AJ369" s="17"/>
      <c r="AK369" s="17"/>
      <c r="AL369" s="17"/>
      <c r="AM369" s="17"/>
      <c r="AN369" s="17"/>
    </row>
    <row r="370" spans="2:40" x14ac:dyDescent="0.35">
      <c r="B370" s="6" t="s">
        <v>194</v>
      </c>
      <c r="C370" s="17"/>
      <c r="D370" s="17"/>
      <c r="E370" s="17"/>
      <c r="F370" s="17"/>
      <c r="G370" s="17"/>
      <c r="H370" s="17"/>
      <c r="I370" s="17"/>
      <c r="J370" s="17"/>
      <c r="K370" s="17"/>
      <c r="L370" s="17"/>
      <c r="M370" s="17"/>
      <c r="N370" s="17"/>
      <c r="O370" s="17"/>
      <c r="P370" s="17"/>
      <c r="Q370" s="17"/>
      <c r="R370" s="17"/>
      <c r="S370" s="17"/>
      <c r="T370" s="17"/>
      <c r="U370" s="17"/>
      <c r="V370" s="17"/>
      <c r="W370" s="17"/>
      <c r="X370" s="17"/>
      <c r="Y370" s="17"/>
      <c r="Z370" s="17"/>
      <c r="AA370" s="17"/>
      <c r="AB370" s="17"/>
      <c r="AC370" s="17"/>
      <c r="AD370" s="17"/>
      <c r="AE370" s="17"/>
      <c r="AF370" s="17"/>
      <c r="AG370" s="17"/>
      <c r="AH370" s="17"/>
      <c r="AI370" s="17"/>
      <c r="AJ370" s="17"/>
      <c r="AK370" s="17"/>
      <c r="AL370" s="17"/>
      <c r="AM370" s="17"/>
      <c r="AN370" s="17"/>
    </row>
    <row r="371" spans="2:40" x14ac:dyDescent="0.35">
      <c r="B371" s="24" t="s">
        <v>121</v>
      </c>
      <c r="C371" s="17"/>
      <c r="D371" s="17"/>
      <c r="E371" s="17"/>
      <c r="F371" s="17"/>
      <c r="G371" s="17"/>
      <c r="H371" s="17"/>
      <c r="I371" s="17"/>
      <c r="J371" s="17"/>
      <c r="K371" s="17"/>
      <c r="L371" s="17"/>
      <c r="M371" s="17"/>
      <c r="N371" s="17"/>
      <c r="O371" s="17"/>
      <c r="P371" s="17"/>
      <c r="Q371" s="17"/>
      <c r="R371" s="17"/>
      <c r="S371" s="17"/>
      <c r="T371" s="17"/>
      <c r="U371" s="17"/>
      <c r="V371" s="17"/>
      <c r="W371" s="17"/>
      <c r="X371" s="17"/>
      <c r="Y371" s="17"/>
      <c r="Z371" s="17"/>
      <c r="AA371" s="17"/>
      <c r="AB371" s="17"/>
      <c r="AC371" s="17"/>
      <c r="AD371" s="17"/>
      <c r="AE371" s="17"/>
      <c r="AF371" s="17"/>
      <c r="AG371" s="17"/>
      <c r="AH371" s="17"/>
      <c r="AI371" s="17"/>
      <c r="AJ371" s="17"/>
      <c r="AK371" s="17"/>
      <c r="AL371" s="17"/>
      <c r="AM371" s="17"/>
      <c r="AN371" s="17"/>
    </row>
    <row r="372" spans="2:40" x14ac:dyDescent="0.35">
      <c r="B372" t="s">
        <v>185</v>
      </c>
      <c r="C372" s="17">
        <v>5.2775364268475899E-2</v>
      </c>
      <c r="D372" s="17">
        <v>7.0265850971243202E-2</v>
      </c>
      <c r="E372" s="17">
        <v>3.5370689398152598E-2</v>
      </c>
      <c r="F372" s="17"/>
      <c r="G372" s="17">
        <v>9.2522876279744107E-2</v>
      </c>
      <c r="H372" s="17">
        <v>0.103587778357026</v>
      </c>
      <c r="I372" s="17">
        <v>0.11036525724257699</v>
      </c>
      <c r="J372" s="17">
        <v>2.3945082568397901E-2</v>
      </c>
      <c r="K372" s="17">
        <v>2.27265705172153E-2</v>
      </c>
      <c r="L372" s="17">
        <v>7.3771723733148404E-3</v>
      </c>
      <c r="M372" s="17"/>
      <c r="N372" s="17">
        <v>5.5143137455227802E-2</v>
      </c>
      <c r="O372" s="17">
        <v>1.5538229947482799E-2</v>
      </c>
      <c r="P372" s="17">
        <v>1.1501164815586801E-2</v>
      </c>
      <c r="Q372" s="17">
        <v>0.105039785208762</v>
      </c>
      <c r="R372" s="17">
        <v>9.36098374158853E-2</v>
      </c>
      <c r="S372" s="17"/>
      <c r="T372" s="17">
        <v>0</v>
      </c>
      <c r="U372" s="17">
        <v>2.6052686234420398E-2</v>
      </c>
      <c r="V372" s="17">
        <v>5.7877102768993598E-2</v>
      </c>
      <c r="W372" s="17">
        <v>9.3037970025688102E-2</v>
      </c>
      <c r="X372" s="17"/>
      <c r="Y372" s="17">
        <v>9.1208421612505905E-2</v>
      </c>
      <c r="Z372" s="17">
        <v>1.75468975478844E-2</v>
      </c>
      <c r="AA372" s="17">
        <v>1.2294847824586201E-2</v>
      </c>
      <c r="AB372" s="17">
        <v>4.6918613017002203E-2</v>
      </c>
      <c r="AC372" s="17">
        <v>7.2005359120020707E-2</v>
      </c>
      <c r="AD372" s="17">
        <v>0</v>
      </c>
      <c r="AE372" s="17"/>
      <c r="AF372" s="17">
        <v>6.1527889557871598E-2</v>
      </c>
      <c r="AG372" s="17"/>
      <c r="AH372" s="17">
        <v>5.2775364268475899E-2</v>
      </c>
      <c r="AI372" s="17"/>
      <c r="AJ372" s="17">
        <v>9.0045672190989606E-2</v>
      </c>
      <c r="AK372" s="17">
        <v>3.6601760485116097E-2</v>
      </c>
      <c r="AL372" s="17">
        <v>3.4980738332244798E-2</v>
      </c>
      <c r="AM372" s="17">
        <v>4.2363100183749898E-2</v>
      </c>
      <c r="AN372" s="17">
        <v>2.0643363850415E-2</v>
      </c>
    </row>
    <row r="373" spans="2:40" x14ac:dyDescent="0.35">
      <c r="B373" t="s">
        <v>186</v>
      </c>
      <c r="C373" s="17">
        <v>7.3313038362612298E-2</v>
      </c>
      <c r="D373" s="17">
        <v>9.48759732358751E-2</v>
      </c>
      <c r="E373" s="17">
        <v>5.1906581429092997E-2</v>
      </c>
      <c r="F373" s="17"/>
      <c r="G373" s="17">
        <v>0.13145384484789099</v>
      </c>
      <c r="H373" s="17">
        <v>0.16841802101367001</v>
      </c>
      <c r="I373" s="17">
        <v>8.20542408736602E-2</v>
      </c>
      <c r="J373" s="17">
        <v>7.1977319136780502E-2</v>
      </c>
      <c r="K373" s="17">
        <v>2.6827501691124401E-2</v>
      </c>
      <c r="L373" s="17">
        <v>1.12916270847329E-2</v>
      </c>
      <c r="M373" s="17"/>
      <c r="N373" s="17">
        <v>3.2612757052394699E-2</v>
      </c>
      <c r="O373" s="17">
        <v>8.4870930441189693E-2</v>
      </c>
      <c r="P373" s="17">
        <v>3.0278047214181501E-2</v>
      </c>
      <c r="Q373" s="17">
        <v>0.111150766400699</v>
      </c>
      <c r="R373" s="17">
        <v>0.127694796290865</v>
      </c>
      <c r="S373" s="17"/>
      <c r="T373" s="17">
        <v>5.3957710115983902E-2</v>
      </c>
      <c r="U373" s="17">
        <v>5.04219949352862E-2</v>
      </c>
      <c r="V373" s="17">
        <v>9.9216250450358395E-2</v>
      </c>
      <c r="W373" s="17">
        <v>9.1051352942910196E-2</v>
      </c>
      <c r="X373" s="17"/>
      <c r="Y373" s="17">
        <v>0.10108011367670799</v>
      </c>
      <c r="Z373" s="17">
        <v>9.8414029914640697E-2</v>
      </c>
      <c r="AA373" s="17">
        <v>1.50545660098215E-2</v>
      </c>
      <c r="AB373" s="17">
        <v>0.12854440499881301</v>
      </c>
      <c r="AC373" s="17">
        <v>9.2527879017441E-2</v>
      </c>
      <c r="AD373" s="17">
        <v>0</v>
      </c>
      <c r="AE373" s="17"/>
      <c r="AF373" s="17">
        <v>8.5365187989036001E-2</v>
      </c>
      <c r="AG373" s="17"/>
      <c r="AH373" s="17">
        <v>7.3313038362612298E-2</v>
      </c>
      <c r="AI373" s="17"/>
      <c r="AJ373" s="17">
        <v>0.110834454985986</v>
      </c>
      <c r="AK373" s="17">
        <v>5.2324280624576197E-2</v>
      </c>
      <c r="AL373" s="17">
        <v>6.4665644809560496E-2</v>
      </c>
      <c r="AM373" s="17">
        <v>2.6228531011041899E-2</v>
      </c>
      <c r="AN373" s="17">
        <v>0.11113193483473099</v>
      </c>
    </row>
    <row r="374" spans="2:40" x14ac:dyDescent="0.35">
      <c r="B374" t="s">
        <v>187</v>
      </c>
      <c r="C374" s="17">
        <v>9.6863366760549199E-2</v>
      </c>
      <c r="D374" s="17">
        <v>0.102745247084306</v>
      </c>
      <c r="E374" s="17">
        <v>9.1496434778006397E-2</v>
      </c>
      <c r="F374" s="17"/>
      <c r="G374" s="17">
        <v>0.15004279462613199</v>
      </c>
      <c r="H374" s="17">
        <v>9.6790476505599202E-2</v>
      </c>
      <c r="I374" s="17">
        <v>9.2430439276106099E-2</v>
      </c>
      <c r="J374" s="17">
        <v>0.102638476335325</v>
      </c>
      <c r="K374" s="17">
        <v>8.1005462508147899E-2</v>
      </c>
      <c r="L374" s="17">
        <v>8.2558686736992098E-2</v>
      </c>
      <c r="M374" s="17"/>
      <c r="N374" s="17">
        <v>7.6566050794530299E-2</v>
      </c>
      <c r="O374" s="17">
        <v>9.8948109462304895E-2</v>
      </c>
      <c r="P374" s="17">
        <v>9.7301174202551799E-2</v>
      </c>
      <c r="Q374" s="17">
        <v>9.3210079383543407E-2</v>
      </c>
      <c r="R374" s="17">
        <v>0.106079128460736</v>
      </c>
      <c r="S374" s="17"/>
      <c r="T374" s="17">
        <v>0.13155018003789101</v>
      </c>
      <c r="U374" s="17">
        <v>9.9263525364356897E-2</v>
      </c>
      <c r="V374" s="17">
        <v>0.10188037458469699</v>
      </c>
      <c r="W374" s="17">
        <v>8.1675570516021201E-2</v>
      </c>
      <c r="X374" s="17"/>
      <c r="Y374" s="17">
        <v>0.103821013498558</v>
      </c>
      <c r="Z374" s="17">
        <v>0.105295929289962</v>
      </c>
      <c r="AA374" s="17">
        <v>9.1035690461426594E-2</v>
      </c>
      <c r="AB374" s="17">
        <v>7.5095420739514501E-2</v>
      </c>
      <c r="AC374" s="17">
        <v>9.47384348189972E-2</v>
      </c>
      <c r="AD374" s="17">
        <v>9.46743194486242E-2</v>
      </c>
      <c r="AE374" s="17"/>
      <c r="AF374" s="17">
        <v>9.2870812097952102E-2</v>
      </c>
      <c r="AG374" s="17"/>
      <c r="AH374" s="17">
        <v>9.6863366760549199E-2</v>
      </c>
      <c r="AI374" s="17"/>
      <c r="AJ374" s="17">
        <v>8.7076739856936605E-2</v>
      </c>
      <c r="AK374" s="17">
        <v>0.14648108860334799</v>
      </c>
      <c r="AL374" s="17">
        <v>8.6398768585719293E-2</v>
      </c>
      <c r="AM374" s="17">
        <v>9.3146229165862404E-2</v>
      </c>
      <c r="AN374" s="17">
        <v>8.7071100321781406E-2</v>
      </c>
    </row>
    <row r="375" spans="2:40" x14ac:dyDescent="0.35">
      <c r="B375" t="s">
        <v>188</v>
      </c>
      <c r="C375" s="17">
        <v>7.3780185858260905E-2</v>
      </c>
      <c r="D375" s="17">
        <v>5.5942356050867198E-2</v>
      </c>
      <c r="E375" s="17">
        <v>9.0282250983301199E-2</v>
      </c>
      <c r="F375" s="17"/>
      <c r="G375" s="17">
        <v>0.112050507339458</v>
      </c>
      <c r="H375" s="17">
        <v>0.115254920588177</v>
      </c>
      <c r="I375" s="17">
        <v>8.6657477026551605E-2</v>
      </c>
      <c r="J375" s="17">
        <v>8.1920961877379697E-2</v>
      </c>
      <c r="K375" s="17">
        <v>3.38658461123287E-2</v>
      </c>
      <c r="L375" s="17">
        <v>4.2293484377775997E-2</v>
      </c>
      <c r="M375" s="17"/>
      <c r="N375" s="17">
        <v>9.2947041499700206E-2</v>
      </c>
      <c r="O375" s="17">
        <v>9.5990281874742803E-2</v>
      </c>
      <c r="P375" s="17">
        <v>5.7883354417078002E-2</v>
      </c>
      <c r="Q375" s="17">
        <v>6.2357277607474303E-2</v>
      </c>
      <c r="R375" s="17">
        <v>0.10688223835645499</v>
      </c>
      <c r="S375" s="17"/>
      <c r="T375" s="17">
        <v>0.11524180396789301</v>
      </c>
      <c r="U375" s="17">
        <v>7.3631516701015101E-2</v>
      </c>
      <c r="V375" s="17">
        <v>6.00169835590528E-2</v>
      </c>
      <c r="W375" s="17">
        <v>7.8750727413899699E-2</v>
      </c>
      <c r="X375" s="17"/>
      <c r="Y375" s="17">
        <v>8.7263252146124598E-2</v>
      </c>
      <c r="Z375" s="17">
        <v>6.9572981984695498E-2</v>
      </c>
      <c r="AA375" s="17">
        <v>3.7923432586194003E-2</v>
      </c>
      <c r="AB375" s="17">
        <v>5.9011970208944498E-2</v>
      </c>
      <c r="AC375" s="17">
        <v>0.13229019246620899</v>
      </c>
      <c r="AD375" s="17">
        <v>0.153035542185922</v>
      </c>
      <c r="AE375" s="17"/>
      <c r="AF375" s="17">
        <v>6.3274021209009407E-2</v>
      </c>
      <c r="AG375" s="17"/>
      <c r="AH375" s="17">
        <v>7.3780185858260905E-2</v>
      </c>
      <c r="AI375" s="17"/>
      <c r="AJ375" s="17">
        <v>7.5000838438545797E-2</v>
      </c>
      <c r="AK375" s="17">
        <v>6.1645686184838497E-2</v>
      </c>
      <c r="AL375" s="17">
        <v>5.6987359587703103E-2</v>
      </c>
      <c r="AM375" s="17">
        <v>0.104353632934437</v>
      </c>
      <c r="AN375" s="17">
        <v>5.2938403571750503E-2</v>
      </c>
    </row>
    <row r="376" spans="2:40" x14ac:dyDescent="0.35">
      <c r="B376" t="s">
        <v>189</v>
      </c>
      <c r="C376" s="17">
        <v>0.105579655157976</v>
      </c>
      <c r="D376" s="17">
        <v>0.111872093023931</v>
      </c>
      <c r="E376" s="17">
        <v>9.9850122021288706E-2</v>
      </c>
      <c r="F376" s="17"/>
      <c r="G376" s="17">
        <v>8.7155879314844406E-2</v>
      </c>
      <c r="H376" s="17">
        <v>0.13617885759162099</v>
      </c>
      <c r="I376" s="17">
        <v>9.6636120352695504E-2</v>
      </c>
      <c r="J376" s="17">
        <v>0.13029244867333201</v>
      </c>
      <c r="K376" s="17">
        <v>0.10362217858687001</v>
      </c>
      <c r="L376" s="17">
        <v>8.3703131226252406E-2</v>
      </c>
      <c r="M376" s="17"/>
      <c r="N376" s="17">
        <v>0.13184774119884099</v>
      </c>
      <c r="O376" s="17">
        <v>0.12047136179908099</v>
      </c>
      <c r="P376" s="17">
        <v>9.7048530341656294E-2</v>
      </c>
      <c r="Q376" s="17">
        <v>9.5564537683352102E-2</v>
      </c>
      <c r="R376" s="17">
        <v>0.10644486185298301</v>
      </c>
      <c r="S376" s="17"/>
      <c r="T376" s="17">
        <v>0.15936309196714801</v>
      </c>
      <c r="U376" s="17">
        <v>9.0364337666614503E-2</v>
      </c>
      <c r="V376" s="17">
        <v>9.0261286934837995E-2</v>
      </c>
      <c r="W376" s="17">
        <v>0.14096602593136701</v>
      </c>
      <c r="X376" s="17"/>
      <c r="Y376" s="17">
        <v>0.120702406988553</v>
      </c>
      <c r="Z376" s="17">
        <v>0.112645473660634</v>
      </c>
      <c r="AA376" s="17">
        <v>7.8602262724473196E-2</v>
      </c>
      <c r="AB376" s="17">
        <v>7.2310687630733603E-2</v>
      </c>
      <c r="AC376" s="17">
        <v>0.16107026636448801</v>
      </c>
      <c r="AD376" s="17">
        <v>4.0554152240673498E-2</v>
      </c>
      <c r="AE376" s="17"/>
      <c r="AF376" s="17">
        <v>0.10170234704158899</v>
      </c>
      <c r="AG376" s="17"/>
      <c r="AH376" s="17">
        <v>0.105579655157976</v>
      </c>
      <c r="AI376" s="17"/>
      <c r="AJ376" s="17">
        <v>0.100561337085762</v>
      </c>
      <c r="AK376" s="17">
        <v>4.6270351448960599E-2</v>
      </c>
      <c r="AL376" s="17">
        <v>0.13740439346647099</v>
      </c>
      <c r="AM376" s="17">
        <v>0.120755381461957</v>
      </c>
      <c r="AN376" s="17">
        <v>0.104722079326247</v>
      </c>
    </row>
    <row r="377" spans="2:40" x14ac:dyDescent="0.35">
      <c r="B377" t="s">
        <v>190</v>
      </c>
      <c r="C377" s="17">
        <v>8.4250888212216699E-2</v>
      </c>
      <c r="D377" s="17">
        <v>8.6047430122740395E-2</v>
      </c>
      <c r="E377" s="17">
        <v>7.8835688805723697E-2</v>
      </c>
      <c r="F377" s="17"/>
      <c r="G377" s="17">
        <v>8.6722973433092196E-2</v>
      </c>
      <c r="H377" s="17">
        <v>0.106215073344334</v>
      </c>
      <c r="I377" s="17">
        <v>6.6612246488992805E-2</v>
      </c>
      <c r="J377" s="17">
        <v>7.9523696777970596E-2</v>
      </c>
      <c r="K377" s="17">
        <v>0.100979753263021</v>
      </c>
      <c r="L377" s="17">
        <v>7.19502729321609E-2</v>
      </c>
      <c r="M377" s="17"/>
      <c r="N377" s="17">
        <v>8.0697947319444893E-2</v>
      </c>
      <c r="O377" s="17">
        <v>8.8623293841864598E-2</v>
      </c>
      <c r="P377" s="17">
        <v>9.2646423414422405E-2</v>
      </c>
      <c r="Q377" s="17">
        <v>9.5955369185049599E-2</v>
      </c>
      <c r="R377" s="17">
        <v>3.9113646380310597E-2</v>
      </c>
      <c r="S377" s="17"/>
      <c r="T377" s="17">
        <v>8.9579885909913101E-2</v>
      </c>
      <c r="U377" s="17">
        <v>7.1127514082496304E-2</v>
      </c>
      <c r="V377" s="17">
        <v>9.3604556977382902E-2</v>
      </c>
      <c r="W377" s="17">
        <v>0.101397513426733</v>
      </c>
      <c r="X377" s="17"/>
      <c r="Y377" s="17">
        <v>8.2259761336598902E-2</v>
      </c>
      <c r="Z377" s="17">
        <v>9.1562005675737398E-2</v>
      </c>
      <c r="AA377" s="17">
        <v>7.2856537254892495E-2</v>
      </c>
      <c r="AB377" s="17">
        <v>0.10616936696933001</v>
      </c>
      <c r="AC377" s="17">
        <v>8.7754614837766795E-2</v>
      </c>
      <c r="AD377" s="17">
        <v>0.14704554062401401</v>
      </c>
      <c r="AE377" s="17"/>
      <c r="AF377" s="17">
        <v>5.77127024769757E-2</v>
      </c>
      <c r="AG377" s="17"/>
      <c r="AH377" s="17">
        <v>8.4250888212216699E-2</v>
      </c>
      <c r="AI377" s="17"/>
      <c r="AJ377" s="17">
        <v>5.93799848999867E-2</v>
      </c>
      <c r="AK377" s="17">
        <v>9.0455876021236101E-2</v>
      </c>
      <c r="AL377" s="17">
        <v>0.128777578462686</v>
      </c>
      <c r="AM377" s="17">
        <v>6.0127687481760402E-2</v>
      </c>
      <c r="AN377" s="17">
        <v>0.114619819516439</v>
      </c>
    </row>
    <row r="378" spans="2:40" x14ac:dyDescent="0.35">
      <c r="B378" t="s">
        <v>191</v>
      </c>
      <c r="C378" s="17">
        <v>0.128877973522256</v>
      </c>
      <c r="D378" s="17">
        <v>0.128099068514721</v>
      </c>
      <c r="E378" s="17">
        <v>0.13045933133719001</v>
      </c>
      <c r="F378" s="17"/>
      <c r="G378" s="17">
        <v>0.124459086925477</v>
      </c>
      <c r="H378" s="17">
        <v>8.05449791785528E-2</v>
      </c>
      <c r="I378" s="17">
        <v>0.195215877636014</v>
      </c>
      <c r="J378" s="17">
        <v>0.10166277487776899</v>
      </c>
      <c r="K378" s="17">
        <v>0.19149863316777299</v>
      </c>
      <c r="L378" s="17">
        <v>0.103591973358407</v>
      </c>
      <c r="M378" s="17"/>
      <c r="N378" s="17">
        <v>0.12690266651826401</v>
      </c>
      <c r="O378" s="17">
        <v>0.121022870159689</v>
      </c>
      <c r="P378" s="17">
        <v>0.13663463898346401</v>
      </c>
      <c r="Q378" s="17">
        <v>0.113792141684016</v>
      </c>
      <c r="R378" s="17">
        <v>0.15032544663682501</v>
      </c>
      <c r="S378" s="17"/>
      <c r="T378" s="17">
        <v>0.13902332913076501</v>
      </c>
      <c r="U378" s="17">
        <v>0.13538575998248201</v>
      </c>
      <c r="V378" s="17">
        <v>0.13464943533517501</v>
      </c>
      <c r="W378" s="17">
        <v>0.13256594295886501</v>
      </c>
      <c r="X378" s="17"/>
      <c r="Y378" s="17">
        <v>0.15634047450590799</v>
      </c>
      <c r="Z378" s="17">
        <v>0.130272169063161</v>
      </c>
      <c r="AA378" s="17">
        <v>9.4653519638112096E-2</v>
      </c>
      <c r="AB378" s="17">
        <v>0.1132253976063</v>
      </c>
      <c r="AC378" s="17">
        <v>0.12362683822755099</v>
      </c>
      <c r="AD378" s="17">
        <v>0.159078937345807</v>
      </c>
      <c r="AE378" s="17"/>
      <c r="AF378" s="17">
        <v>0.12534276534722599</v>
      </c>
      <c r="AG378" s="17"/>
      <c r="AH378" s="17">
        <v>0.128877973522256</v>
      </c>
      <c r="AI378" s="17"/>
      <c r="AJ378" s="17">
        <v>0.116054273730333</v>
      </c>
      <c r="AK378" s="17">
        <v>9.1465197922207295E-2</v>
      </c>
      <c r="AL378" s="17">
        <v>0.129521970229103</v>
      </c>
      <c r="AM378" s="17">
        <v>0.19256312910409701</v>
      </c>
      <c r="AN378" s="17">
        <v>7.6297526702364199E-2</v>
      </c>
    </row>
    <row r="379" spans="2:40" x14ac:dyDescent="0.35">
      <c r="B379" t="s">
        <v>192</v>
      </c>
      <c r="C379" s="17">
        <v>0.285440940928744</v>
      </c>
      <c r="D379" s="17">
        <v>0.27561516276960601</v>
      </c>
      <c r="E379" s="17">
        <v>0.29715443806592001</v>
      </c>
      <c r="F379" s="17"/>
      <c r="G379" s="17">
        <v>0.16224724683925801</v>
      </c>
      <c r="H379" s="17">
        <v>0.11115030427094701</v>
      </c>
      <c r="I379" s="17">
        <v>0.18553129793016401</v>
      </c>
      <c r="J379" s="17">
        <v>0.30962284941642298</v>
      </c>
      <c r="K379" s="17">
        <v>0.318289032265891</v>
      </c>
      <c r="L379" s="17">
        <v>0.472029728978625</v>
      </c>
      <c r="M379" s="17"/>
      <c r="N379" s="17">
        <v>0.28025742313813501</v>
      </c>
      <c r="O379" s="17">
        <v>0.24967880900231601</v>
      </c>
      <c r="P379" s="17">
        <v>0.36390553430836198</v>
      </c>
      <c r="Q379" s="17">
        <v>0.25735896441974698</v>
      </c>
      <c r="R379" s="17">
        <v>0.19104738125241599</v>
      </c>
      <c r="S379" s="17"/>
      <c r="T379" s="17">
        <v>0.23011812636453799</v>
      </c>
      <c r="U379" s="17">
        <v>0.328832186855185</v>
      </c>
      <c r="V379" s="17">
        <v>0.25477658588984498</v>
      </c>
      <c r="W379" s="17">
        <v>0.24719762668915499</v>
      </c>
      <c r="X379" s="17"/>
      <c r="Y379" s="17">
        <v>0.19933609426123799</v>
      </c>
      <c r="Z379" s="17">
        <v>0.25554876741722998</v>
      </c>
      <c r="AA379" s="17">
        <v>0.446062225687819</v>
      </c>
      <c r="AB379" s="17">
        <v>0.31535616360767099</v>
      </c>
      <c r="AC379" s="17">
        <v>0.17025237042617899</v>
      </c>
      <c r="AD379" s="17">
        <v>0.193891840713107</v>
      </c>
      <c r="AE379" s="17"/>
      <c r="AF379" s="17">
        <v>0.30457332037398899</v>
      </c>
      <c r="AG379" s="17"/>
      <c r="AH379" s="17">
        <v>0.285440940928744</v>
      </c>
      <c r="AI379" s="17"/>
      <c r="AJ379" s="17">
        <v>0.25819886075941001</v>
      </c>
      <c r="AK379" s="17">
        <v>0.40028379576230999</v>
      </c>
      <c r="AL379" s="17">
        <v>0.28598821638038102</v>
      </c>
      <c r="AM379" s="17">
        <v>0.220691981615383</v>
      </c>
      <c r="AN379" s="17">
        <v>0.352497534488457</v>
      </c>
    </row>
    <row r="380" spans="2:40" x14ac:dyDescent="0.35">
      <c r="B380" t="s">
        <v>58</v>
      </c>
      <c r="C380" s="17">
        <v>9.9118586928908903E-2</v>
      </c>
      <c r="D380" s="17">
        <v>7.4536818226709906E-2</v>
      </c>
      <c r="E380" s="17">
        <v>0.12464446318132399</v>
      </c>
      <c r="F380" s="17"/>
      <c r="G380" s="17">
        <v>5.3344790394103003E-2</v>
      </c>
      <c r="H380" s="17">
        <v>8.1859589150072701E-2</v>
      </c>
      <c r="I380" s="17">
        <v>8.4497043173239098E-2</v>
      </c>
      <c r="J380" s="17">
        <v>9.8416390336623E-2</v>
      </c>
      <c r="K380" s="17">
        <v>0.121185021887628</v>
      </c>
      <c r="L380" s="17">
        <v>0.12520392293173799</v>
      </c>
      <c r="M380" s="17"/>
      <c r="N380" s="17">
        <v>0.12302523502346201</v>
      </c>
      <c r="O380" s="17">
        <v>0.12485611347132999</v>
      </c>
      <c r="P380" s="17">
        <v>0.112801132302698</v>
      </c>
      <c r="Q380" s="17">
        <v>6.5571078427356294E-2</v>
      </c>
      <c r="R380" s="17">
        <v>7.88026633535239E-2</v>
      </c>
      <c r="S380" s="17"/>
      <c r="T380" s="17">
        <v>8.1165872505868403E-2</v>
      </c>
      <c r="U380" s="17">
        <v>0.124920478178143</v>
      </c>
      <c r="V380" s="17">
        <v>0.107717423499657</v>
      </c>
      <c r="W380" s="17">
        <v>3.3357270095360103E-2</v>
      </c>
      <c r="X380" s="17"/>
      <c r="Y380" s="17">
        <v>5.7988461973804903E-2</v>
      </c>
      <c r="Z380" s="17">
        <v>0.11914174544605501</v>
      </c>
      <c r="AA380" s="17">
        <v>0.15151691781267501</v>
      </c>
      <c r="AB380" s="17">
        <v>8.3367975221691995E-2</v>
      </c>
      <c r="AC380" s="17">
        <v>6.5734044721347307E-2</v>
      </c>
      <c r="AD380" s="17">
        <v>0.211719667441853</v>
      </c>
      <c r="AE380" s="17"/>
      <c r="AF380" s="17">
        <v>0.107630953906351</v>
      </c>
      <c r="AG380" s="17"/>
      <c r="AH380" s="17">
        <v>9.9118586928908903E-2</v>
      </c>
      <c r="AI380" s="17"/>
      <c r="AJ380" s="17">
        <v>0.10284783805205</v>
      </c>
      <c r="AK380" s="17">
        <v>7.4471962947408002E-2</v>
      </c>
      <c r="AL380" s="17">
        <v>7.5275330146131303E-2</v>
      </c>
      <c r="AM380" s="17">
        <v>0.13977032704171199</v>
      </c>
      <c r="AN380" s="17">
        <v>8.0078237387814999E-2</v>
      </c>
    </row>
    <row r="381" spans="2:40" x14ac:dyDescent="0.35">
      <c r="C381" s="17"/>
      <c r="D381" s="17"/>
      <c r="E381" s="17"/>
      <c r="F381" s="17"/>
      <c r="G381" s="17"/>
      <c r="H381" s="17"/>
      <c r="I381" s="17"/>
      <c r="J381" s="17"/>
      <c r="K381" s="17"/>
      <c r="L381" s="17"/>
      <c r="M381" s="17"/>
      <c r="N381" s="17"/>
      <c r="O381" s="17"/>
      <c r="P381" s="17"/>
      <c r="Q381" s="17"/>
      <c r="R381" s="17"/>
      <c r="S381" s="17"/>
      <c r="T381" s="17"/>
      <c r="U381" s="17"/>
      <c r="V381" s="17"/>
      <c r="W381" s="17"/>
      <c r="X381" s="17"/>
      <c r="Y381" s="17"/>
      <c r="Z381" s="17"/>
      <c r="AA381" s="17"/>
      <c r="AB381" s="17"/>
      <c r="AC381" s="17"/>
      <c r="AD381" s="17"/>
      <c r="AE381" s="17"/>
      <c r="AF381" s="17"/>
      <c r="AG381" s="17"/>
      <c r="AH381" s="17"/>
      <c r="AI381" s="17"/>
      <c r="AJ381" s="17"/>
      <c r="AK381" s="17"/>
      <c r="AL381" s="17"/>
      <c r="AM381" s="17"/>
      <c r="AN381" s="17"/>
    </row>
    <row r="382" spans="2:40" x14ac:dyDescent="0.35">
      <c r="B382" s="6" t="s">
        <v>195</v>
      </c>
      <c r="C382" s="17"/>
      <c r="D382" s="17"/>
      <c r="E382" s="17"/>
      <c r="F382" s="17"/>
      <c r="G382" s="17"/>
      <c r="H382" s="17"/>
      <c r="I382" s="17"/>
      <c r="J382" s="17"/>
      <c r="K382" s="17"/>
      <c r="L382" s="17"/>
      <c r="M382" s="17"/>
      <c r="N382" s="17"/>
      <c r="O382" s="17"/>
      <c r="P382" s="17"/>
      <c r="Q382" s="17"/>
      <c r="R382" s="17"/>
      <c r="S382" s="17"/>
      <c r="T382" s="17"/>
      <c r="U382" s="17"/>
      <c r="V382" s="17"/>
      <c r="W382" s="17"/>
      <c r="X382" s="17"/>
      <c r="Y382" s="17"/>
      <c r="Z382" s="17"/>
      <c r="AA382" s="17"/>
      <c r="AB382" s="17"/>
      <c r="AC382" s="17"/>
      <c r="AD382" s="17"/>
      <c r="AE382" s="17"/>
      <c r="AF382" s="17"/>
      <c r="AG382" s="17"/>
      <c r="AH382" s="17"/>
      <c r="AI382" s="17"/>
      <c r="AJ382" s="17"/>
      <c r="AK382" s="17"/>
      <c r="AL382" s="17"/>
      <c r="AM382" s="17"/>
      <c r="AN382" s="17"/>
    </row>
    <row r="383" spans="2:40" x14ac:dyDescent="0.35">
      <c r="B383" s="24" t="s">
        <v>121</v>
      </c>
      <c r="C383" s="17"/>
      <c r="D383" s="17"/>
      <c r="E383" s="17"/>
      <c r="F383" s="17"/>
      <c r="G383" s="17"/>
      <c r="H383" s="17"/>
      <c r="I383" s="17"/>
      <c r="J383" s="17"/>
      <c r="K383" s="17"/>
      <c r="L383" s="17"/>
      <c r="M383" s="17"/>
      <c r="N383" s="17"/>
      <c r="O383" s="17"/>
      <c r="P383" s="17"/>
      <c r="Q383" s="17"/>
      <c r="R383" s="17"/>
      <c r="S383" s="17"/>
      <c r="T383" s="17"/>
      <c r="U383" s="17"/>
      <c r="V383" s="17"/>
      <c r="W383" s="17"/>
      <c r="X383" s="17"/>
      <c r="Y383" s="17"/>
      <c r="Z383" s="17"/>
      <c r="AA383" s="17"/>
      <c r="AB383" s="17"/>
      <c r="AC383" s="17"/>
      <c r="AD383" s="17"/>
      <c r="AE383" s="17"/>
      <c r="AF383" s="17"/>
      <c r="AG383" s="17"/>
      <c r="AH383" s="17"/>
      <c r="AI383" s="17"/>
      <c r="AJ383" s="17"/>
      <c r="AK383" s="17"/>
      <c r="AL383" s="17"/>
      <c r="AM383" s="17"/>
      <c r="AN383" s="17"/>
    </row>
    <row r="384" spans="2:40" x14ac:dyDescent="0.35">
      <c r="B384" t="s">
        <v>185</v>
      </c>
      <c r="C384" s="17">
        <v>4.0698056195224201E-2</v>
      </c>
      <c r="D384" s="17">
        <v>5.6884156539494503E-2</v>
      </c>
      <c r="E384" s="17">
        <v>2.4541346319269099E-2</v>
      </c>
      <c r="F384" s="17"/>
      <c r="G384" s="17">
        <v>6.7843266008673506E-2</v>
      </c>
      <c r="H384" s="17">
        <v>8.4067006563409499E-2</v>
      </c>
      <c r="I384" s="17">
        <v>8.0454686513345003E-2</v>
      </c>
      <c r="J384" s="17">
        <v>3.4406872431761201E-2</v>
      </c>
      <c r="K384" s="17">
        <v>0</v>
      </c>
      <c r="L384" s="17">
        <v>7.3771723733148404E-3</v>
      </c>
      <c r="M384" s="17"/>
      <c r="N384" s="17">
        <v>0</v>
      </c>
      <c r="O384" s="17">
        <v>2.4117836604897198E-2</v>
      </c>
      <c r="P384" s="17">
        <v>8.0302315589262305E-3</v>
      </c>
      <c r="Q384" s="17">
        <v>7.7593025756843598E-2</v>
      </c>
      <c r="R384" s="17">
        <v>9.0643166720441704E-2</v>
      </c>
      <c r="S384" s="17"/>
      <c r="T384" s="17">
        <v>0</v>
      </c>
      <c r="U384" s="17">
        <v>1.7098158453615699E-2</v>
      </c>
      <c r="V384" s="17">
        <v>5.4128222145080403E-2</v>
      </c>
      <c r="W384" s="17">
        <v>7.4332601998062298E-2</v>
      </c>
      <c r="X384" s="17"/>
      <c r="Y384" s="17">
        <v>7.16188924362752E-2</v>
      </c>
      <c r="Z384" s="17">
        <v>4.0321223920179998E-2</v>
      </c>
      <c r="AA384" s="17">
        <v>6.1581494129578397E-3</v>
      </c>
      <c r="AB384" s="17">
        <v>2.7622417887141201E-2</v>
      </c>
      <c r="AC384" s="17">
        <v>1.77699579816941E-2</v>
      </c>
      <c r="AD384" s="17">
        <v>5.3355821399730302E-2</v>
      </c>
      <c r="AE384" s="17"/>
      <c r="AF384" s="17">
        <v>6.0852159654387901E-2</v>
      </c>
      <c r="AG384" s="17"/>
      <c r="AH384" s="17">
        <v>4.0698056195224201E-2</v>
      </c>
      <c r="AI384" s="17"/>
      <c r="AJ384" s="17">
        <v>7.0759810059776093E-2</v>
      </c>
      <c r="AK384" s="17">
        <v>2.862433503648E-2</v>
      </c>
      <c r="AL384" s="17">
        <v>2.0983201271873201E-2</v>
      </c>
      <c r="AM384" s="17">
        <v>3.2838474242177701E-2</v>
      </c>
      <c r="AN384" s="17">
        <v>2.33229401146662E-2</v>
      </c>
    </row>
    <row r="385" spans="2:40" x14ac:dyDescent="0.35">
      <c r="B385" t="s">
        <v>186</v>
      </c>
      <c r="C385" s="17">
        <v>5.49301343141122E-2</v>
      </c>
      <c r="D385" s="17">
        <v>7.1106852797699099E-2</v>
      </c>
      <c r="E385" s="17">
        <v>3.8870376962856501E-2</v>
      </c>
      <c r="F385" s="17"/>
      <c r="G385" s="17">
        <v>0.123587814095499</v>
      </c>
      <c r="H385" s="17">
        <v>0.12473914869325101</v>
      </c>
      <c r="I385" s="17">
        <v>7.6933751261231503E-2</v>
      </c>
      <c r="J385" s="17">
        <v>3.4694301556125601E-2</v>
      </c>
      <c r="K385" s="17">
        <v>1.7605830050713301E-2</v>
      </c>
      <c r="L385" s="17">
        <v>4.0177468195972798E-3</v>
      </c>
      <c r="M385" s="17"/>
      <c r="N385" s="17">
        <v>4.2380831564218902E-2</v>
      </c>
      <c r="O385" s="17">
        <v>3.7616793480971703E-2</v>
      </c>
      <c r="P385" s="17">
        <v>1.37102746021314E-2</v>
      </c>
      <c r="Q385" s="17">
        <v>9.6265685288581607E-2</v>
      </c>
      <c r="R385" s="17">
        <v>0.107866382981222</v>
      </c>
      <c r="S385" s="17"/>
      <c r="T385" s="17">
        <v>7.7074842539243696E-2</v>
      </c>
      <c r="U385" s="17">
        <v>3.94870125604765E-2</v>
      </c>
      <c r="V385" s="17">
        <v>6.0265938861549198E-2</v>
      </c>
      <c r="W385" s="17">
        <v>7.3943480055238403E-2</v>
      </c>
      <c r="X385" s="17"/>
      <c r="Y385" s="17">
        <v>6.8081313251346101E-2</v>
      </c>
      <c r="Z385" s="17">
        <v>4.1860585989385801E-2</v>
      </c>
      <c r="AA385" s="17">
        <v>6.2747807287993201E-3</v>
      </c>
      <c r="AB385" s="17">
        <v>0.160150346461229</v>
      </c>
      <c r="AC385" s="17">
        <v>0.119261941909962</v>
      </c>
      <c r="AD385" s="17">
        <v>0</v>
      </c>
      <c r="AE385" s="17"/>
      <c r="AF385" s="17">
        <v>6.2905872296107807E-2</v>
      </c>
      <c r="AG385" s="17"/>
      <c r="AH385" s="17">
        <v>5.49301343141122E-2</v>
      </c>
      <c r="AI385" s="17"/>
      <c r="AJ385" s="17">
        <v>7.0362177647129598E-2</v>
      </c>
      <c r="AK385" s="17">
        <v>4.03275305875802E-2</v>
      </c>
      <c r="AL385" s="17">
        <v>5.7666766159083199E-2</v>
      </c>
      <c r="AM385" s="17">
        <v>1.8580220849207199E-2</v>
      </c>
      <c r="AN385" s="17">
        <v>0.10426783553860799</v>
      </c>
    </row>
    <row r="386" spans="2:40" x14ac:dyDescent="0.35">
      <c r="B386" t="s">
        <v>187</v>
      </c>
      <c r="C386" s="17">
        <v>3.9655852548938102E-2</v>
      </c>
      <c r="D386" s="17">
        <v>4.2830564505003901E-2</v>
      </c>
      <c r="E386" s="17">
        <v>3.6681508568923202E-2</v>
      </c>
      <c r="F386" s="17"/>
      <c r="G386" s="17">
        <v>4.9580965899979297E-2</v>
      </c>
      <c r="H386" s="17">
        <v>0.10688493276163399</v>
      </c>
      <c r="I386" s="17">
        <v>3.76589395924821E-2</v>
      </c>
      <c r="J386" s="17">
        <v>4.5941377497406399E-2</v>
      </c>
      <c r="K386" s="17">
        <v>2.1612542735013899E-2</v>
      </c>
      <c r="L386" s="17">
        <v>0</v>
      </c>
      <c r="M386" s="17"/>
      <c r="N386" s="17">
        <v>2.8416020523348798E-2</v>
      </c>
      <c r="O386" s="17">
        <v>6.75813771747346E-2</v>
      </c>
      <c r="P386" s="17">
        <v>3.3173077834765502E-2</v>
      </c>
      <c r="Q386" s="17">
        <v>3.4123417094527098E-2</v>
      </c>
      <c r="R386" s="17">
        <v>4.8156128218705498E-2</v>
      </c>
      <c r="S386" s="17"/>
      <c r="T386" s="17">
        <v>8.2504847431490794E-2</v>
      </c>
      <c r="U386" s="17">
        <v>3.6264682061619299E-2</v>
      </c>
      <c r="V386" s="17">
        <v>3.3553302341855003E-2</v>
      </c>
      <c r="W386" s="17">
        <v>3.1431406257415501E-2</v>
      </c>
      <c r="X386" s="17"/>
      <c r="Y386" s="17">
        <v>5.1977657434475001E-2</v>
      </c>
      <c r="Z386" s="17">
        <v>3.1513948938161902E-2</v>
      </c>
      <c r="AA386" s="17">
        <v>3.8757001716016402E-3</v>
      </c>
      <c r="AB386" s="17">
        <v>0.135139020963219</v>
      </c>
      <c r="AC386" s="17">
        <v>4.0712742644731098E-2</v>
      </c>
      <c r="AD386" s="17">
        <v>4.5715581851176898E-2</v>
      </c>
      <c r="AE386" s="17"/>
      <c r="AF386" s="17">
        <v>3.8656448800675397E-2</v>
      </c>
      <c r="AG386" s="17"/>
      <c r="AH386" s="17">
        <v>3.9655852548938102E-2</v>
      </c>
      <c r="AI386" s="17"/>
      <c r="AJ386" s="17">
        <v>5.6348444596723703E-2</v>
      </c>
      <c r="AK386" s="17">
        <v>3.5342834570279598E-2</v>
      </c>
      <c r="AL386" s="17">
        <v>3.2629203577585898E-2</v>
      </c>
      <c r="AM386" s="17">
        <v>2.3558302116916199E-2</v>
      </c>
      <c r="AN386" s="17">
        <v>4.5005256173699E-2</v>
      </c>
    </row>
    <row r="387" spans="2:40" x14ac:dyDescent="0.35">
      <c r="B387" t="s">
        <v>188</v>
      </c>
      <c r="C387" s="17">
        <v>4.0367787625703998E-2</v>
      </c>
      <c r="D387" s="17">
        <v>4.4429853614141299E-2</v>
      </c>
      <c r="E387" s="17">
        <v>3.64983667196822E-2</v>
      </c>
      <c r="F387" s="17"/>
      <c r="G387" s="17">
        <v>0.121385542626278</v>
      </c>
      <c r="H387" s="17">
        <v>6.7588611532245699E-2</v>
      </c>
      <c r="I387" s="17">
        <v>6.4851213065767493E-2</v>
      </c>
      <c r="J387" s="17">
        <v>1.2210751820891499E-2</v>
      </c>
      <c r="K387" s="17">
        <v>2.2288039031363501E-2</v>
      </c>
      <c r="L387" s="17">
        <v>3.69205913230019E-3</v>
      </c>
      <c r="M387" s="17"/>
      <c r="N387" s="17">
        <v>4.9811086729651899E-2</v>
      </c>
      <c r="O387" s="17">
        <v>5.33873693343139E-2</v>
      </c>
      <c r="P387" s="17">
        <v>2.3805145819138701E-2</v>
      </c>
      <c r="Q387" s="17">
        <v>3.8575817422611597E-2</v>
      </c>
      <c r="R387" s="17">
        <v>6.9671176107581098E-2</v>
      </c>
      <c r="S387" s="17"/>
      <c r="T387" s="17">
        <v>7.7920048644934306E-2</v>
      </c>
      <c r="U387" s="17">
        <v>3.84151212671189E-2</v>
      </c>
      <c r="V387" s="17">
        <v>4.7421637907282703E-2</v>
      </c>
      <c r="W387" s="17">
        <v>3.5401815193678403E-2</v>
      </c>
      <c r="X387" s="17"/>
      <c r="Y387" s="17">
        <v>4.8436757097181302E-2</v>
      </c>
      <c r="Z387" s="17">
        <v>3.9537491074832197E-2</v>
      </c>
      <c r="AA387" s="17">
        <v>6.5941336707125396E-3</v>
      </c>
      <c r="AB387" s="17">
        <v>7.9811572838230996E-2</v>
      </c>
      <c r="AC387" s="17">
        <v>8.6866303025121994E-2</v>
      </c>
      <c r="AD387" s="17">
        <v>4.08562504156776E-2</v>
      </c>
      <c r="AE387" s="17"/>
      <c r="AF387" s="17">
        <v>2.4649491899021998E-2</v>
      </c>
      <c r="AG387" s="17"/>
      <c r="AH387" s="17">
        <v>4.0367787625703998E-2</v>
      </c>
      <c r="AI387" s="17"/>
      <c r="AJ387" s="17">
        <v>3.9666289918723903E-2</v>
      </c>
      <c r="AK387" s="17">
        <v>3.8699800936679997E-2</v>
      </c>
      <c r="AL387" s="17">
        <v>3.07694381096917E-2</v>
      </c>
      <c r="AM387" s="17">
        <v>2.51694362105707E-2</v>
      </c>
      <c r="AN387" s="17">
        <v>9.9200080604838106E-2</v>
      </c>
    </row>
    <row r="388" spans="2:40" x14ac:dyDescent="0.35">
      <c r="B388" t="s">
        <v>189</v>
      </c>
      <c r="C388" s="17">
        <v>3.3933983455545803E-2</v>
      </c>
      <c r="D388" s="17">
        <v>2.7706522700952901E-2</v>
      </c>
      <c r="E388" s="17">
        <v>4.0454834043654797E-2</v>
      </c>
      <c r="F388" s="17"/>
      <c r="G388" s="17">
        <v>3.8120805627804698E-2</v>
      </c>
      <c r="H388" s="17">
        <v>3.5774791413253397E-2</v>
      </c>
      <c r="I388" s="17">
        <v>3.4134405912396797E-2</v>
      </c>
      <c r="J388" s="17">
        <v>4.9409782381933297E-2</v>
      </c>
      <c r="K388" s="17">
        <v>6.14708511130546E-2</v>
      </c>
      <c r="L388" s="17">
        <v>3.7236222904432101E-3</v>
      </c>
      <c r="M388" s="17"/>
      <c r="N388" s="17">
        <v>7.96460487363925E-2</v>
      </c>
      <c r="O388" s="17">
        <v>3.2177483479997201E-2</v>
      </c>
      <c r="P388" s="17">
        <v>1.0528529931072299E-2</v>
      </c>
      <c r="Q388" s="17">
        <v>5.0486778157069097E-2</v>
      </c>
      <c r="R388" s="17">
        <v>3.1480621764193598E-2</v>
      </c>
      <c r="S388" s="17"/>
      <c r="T388" s="17">
        <v>6.3749608324721901E-2</v>
      </c>
      <c r="U388" s="17">
        <v>1.3624872251890401E-2</v>
      </c>
      <c r="V388" s="17">
        <v>3.8133531468974399E-2</v>
      </c>
      <c r="W388" s="17">
        <v>4.1449741618312101E-2</v>
      </c>
      <c r="X388" s="17"/>
      <c r="Y388" s="17">
        <v>4.3321237497228202E-2</v>
      </c>
      <c r="Z388" s="17">
        <v>5.7712280579696497E-2</v>
      </c>
      <c r="AA388" s="17">
        <v>6.5162639828622903E-3</v>
      </c>
      <c r="AB388" s="17">
        <v>7.8530252690986804E-2</v>
      </c>
      <c r="AC388" s="17">
        <v>3.00341314850055E-2</v>
      </c>
      <c r="AD388" s="17">
        <v>0</v>
      </c>
      <c r="AE388" s="17"/>
      <c r="AF388" s="17">
        <v>3.21468856872568E-2</v>
      </c>
      <c r="AG388" s="17"/>
      <c r="AH388" s="17">
        <v>3.3933983455545803E-2</v>
      </c>
      <c r="AI388" s="17"/>
      <c r="AJ388" s="17">
        <v>3.9456483801154497E-2</v>
      </c>
      <c r="AK388" s="17">
        <v>3.3265732391274998E-2</v>
      </c>
      <c r="AL388" s="17">
        <v>3.5592991336214498E-2</v>
      </c>
      <c r="AM388" s="17">
        <v>2.1991808351530601E-2</v>
      </c>
      <c r="AN388" s="17">
        <v>4.13141486970489E-2</v>
      </c>
    </row>
    <row r="389" spans="2:40" x14ac:dyDescent="0.35">
      <c r="B389" t="s">
        <v>190</v>
      </c>
      <c r="C389" s="17">
        <v>2.6243534049893699E-2</v>
      </c>
      <c r="D389" s="17">
        <v>1.5971878454780999E-2</v>
      </c>
      <c r="E389" s="17">
        <v>3.6816462339805303E-2</v>
      </c>
      <c r="F389" s="17"/>
      <c r="G389" s="17">
        <v>5.0861666498871999E-2</v>
      </c>
      <c r="H389" s="17">
        <v>5.3888453748439702E-2</v>
      </c>
      <c r="I389" s="17">
        <v>5.0482296554253597E-2</v>
      </c>
      <c r="J389" s="17">
        <v>2.0929930350510901E-2</v>
      </c>
      <c r="K389" s="17">
        <v>5.7774077474516301E-3</v>
      </c>
      <c r="L389" s="17">
        <v>0</v>
      </c>
      <c r="M389" s="17"/>
      <c r="N389" s="17">
        <v>0</v>
      </c>
      <c r="O389" s="17">
        <v>2.5149769294351299E-2</v>
      </c>
      <c r="P389" s="17">
        <v>2.8064328169680099E-2</v>
      </c>
      <c r="Q389" s="17">
        <v>3.2491325162637599E-2</v>
      </c>
      <c r="R389" s="17">
        <v>2.9798890406332601E-2</v>
      </c>
      <c r="S389" s="17"/>
      <c r="T389" s="17">
        <v>3.1839117556974501E-2</v>
      </c>
      <c r="U389" s="17">
        <v>3.03052391256954E-2</v>
      </c>
      <c r="V389" s="17">
        <v>1.89506896133993E-2</v>
      </c>
      <c r="W389" s="17">
        <v>2.3031789260290099E-2</v>
      </c>
      <c r="X389" s="17"/>
      <c r="Y389" s="17">
        <v>2.73638811073444E-2</v>
      </c>
      <c r="Z389" s="17">
        <v>4.2946089701628498E-2</v>
      </c>
      <c r="AA389" s="17">
        <v>2.9584031507608201E-3</v>
      </c>
      <c r="AB389" s="17">
        <v>7.4631308216196707E-2</v>
      </c>
      <c r="AC389" s="17">
        <v>3.8777958524772303E-2</v>
      </c>
      <c r="AD389" s="17">
        <v>6.3437717889902795E-2</v>
      </c>
      <c r="AE389" s="17"/>
      <c r="AF389" s="17">
        <v>2.58738998668014E-2</v>
      </c>
      <c r="AG389" s="17"/>
      <c r="AH389" s="17">
        <v>2.6243534049893699E-2</v>
      </c>
      <c r="AI389" s="17"/>
      <c r="AJ389" s="17">
        <v>2.53542333284754E-2</v>
      </c>
      <c r="AK389" s="17">
        <v>2.1827848893659699E-2</v>
      </c>
      <c r="AL389" s="17">
        <v>1.3967697483254301E-2</v>
      </c>
      <c r="AM389" s="17">
        <v>3.3939562023692998E-2</v>
      </c>
      <c r="AN389" s="17">
        <v>4.3350767557871601E-2</v>
      </c>
    </row>
    <row r="390" spans="2:40" x14ac:dyDescent="0.35">
      <c r="B390" t="s">
        <v>191</v>
      </c>
      <c r="C390" s="17">
        <v>9.2604570300476197E-2</v>
      </c>
      <c r="D390" s="17">
        <v>8.6963885872521199E-2</v>
      </c>
      <c r="E390" s="17">
        <v>9.8891120888142697E-2</v>
      </c>
      <c r="F390" s="17"/>
      <c r="G390" s="17">
        <v>0.191502415689035</v>
      </c>
      <c r="H390" s="17">
        <v>0.155917063616621</v>
      </c>
      <c r="I390" s="17">
        <v>9.1925495579061295E-2</v>
      </c>
      <c r="J390" s="17">
        <v>0.109172472807866</v>
      </c>
      <c r="K390" s="17">
        <v>7.2465303684079593E-2</v>
      </c>
      <c r="L390" s="17">
        <v>1.1069231505615E-2</v>
      </c>
      <c r="M390" s="17"/>
      <c r="N390" s="17">
        <v>8.9936867387190603E-2</v>
      </c>
      <c r="O390" s="17">
        <v>0.130103913850036</v>
      </c>
      <c r="P390" s="17">
        <v>6.7821584341638902E-2</v>
      </c>
      <c r="Q390" s="17">
        <v>0.109532830885685</v>
      </c>
      <c r="R390" s="17">
        <v>7.9041465774959199E-2</v>
      </c>
      <c r="S390" s="17"/>
      <c r="T390" s="17">
        <v>0.13766291220435001</v>
      </c>
      <c r="U390" s="17">
        <v>6.8574846811744694E-2</v>
      </c>
      <c r="V390" s="17">
        <v>7.9854080543422898E-2</v>
      </c>
      <c r="W390" s="17">
        <v>0.114746363478072</v>
      </c>
      <c r="X390" s="17"/>
      <c r="Y390" s="17">
        <v>0.126990543091825</v>
      </c>
      <c r="Z390" s="17">
        <v>0.12822407013789999</v>
      </c>
      <c r="AA390" s="17">
        <v>3.1049321786613599E-3</v>
      </c>
      <c r="AB390" s="17">
        <v>8.6502974830587401E-2</v>
      </c>
      <c r="AC390" s="17">
        <v>0.186418534516577</v>
      </c>
      <c r="AD390" s="17">
        <v>0.22982973682688199</v>
      </c>
      <c r="AE390" s="17"/>
      <c r="AF390" s="17">
        <v>6.1181602595738599E-2</v>
      </c>
      <c r="AG390" s="17"/>
      <c r="AH390" s="17">
        <v>9.2604570300476197E-2</v>
      </c>
      <c r="AI390" s="17"/>
      <c r="AJ390" s="17">
        <v>8.2304181497773701E-2</v>
      </c>
      <c r="AK390" s="17">
        <v>8.23803954066398E-2</v>
      </c>
      <c r="AL390" s="17">
        <v>8.9647598942507706E-2</v>
      </c>
      <c r="AM390" s="17">
        <v>0.129147449980935</v>
      </c>
      <c r="AN390" s="17">
        <v>6.2539914280595701E-2</v>
      </c>
    </row>
    <row r="391" spans="2:40" x14ac:dyDescent="0.35">
      <c r="B391" t="s">
        <v>192</v>
      </c>
      <c r="C391" s="17">
        <v>0.63070472918274001</v>
      </c>
      <c r="D391" s="17">
        <v>0.62678531815257799</v>
      </c>
      <c r="E391" s="17">
        <v>0.63240859965949603</v>
      </c>
      <c r="F391" s="17"/>
      <c r="G391" s="17">
        <v>0.304627624831665</v>
      </c>
      <c r="H391" s="17">
        <v>0.33187227068117298</v>
      </c>
      <c r="I391" s="17">
        <v>0.495953987715891</v>
      </c>
      <c r="J391" s="17">
        <v>0.64086248809012503</v>
      </c>
      <c r="K391" s="17">
        <v>0.76530602594416997</v>
      </c>
      <c r="L391" s="17">
        <v>0.95159633439282998</v>
      </c>
      <c r="M391" s="17"/>
      <c r="N391" s="17">
        <v>0.65488211809591401</v>
      </c>
      <c r="O391" s="17">
        <v>0.56981364123549505</v>
      </c>
      <c r="P391" s="17">
        <v>0.78269811626580199</v>
      </c>
      <c r="Q391" s="17">
        <v>0.52517037516808696</v>
      </c>
      <c r="R391" s="17">
        <v>0.49747175931531401</v>
      </c>
      <c r="S391" s="17"/>
      <c r="T391" s="17">
        <v>0.41392119698811902</v>
      </c>
      <c r="U391" s="17">
        <v>0.71514881925993801</v>
      </c>
      <c r="V391" s="17">
        <v>0.64309559206857703</v>
      </c>
      <c r="W391" s="17">
        <v>0.57578772065643802</v>
      </c>
      <c r="X391" s="17"/>
      <c r="Y391" s="17">
        <v>0.52672928789600404</v>
      </c>
      <c r="Z391" s="17">
        <v>0.55495651804791002</v>
      </c>
      <c r="AA391" s="17">
        <v>0.93596809745994303</v>
      </c>
      <c r="AB391" s="17">
        <v>0.32756151781913001</v>
      </c>
      <c r="AC391" s="17">
        <v>0.40272356333729697</v>
      </c>
      <c r="AD391" s="17">
        <v>0.47420894457949297</v>
      </c>
      <c r="AE391" s="17"/>
      <c r="AF391" s="17">
        <v>0.648039347683667</v>
      </c>
      <c r="AG391" s="17"/>
      <c r="AH391" s="17">
        <v>0.63070472918274001</v>
      </c>
      <c r="AI391" s="17"/>
      <c r="AJ391" s="17">
        <v>0.58669982203861804</v>
      </c>
      <c r="AK391" s="17">
        <v>0.69216891145694304</v>
      </c>
      <c r="AL391" s="17">
        <v>0.67051164079556203</v>
      </c>
      <c r="AM391" s="17">
        <v>0.65176619430031002</v>
      </c>
      <c r="AN391" s="17">
        <v>0.54977964994707496</v>
      </c>
    </row>
    <row r="392" spans="2:40" x14ac:dyDescent="0.35">
      <c r="B392" t="s">
        <v>58</v>
      </c>
      <c r="C392" s="17">
        <v>4.0861352327366103E-2</v>
      </c>
      <c r="D392" s="17">
        <v>2.7320967362828099E-2</v>
      </c>
      <c r="E392" s="17">
        <v>5.48373844981698E-2</v>
      </c>
      <c r="F392" s="17"/>
      <c r="G392" s="17">
        <v>5.2489898722193999E-2</v>
      </c>
      <c r="H392" s="17">
        <v>3.92677209899739E-2</v>
      </c>
      <c r="I392" s="17">
        <v>6.7605223805571296E-2</v>
      </c>
      <c r="J392" s="17">
        <v>5.2372023063379798E-2</v>
      </c>
      <c r="K392" s="17">
        <v>3.3473999694153503E-2</v>
      </c>
      <c r="L392" s="17">
        <v>1.8523833485899401E-2</v>
      </c>
      <c r="M392" s="17"/>
      <c r="N392" s="17">
        <v>5.49270269632837E-2</v>
      </c>
      <c r="O392" s="17">
        <v>6.0051815545203099E-2</v>
      </c>
      <c r="P392" s="17">
        <v>3.21687114768444E-2</v>
      </c>
      <c r="Q392" s="17">
        <v>3.5760745063957898E-2</v>
      </c>
      <c r="R392" s="17">
        <v>4.5870408711249602E-2</v>
      </c>
      <c r="S392" s="17"/>
      <c r="T392" s="17">
        <v>0.115327426310166</v>
      </c>
      <c r="U392" s="17">
        <v>4.1081248207901502E-2</v>
      </c>
      <c r="V392" s="17">
        <v>2.4597005049859299E-2</v>
      </c>
      <c r="W392" s="17">
        <v>2.9875081482492901E-2</v>
      </c>
      <c r="X392" s="17"/>
      <c r="Y392" s="17">
        <v>3.5480430188321602E-2</v>
      </c>
      <c r="Z392" s="17">
        <v>6.29277916103054E-2</v>
      </c>
      <c r="AA392" s="17">
        <v>2.8549539243701599E-2</v>
      </c>
      <c r="AB392" s="17">
        <v>3.0050588293279602E-2</v>
      </c>
      <c r="AC392" s="17">
        <v>7.7434866574838904E-2</v>
      </c>
      <c r="AD392" s="17">
        <v>9.2595947037137194E-2</v>
      </c>
      <c r="AE392" s="17"/>
      <c r="AF392" s="17">
        <v>4.5694291516343001E-2</v>
      </c>
      <c r="AG392" s="17"/>
      <c r="AH392" s="17">
        <v>4.0861352327366103E-2</v>
      </c>
      <c r="AI392" s="17"/>
      <c r="AJ392" s="17">
        <v>2.9048557111625101E-2</v>
      </c>
      <c r="AK392" s="17">
        <v>2.7362610720463199E-2</v>
      </c>
      <c r="AL392" s="17">
        <v>4.8231462324227897E-2</v>
      </c>
      <c r="AM392" s="17">
        <v>6.3008551924659595E-2</v>
      </c>
      <c r="AN392" s="17">
        <v>3.12194070855971E-2</v>
      </c>
    </row>
    <row r="393" spans="2:40" x14ac:dyDescent="0.35">
      <c r="C393" s="17"/>
      <c r="D393" s="17"/>
      <c r="E393" s="17"/>
      <c r="F393" s="17"/>
      <c r="G393" s="17"/>
      <c r="H393" s="17"/>
      <c r="I393" s="17"/>
      <c r="J393" s="17"/>
      <c r="K393" s="17"/>
      <c r="L393" s="17"/>
      <c r="M393" s="17"/>
      <c r="N393" s="17"/>
      <c r="O393" s="17"/>
      <c r="P393" s="17"/>
      <c r="Q393" s="17"/>
      <c r="R393" s="17"/>
      <c r="S393" s="17"/>
      <c r="T393" s="17"/>
      <c r="U393" s="17"/>
      <c r="V393" s="17"/>
      <c r="W393" s="17"/>
      <c r="X393" s="17"/>
      <c r="Y393" s="17"/>
      <c r="Z393" s="17"/>
      <c r="AA393" s="17"/>
      <c r="AB393" s="17"/>
      <c r="AC393" s="17"/>
      <c r="AD393" s="17"/>
      <c r="AE393" s="17"/>
      <c r="AF393" s="17"/>
      <c r="AG393" s="17"/>
      <c r="AH393" s="17"/>
      <c r="AI393" s="17"/>
      <c r="AJ393" s="17"/>
      <c r="AK393" s="17"/>
      <c r="AL393" s="17"/>
      <c r="AM393" s="17"/>
      <c r="AN393" s="17"/>
    </row>
    <row r="394" spans="2:40" x14ac:dyDescent="0.35">
      <c r="B394" s="6" t="s">
        <v>196</v>
      </c>
      <c r="C394" s="17"/>
      <c r="D394" s="17"/>
      <c r="E394" s="17"/>
      <c r="F394" s="17"/>
      <c r="G394" s="17"/>
      <c r="H394" s="17"/>
      <c r="I394" s="17"/>
      <c r="J394" s="17"/>
      <c r="K394" s="17"/>
      <c r="L394" s="17"/>
      <c r="M394" s="17"/>
      <c r="N394" s="17"/>
      <c r="O394" s="17"/>
      <c r="P394" s="17"/>
      <c r="Q394" s="17"/>
      <c r="R394" s="17"/>
      <c r="S394" s="17"/>
      <c r="T394" s="17"/>
      <c r="U394" s="17"/>
      <c r="V394" s="17"/>
      <c r="W394" s="17"/>
      <c r="X394" s="17"/>
      <c r="Y394" s="17"/>
      <c r="Z394" s="17"/>
      <c r="AA394" s="17"/>
      <c r="AB394" s="17"/>
      <c r="AC394" s="17"/>
      <c r="AD394" s="17"/>
      <c r="AE394" s="17"/>
      <c r="AF394" s="17"/>
      <c r="AG394" s="17"/>
      <c r="AH394" s="17"/>
      <c r="AI394" s="17"/>
      <c r="AJ394" s="17"/>
      <c r="AK394" s="17"/>
      <c r="AL394" s="17"/>
      <c r="AM394" s="17"/>
      <c r="AN394" s="17"/>
    </row>
    <row r="395" spans="2:40" x14ac:dyDescent="0.35">
      <c r="B395" s="24" t="s">
        <v>121</v>
      </c>
      <c r="C395" s="17"/>
      <c r="D395" s="17"/>
      <c r="E395" s="17"/>
      <c r="F395" s="17"/>
      <c r="G395" s="17"/>
      <c r="H395" s="17"/>
      <c r="I395" s="17"/>
      <c r="J395" s="17"/>
      <c r="K395" s="17"/>
      <c r="L395" s="17"/>
      <c r="M395" s="17"/>
      <c r="N395" s="17"/>
      <c r="O395" s="17"/>
      <c r="P395" s="17"/>
      <c r="Q395" s="17"/>
      <c r="R395" s="17"/>
      <c r="S395" s="17"/>
      <c r="T395" s="17"/>
      <c r="U395" s="17"/>
      <c r="V395" s="17"/>
      <c r="W395" s="17"/>
      <c r="X395" s="17"/>
      <c r="Y395" s="17"/>
      <c r="Z395" s="17"/>
      <c r="AA395" s="17"/>
      <c r="AB395" s="17"/>
      <c r="AC395" s="17"/>
      <c r="AD395" s="17"/>
      <c r="AE395" s="17"/>
      <c r="AF395" s="17"/>
      <c r="AG395" s="17"/>
      <c r="AH395" s="17"/>
      <c r="AI395" s="17"/>
      <c r="AJ395" s="17"/>
      <c r="AK395" s="17"/>
      <c r="AL395" s="17"/>
      <c r="AM395" s="17"/>
      <c r="AN395" s="17"/>
    </row>
    <row r="396" spans="2:40" x14ac:dyDescent="0.35">
      <c r="B396" t="s">
        <v>185</v>
      </c>
      <c r="C396" s="17">
        <v>8.3512910584455799E-2</v>
      </c>
      <c r="D396" s="17">
        <v>0.106059930202415</v>
      </c>
      <c r="E396" s="17">
        <v>5.5233999960039401E-2</v>
      </c>
      <c r="F396" s="17"/>
      <c r="G396" s="17">
        <v>0.12226267147348201</v>
      </c>
      <c r="H396" s="17">
        <v>0.15648076081107301</v>
      </c>
      <c r="I396" s="17">
        <v>0.124347722912779</v>
      </c>
      <c r="J396" s="17">
        <v>3.8920368130261902E-2</v>
      </c>
      <c r="K396" s="17">
        <v>0</v>
      </c>
      <c r="L396" s="17">
        <v>0</v>
      </c>
      <c r="M396" s="17"/>
      <c r="N396" s="17">
        <v>0</v>
      </c>
      <c r="O396" s="17">
        <v>0</v>
      </c>
      <c r="P396" s="17">
        <v>8.1844532459883594E-3</v>
      </c>
      <c r="Q396" s="17">
        <v>0.118166105177889</v>
      </c>
      <c r="R396" s="17">
        <v>0.24604571294003499</v>
      </c>
      <c r="S396" s="17"/>
      <c r="T396" s="17">
        <v>8.7547336775315995E-2</v>
      </c>
      <c r="U396" s="17">
        <v>5.15492862198281E-2</v>
      </c>
      <c r="V396" s="17">
        <v>8.1138580837566102E-2</v>
      </c>
      <c r="W396" s="17">
        <v>0.11449214274654999</v>
      </c>
      <c r="X396" s="17"/>
      <c r="Y396" s="17">
        <v>0.101861500104687</v>
      </c>
      <c r="Z396" s="17">
        <v>8.9152120046074902E-3</v>
      </c>
      <c r="AA396" s="17" t="s">
        <v>117</v>
      </c>
      <c r="AB396" s="17" t="s">
        <v>117</v>
      </c>
      <c r="AC396" s="17" t="s">
        <v>117</v>
      </c>
      <c r="AD396" s="17" t="s">
        <v>117</v>
      </c>
      <c r="AE396" s="17"/>
      <c r="AF396" s="17">
        <v>9.9465374269307502E-2</v>
      </c>
      <c r="AG396" s="17"/>
      <c r="AH396" s="17">
        <v>8.3512910584455799E-2</v>
      </c>
      <c r="AI396" s="17"/>
      <c r="AJ396" s="17">
        <v>0.14166454791020999</v>
      </c>
      <c r="AK396" s="17">
        <v>6.3815873493675707E-2</v>
      </c>
      <c r="AL396" s="17">
        <v>3.1439118602331798E-2</v>
      </c>
      <c r="AM396" s="17">
        <v>5.1247601976734801E-2</v>
      </c>
      <c r="AN396" s="17">
        <v>8.7495719606031794E-2</v>
      </c>
    </row>
    <row r="397" spans="2:40" x14ac:dyDescent="0.35">
      <c r="B397" t="s">
        <v>186</v>
      </c>
      <c r="C397" s="17">
        <v>8.9227828195526104E-2</v>
      </c>
      <c r="D397" s="17">
        <v>0.111712480816462</v>
      </c>
      <c r="E397" s="17">
        <v>6.1052942944715798E-2</v>
      </c>
      <c r="F397" s="17"/>
      <c r="G397" s="17">
        <v>0.108605706344385</v>
      </c>
      <c r="H397" s="17">
        <v>0.14112090215154199</v>
      </c>
      <c r="I397" s="17">
        <v>0.104543830486901</v>
      </c>
      <c r="J397" s="17">
        <v>9.6658403734045703E-2</v>
      </c>
      <c r="K397" s="17">
        <v>9.8422891401830099E-3</v>
      </c>
      <c r="L397" s="17">
        <v>0</v>
      </c>
      <c r="M397" s="17"/>
      <c r="N397" s="17">
        <v>6.7225742348915499E-2</v>
      </c>
      <c r="O397" s="17">
        <v>4.6910331012778E-2</v>
      </c>
      <c r="P397" s="17">
        <v>2.14265080344372E-2</v>
      </c>
      <c r="Q397" s="17">
        <v>0.155933777659928</v>
      </c>
      <c r="R397" s="17">
        <v>0.12427731263842</v>
      </c>
      <c r="S397" s="17"/>
      <c r="T397" s="17">
        <v>0</v>
      </c>
      <c r="U397" s="17">
        <v>3.8111455314042503E-2</v>
      </c>
      <c r="V397" s="17">
        <v>8.0070702320763298E-2</v>
      </c>
      <c r="W397" s="17">
        <v>0.123391773780979</v>
      </c>
      <c r="X397" s="17"/>
      <c r="Y397" s="17">
        <v>9.2513194922963601E-2</v>
      </c>
      <c r="Z397" s="17">
        <v>7.5870899774002604E-2</v>
      </c>
      <c r="AA397" s="17" t="s">
        <v>117</v>
      </c>
      <c r="AB397" s="17" t="s">
        <v>117</v>
      </c>
      <c r="AC397" s="17" t="s">
        <v>117</v>
      </c>
      <c r="AD397" s="17" t="s">
        <v>117</v>
      </c>
      <c r="AE397" s="17"/>
      <c r="AF397" s="17">
        <v>0.11832265925696001</v>
      </c>
      <c r="AG397" s="17"/>
      <c r="AH397" s="17">
        <v>8.9227828195526104E-2</v>
      </c>
      <c r="AI397" s="17"/>
      <c r="AJ397" s="17">
        <v>0.122239751549736</v>
      </c>
      <c r="AK397" s="17">
        <v>9.0918790735007804E-2</v>
      </c>
      <c r="AL397" s="17">
        <v>8.03813358843848E-2</v>
      </c>
      <c r="AM397" s="17">
        <v>6.8089750802692306E-2</v>
      </c>
      <c r="AN397" s="17">
        <v>3.1423909457226798E-2</v>
      </c>
    </row>
    <row r="398" spans="2:40" x14ac:dyDescent="0.35">
      <c r="B398" t="s">
        <v>187</v>
      </c>
      <c r="C398" s="17">
        <v>8.8971723945939801E-2</v>
      </c>
      <c r="D398" s="17">
        <v>0.107448114381528</v>
      </c>
      <c r="E398" s="17">
        <v>6.5887396421253797E-2</v>
      </c>
      <c r="F398" s="17"/>
      <c r="G398" s="17">
        <v>0.18782002791271499</v>
      </c>
      <c r="H398" s="17">
        <v>0.15104607634721101</v>
      </c>
      <c r="I398" s="17">
        <v>4.4417519926836999E-2</v>
      </c>
      <c r="J398" s="17">
        <v>7.0738231739476604E-2</v>
      </c>
      <c r="K398" s="17">
        <v>6.9072190771116995E-2</v>
      </c>
      <c r="L398" s="17">
        <v>0</v>
      </c>
      <c r="M398" s="17"/>
      <c r="N398" s="17">
        <v>0.122139766881507</v>
      </c>
      <c r="O398" s="17">
        <v>0.12615100674841101</v>
      </c>
      <c r="P398" s="17">
        <v>8.3919803779878899E-2</v>
      </c>
      <c r="Q398" s="17">
        <v>7.27297255086327E-2</v>
      </c>
      <c r="R398" s="17">
        <v>9.2283378674180003E-2</v>
      </c>
      <c r="S398" s="17"/>
      <c r="T398" s="17">
        <v>0</v>
      </c>
      <c r="U398" s="17">
        <v>0.107821842384101</v>
      </c>
      <c r="V398" s="17">
        <v>0.105727781505479</v>
      </c>
      <c r="W398" s="17">
        <v>8.0973067717325403E-2</v>
      </c>
      <c r="X398" s="17"/>
      <c r="Y398" s="17">
        <v>9.7708738935574399E-2</v>
      </c>
      <c r="Z398" s="17">
        <v>5.3450671498516497E-2</v>
      </c>
      <c r="AA398" s="17" t="s">
        <v>117</v>
      </c>
      <c r="AB398" s="17" t="s">
        <v>117</v>
      </c>
      <c r="AC398" s="17" t="s">
        <v>117</v>
      </c>
      <c r="AD398" s="17" t="s">
        <v>117</v>
      </c>
      <c r="AE398" s="17"/>
      <c r="AF398" s="17">
        <v>5.6217073288061699E-2</v>
      </c>
      <c r="AG398" s="17"/>
      <c r="AH398" s="17">
        <v>8.8971723945939801E-2</v>
      </c>
      <c r="AI398" s="17"/>
      <c r="AJ398" s="17">
        <v>9.0859687982426399E-2</v>
      </c>
      <c r="AK398" s="17">
        <v>6.2826427434707899E-2</v>
      </c>
      <c r="AL398" s="17">
        <v>8.4218633794641395E-2</v>
      </c>
      <c r="AM398" s="17">
        <v>6.4148256907285497E-2</v>
      </c>
      <c r="AN398" s="17">
        <v>0.19644480372008299</v>
      </c>
    </row>
    <row r="399" spans="2:40" x14ac:dyDescent="0.35">
      <c r="B399" t="s">
        <v>188</v>
      </c>
      <c r="C399" s="17">
        <v>6.3652865047908902E-2</v>
      </c>
      <c r="D399" s="17">
        <v>7.3492433139770705E-2</v>
      </c>
      <c r="E399" s="17">
        <v>5.1429960176600703E-2</v>
      </c>
      <c r="F399" s="17"/>
      <c r="G399" s="17">
        <v>7.1391197111735694E-2</v>
      </c>
      <c r="H399" s="17">
        <v>0.110853432894213</v>
      </c>
      <c r="I399" s="17">
        <v>4.5941600284057797E-2</v>
      </c>
      <c r="J399" s="17">
        <v>6.1062295446803701E-2</v>
      </c>
      <c r="K399" s="17">
        <v>3.43642230767136E-2</v>
      </c>
      <c r="L399" s="17">
        <v>3.3890030888778698E-2</v>
      </c>
      <c r="M399" s="17"/>
      <c r="N399" s="17">
        <v>0.12869851870884699</v>
      </c>
      <c r="O399" s="17">
        <v>9.3722612290385296E-2</v>
      </c>
      <c r="P399" s="17">
        <v>6.2937613101637202E-2</v>
      </c>
      <c r="Q399" s="17">
        <v>4.7024709826368E-2</v>
      </c>
      <c r="R399" s="17">
        <v>5.4658822438144197E-2</v>
      </c>
      <c r="S399" s="17"/>
      <c r="T399" s="17">
        <v>0.32517653045146899</v>
      </c>
      <c r="U399" s="17">
        <v>1.2515302987301099E-2</v>
      </c>
      <c r="V399" s="17">
        <v>7.7198951218337794E-2</v>
      </c>
      <c r="W399" s="17">
        <v>6.2050693243311097E-2</v>
      </c>
      <c r="X399" s="17"/>
      <c r="Y399" s="17">
        <v>6.4647019548589701E-2</v>
      </c>
      <c r="Z399" s="17">
        <v>5.96110482258684E-2</v>
      </c>
      <c r="AA399" s="17" t="s">
        <v>117</v>
      </c>
      <c r="AB399" s="17" t="s">
        <v>117</v>
      </c>
      <c r="AC399" s="17" t="s">
        <v>117</v>
      </c>
      <c r="AD399" s="17" t="s">
        <v>117</v>
      </c>
      <c r="AE399" s="17"/>
      <c r="AF399" s="17">
        <v>6.3716764680899707E-2</v>
      </c>
      <c r="AG399" s="17"/>
      <c r="AH399" s="17">
        <v>6.3652865047908902E-2</v>
      </c>
      <c r="AI399" s="17"/>
      <c r="AJ399" s="17">
        <v>8.5136117565297806E-2</v>
      </c>
      <c r="AK399" s="17">
        <v>6.8229585180068303E-2</v>
      </c>
      <c r="AL399" s="17">
        <v>5.1732830308467703E-2</v>
      </c>
      <c r="AM399" s="17">
        <v>5.2793518678894501E-2</v>
      </c>
      <c r="AN399" s="17">
        <v>2.7760516737189399E-2</v>
      </c>
    </row>
    <row r="400" spans="2:40" x14ac:dyDescent="0.35">
      <c r="B400" t="s">
        <v>189</v>
      </c>
      <c r="C400" s="17">
        <v>8.5389969837812094E-2</v>
      </c>
      <c r="D400" s="17">
        <v>7.6045188831998803E-2</v>
      </c>
      <c r="E400" s="17">
        <v>9.7631150037253603E-2</v>
      </c>
      <c r="F400" s="17"/>
      <c r="G400" s="17">
        <v>5.97959662002314E-2</v>
      </c>
      <c r="H400" s="17">
        <v>0.10020085798232101</v>
      </c>
      <c r="I400" s="17">
        <v>4.3014224831940298E-2</v>
      </c>
      <c r="J400" s="17">
        <v>0.11526364398786999</v>
      </c>
      <c r="K400" s="17">
        <v>7.2340019830697502E-2</v>
      </c>
      <c r="L400" s="17">
        <v>0.15040776949802001</v>
      </c>
      <c r="M400" s="17"/>
      <c r="N400" s="17">
        <v>6.8718911539994501E-2</v>
      </c>
      <c r="O400" s="17">
        <v>0.10986765892073599</v>
      </c>
      <c r="P400" s="17">
        <v>0.110050324475953</v>
      </c>
      <c r="Q400" s="17">
        <v>7.2026953942184294E-2</v>
      </c>
      <c r="R400" s="17">
        <v>5.6357111746056801E-2</v>
      </c>
      <c r="S400" s="17"/>
      <c r="T400" s="17">
        <v>0.110232070121735</v>
      </c>
      <c r="U400" s="17">
        <v>0.109013093658171</v>
      </c>
      <c r="V400" s="17">
        <v>9.5980684952777603E-2</v>
      </c>
      <c r="W400" s="17">
        <v>8.2227816082576496E-2</v>
      </c>
      <c r="X400" s="17"/>
      <c r="Y400" s="17">
        <v>8.5115967749725394E-2</v>
      </c>
      <c r="Z400" s="17">
        <v>8.6503947844394094E-2</v>
      </c>
      <c r="AA400" s="17" t="s">
        <v>117</v>
      </c>
      <c r="AB400" s="17" t="s">
        <v>117</v>
      </c>
      <c r="AC400" s="17" t="s">
        <v>117</v>
      </c>
      <c r="AD400" s="17" t="s">
        <v>117</v>
      </c>
      <c r="AE400" s="17"/>
      <c r="AF400" s="17">
        <v>9.97344451569529E-2</v>
      </c>
      <c r="AG400" s="17"/>
      <c r="AH400" s="17">
        <v>8.5389969837812094E-2</v>
      </c>
      <c r="AI400" s="17"/>
      <c r="AJ400" s="17">
        <v>7.6572177861440993E-2</v>
      </c>
      <c r="AK400" s="17">
        <v>7.5686322482048707E-2</v>
      </c>
      <c r="AL400" s="17">
        <v>9.7633780999256695E-2</v>
      </c>
      <c r="AM400" s="17">
        <v>9.1816957746447395E-2</v>
      </c>
      <c r="AN400" s="17">
        <v>8.9143352630840694E-2</v>
      </c>
    </row>
    <row r="401" spans="2:40" x14ac:dyDescent="0.35">
      <c r="B401" t="s">
        <v>190</v>
      </c>
      <c r="C401" s="17">
        <v>5.16784900750746E-2</v>
      </c>
      <c r="D401" s="17">
        <v>4.8442080844131E-2</v>
      </c>
      <c r="E401" s="17">
        <v>5.1674255459291898E-2</v>
      </c>
      <c r="F401" s="17"/>
      <c r="G401" s="17">
        <v>3.0362493063885301E-2</v>
      </c>
      <c r="H401" s="17">
        <v>2.0284884013704201E-2</v>
      </c>
      <c r="I401" s="17">
        <v>5.3281262858372397E-2</v>
      </c>
      <c r="J401" s="17">
        <v>4.3900304129848501E-2</v>
      </c>
      <c r="K401" s="17">
        <v>0.110326849266715</v>
      </c>
      <c r="L401" s="17">
        <v>6.3141794843875595E-2</v>
      </c>
      <c r="M401" s="17"/>
      <c r="N401" s="17">
        <v>0</v>
      </c>
      <c r="O401" s="17">
        <v>5.2092876267511301E-2</v>
      </c>
      <c r="P401" s="17">
        <v>5.2120695605568299E-2</v>
      </c>
      <c r="Q401" s="17">
        <v>5.8845300449773701E-2</v>
      </c>
      <c r="R401" s="17">
        <v>5.4981561609266198E-2</v>
      </c>
      <c r="S401" s="17"/>
      <c r="T401" s="17">
        <v>0</v>
      </c>
      <c r="U401" s="17">
        <v>5.8355588496297399E-2</v>
      </c>
      <c r="V401" s="17">
        <v>2.86466686831836E-2</v>
      </c>
      <c r="W401" s="17">
        <v>7.4052047686145206E-2</v>
      </c>
      <c r="X401" s="17"/>
      <c r="Y401" s="17">
        <v>4.7466100874030602E-2</v>
      </c>
      <c r="Z401" s="17">
        <v>6.8804304545664496E-2</v>
      </c>
      <c r="AA401" s="17" t="s">
        <v>117</v>
      </c>
      <c r="AB401" s="17" t="s">
        <v>117</v>
      </c>
      <c r="AC401" s="17" t="s">
        <v>117</v>
      </c>
      <c r="AD401" s="17" t="s">
        <v>117</v>
      </c>
      <c r="AE401" s="17"/>
      <c r="AF401" s="17">
        <v>4.7752424519308397E-2</v>
      </c>
      <c r="AG401" s="17"/>
      <c r="AH401" s="17">
        <v>5.16784900750746E-2</v>
      </c>
      <c r="AI401" s="17"/>
      <c r="AJ401" s="17">
        <v>3.8879132002097597E-2</v>
      </c>
      <c r="AK401" s="17">
        <v>6.0138323420993803E-2</v>
      </c>
      <c r="AL401" s="17">
        <v>4.37714852059033E-2</v>
      </c>
      <c r="AM401" s="17">
        <v>7.4822233146811398E-2</v>
      </c>
      <c r="AN401" s="17">
        <v>4.7886690043711003E-2</v>
      </c>
    </row>
    <row r="402" spans="2:40" x14ac:dyDescent="0.35">
      <c r="B402" t="s">
        <v>191</v>
      </c>
      <c r="C402" s="17">
        <v>0.12798540463934799</v>
      </c>
      <c r="D402" s="17">
        <v>0.12999336536733799</v>
      </c>
      <c r="E402" s="17">
        <v>0.12599012264595799</v>
      </c>
      <c r="F402" s="17"/>
      <c r="G402" s="17">
        <v>0.116890114254758</v>
      </c>
      <c r="H402" s="17">
        <v>0.10259908310519</v>
      </c>
      <c r="I402" s="17">
        <v>0.15020632711374199</v>
      </c>
      <c r="J402" s="17">
        <v>9.6273434211660694E-2</v>
      </c>
      <c r="K402" s="17">
        <v>0.14007666011082001</v>
      </c>
      <c r="L402" s="17">
        <v>0.24219280286091999</v>
      </c>
      <c r="M402" s="17"/>
      <c r="N402" s="17">
        <v>0.12142653267225199</v>
      </c>
      <c r="O402" s="17">
        <v>0.12432853621258701</v>
      </c>
      <c r="P402" s="17">
        <v>0.109260899502942</v>
      </c>
      <c r="Q402" s="17">
        <v>0.125540746591808</v>
      </c>
      <c r="R402" s="17">
        <v>0.17541236249663</v>
      </c>
      <c r="S402" s="17"/>
      <c r="T402" s="17">
        <v>8.9791313714259302E-2</v>
      </c>
      <c r="U402" s="17">
        <v>0.122508740121962</v>
      </c>
      <c r="V402" s="17">
        <v>0.12064291336508599</v>
      </c>
      <c r="W402" s="17">
        <v>0.13851293080053101</v>
      </c>
      <c r="X402" s="17"/>
      <c r="Y402" s="17">
        <v>0.122215834411252</v>
      </c>
      <c r="Z402" s="17">
        <v>0.151442066544408</v>
      </c>
      <c r="AA402" s="17" t="s">
        <v>117</v>
      </c>
      <c r="AB402" s="17" t="s">
        <v>117</v>
      </c>
      <c r="AC402" s="17" t="s">
        <v>117</v>
      </c>
      <c r="AD402" s="17" t="s">
        <v>117</v>
      </c>
      <c r="AE402" s="17"/>
      <c r="AF402" s="17">
        <v>0.11259111527285499</v>
      </c>
      <c r="AG402" s="17"/>
      <c r="AH402" s="17">
        <v>0.12798540463934799</v>
      </c>
      <c r="AI402" s="17"/>
      <c r="AJ402" s="17">
        <v>9.0824866347696001E-2</v>
      </c>
      <c r="AK402" s="17">
        <v>0.16229786087232401</v>
      </c>
      <c r="AL402" s="17">
        <v>0.117612106993483</v>
      </c>
      <c r="AM402" s="17">
        <v>0.19428610140554001</v>
      </c>
      <c r="AN402" s="17">
        <v>7.5491007790846595E-2</v>
      </c>
    </row>
    <row r="403" spans="2:40" x14ac:dyDescent="0.35">
      <c r="B403" t="s">
        <v>192</v>
      </c>
      <c r="C403" s="17">
        <v>0.34886449484280202</v>
      </c>
      <c r="D403" s="17">
        <v>0.292559681590087</v>
      </c>
      <c r="E403" s="17">
        <v>0.42190209420913999</v>
      </c>
      <c r="F403" s="17"/>
      <c r="G403" s="17">
        <v>0.243926310936357</v>
      </c>
      <c r="H403" s="17">
        <v>0.148397078859519</v>
      </c>
      <c r="I403" s="17">
        <v>0.37572595189804098</v>
      </c>
      <c r="J403" s="17">
        <v>0.43289401288228602</v>
      </c>
      <c r="K403" s="17">
        <v>0.49999196702812398</v>
      </c>
      <c r="L403" s="17">
        <v>0.416169954066332</v>
      </c>
      <c r="M403" s="17"/>
      <c r="N403" s="17">
        <v>0.49179052784848398</v>
      </c>
      <c r="O403" s="17">
        <v>0.340604098487433</v>
      </c>
      <c r="P403" s="17">
        <v>0.48020186964707601</v>
      </c>
      <c r="Q403" s="17">
        <v>0.298535629316169</v>
      </c>
      <c r="R403" s="17">
        <v>0.16360508513824501</v>
      </c>
      <c r="S403" s="17"/>
      <c r="T403" s="17">
        <v>0.28227500485373003</v>
      </c>
      <c r="U403" s="17">
        <v>0.38907089369187797</v>
      </c>
      <c r="V403" s="17">
        <v>0.36798930405087299</v>
      </c>
      <c r="W403" s="17">
        <v>0.29280773242159203</v>
      </c>
      <c r="X403" s="17"/>
      <c r="Y403" s="17">
        <v>0.33484149956231501</v>
      </c>
      <c r="Z403" s="17">
        <v>0.40587613456404598</v>
      </c>
      <c r="AA403" s="17" t="s">
        <v>117</v>
      </c>
      <c r="AB403" s="17" t="s">
        <v>117</v>
      </c>
      <c r="AC403" s="17" t="s">
        <v>117</v>
      </c>
      <c r="AD403" s="17" t="s">
        <v>117</v>
      </c>
      <c r="AE403" s="17"/>
      <c r="AF403" s="17">
        <v>0.33202429245412401</v>
      </c>
      <c r="AG403" s="17"/>
      <c r="AH403" s="17">
        <v>0.34886449484280202</v>
      </c>
      <c r="AI403" s="17"/>
      <c r="AJ403" s="17">
        <v>0.31127812898290902</v>
      </c>
      <c r="AK403" s="17">
        <v>0.41608681638117401</v>
      </c>
      <c r="AL403" s="17">
        <v>0.416984330058422</v>
      </c>
      <c r="AM403" s="17">
        <v>0.29557160127542198</v>
      </c>
      <c r="AN403" s="17">
        <v>0.38114158475229398</v>
      </c>
    </row>
    <row r="404" spans="2:40" x14ac:dyDescent="0.35">
      <c r="B404" t="s">
        <v>58</v>
      </c>
      <c r="C404" s="17">
        <v>6.07163128311317E-2</v>
      </c>
      <c r="D404" s="17">
        <v>5.4246724826269299E-2</v>
      </c>
      <c r="E404" s="17">
        <v>6.9198078145746605E-2</v>
      </c>
      <c r="F404" s="17"/>
      <c r="G404" s="17">
        <v>5.8945512702450201E-2</v>
      </c>
      <c r="H404" s="17">
        <v>6.9016923835226604E-2</v>
      </c>
      <c r="I404" s="17">
        <v>5.8521559687328098E-2</v>
      </c>
      <c r="J404" s="17">
        <v>4.42893057377459E-2</v>
      </c>
      <c r="K404" s="17">
        <v>6.3985800775629695E-2</v>
      </c>
      <c r="L404" s="17">
        <v>9.4197647842073198E-2</v>
      </c>
      <c r="M404" s="17"/>
      <c r="N404" s="17">
        <v>0</v>
      </c>
      <c r="O404" s="17">
        <v>0.106322880060158</v>
      </c>
      <c r="P404" s="17">
        <v>7.1897832606518206E-2</v>
      </c>
      <c r="Q404" s="17">
        <v>5.1197051527247801E-2</v>
      </c>
      <c r="R404" s="17">
        <v>3.2378652319022101E-2</v>
      </c>
      <c r="S404" s="17"/>
      <c r="T404" s="17">
        <v>0.104977744083491</v>
      </c>
      <c r="U404" s="17">
        <v>0.111053797126418</v>
      </c>
      <c r="V404" s="17">
        <v>4.2604413065933898E-2</v>
      </c>
      <c r="W404" s="17">
        <v>3.1491795520989803E-2</v>
      </c>
      <c r="X404" s="17"/>
      <c r="Y404" s="17">
        <v>5.3630143890861397E-2</v>
      </c>
      <c r="Z404" s="17">
        <v>8.9525714998492698E-2</v>
      </c>
      <c r="AA404" s="17" t="s">
        <v>117</v>
      </c>
      <c r="AB404" s="17" t="s">
        <v>117</v>
      </c>
      <c r="AC404" s="17" t="s">
        <v>117</v>
      </c>
      <c r="AD404" s="17" t="s">
        <v>117</v>
      </c>
      <c r="AE404" s="17"/>
      <c r="AF404" s="17">
        <v>7.0175851101530407E-2</v>
      </c>
      <c r="AG404" s="17"/>
      <c r="AH404" s="17">
        <v>6.07163128311317E-2</v>
      </c>
      <c r="AI404" s="17"/>
      <c r="AJ404" s="17">
        <v>4.2545589798186602E-2</v>
      </c>
      <c r="AK404" s="17">
        <v>0</v>
      </c>
      <c r="AL404" s="17">
        <v>7.6226378153109495E-2</v>
      </c>
      <c r="AM404" s="17">
        <v>0.107223978060171</v>
      </c>
      <c r="AN404" s="17">
        <v>6.3212415261776594E-2</v>
      </c>
    </row>
    <row r="405" spans="2:40" x14ac:dyDescent="0.35">
      <c r="C405" s="17"/>
      <c r="D405" s="17"/>
      <c r="E405" s="17"/>
      <c r="F405" s="17"/>
      <c r="G405" s="17"/>
      <c r="H405" s="17"/>
      <c r="I405" s="17"/>
      <c r="J405" s="17"/>
      <c r="K405" s="17"/>
      <c r="L405" s="17"/>
      <c r="M405" s="17"/>
      <c r="N405" s="17"/>
      <c r="O405" s="17"/>
      <c r="P405" s="17"/>
      <c r="Q405" s="17"/>
      <c r="R405" s="17"/>
      <c r="S405" s="17"/>
      <c r="T405" s="17"/>
      <c r="U405" s="17"/>
      <c r="V405" s="17"/>
      <c r="W405" s="17"/>
      <c r="X405" s="17"/>
      <c r="Y405" s="17"/>
      <c r="Z405" s="17"/>
      <c r="AA405" s="17"/>
      <c r="AB405" s="17"/>
      <c r="AC405" s="17"/>
      <c r="AD405" s="17"/>
      <c r="AE405" s="17"/>
      <c r="AF405" s="17"/>
      <c r="AG405" s="17"/>
      <c r="AH405" s="17"/>
      <c r="AI405" s="17"/>
      <c r="AJ405" s="17"/>
      <c r="AK405" s="17"/>
      <c r="AL405" s="17"/>
      <c r="AM405" s="17"/>
      <c r="AN405" s="17"/>
    </row>
    <row r="406" spans="2:40" x14ac:dyDescent="0.35">
      <c r="B406" s="6" t="s">
        <v>197</v>
      </c>
      <c r="C406" s="17"/>
      <c r="D406" s="17"/>
      <c r="E406" s="17"/>
      <c r="F406" s="17"/>
      <c r="G406" s="17"/>
      <c r="H406" s="17"/>
      <c r="I406" s="17"/>
      <c r="J406" s="17"/>
      <c r="K406" s="17"/>
      <c r="L406" s="17"/>
      <c r="M406" s="17"/>
      <c r="N406" s="17"/>
      <c r="O406" s="17"/>
      <c r="P406" s="17"/>
      <c r="Q406" s="17"/>
      <c r="R406" s="17"/>
      <c r="S406" s="17"/>
      <c r="T406" s="17"/>
      <c r="U406" s="17"/>
      <c r="V406" s="17"/>
      <c r="W406" s="17"/>
      <c r="X406" s="17"/>
      <c r="Y406" s="17"/>
      <c r="Z406" s="17"/>
      <c r="AA406" s="17"/>
      <c r="AB406" s="17"/>
      <c r="AC406" s="17"/>
      <c r="AD406" s="17"/>
      <c r="AE406" s="17"/>
      <c r="AF406" s="17"/>
      <c r="AG406" s="17"/>
      <c r="AH406" s="17"/>
      <c r="AI406" s="17"/>
      <c r="AJ406" s="17"/>
      <c r="AK406" s="17"/>
      <c r="AL406" s="17"/>
      <c r="AM406" s="17"/>
      <c r="AN406" s="17"/>
    </row>
    <row r="407" spans="2:40" x14ac:dyDescent="0.35">
      <c r="B407" s="24" t="s">
        <v>121</v>
      </c>
      <c r="C407" s="17"/>
      <c r="D407" s="17"/>
      <c r="E407" s="17"/>
      <c r="F407" s="17"/>
      <c r="G407" s="17"/>
      <c r="H407" s="17"/>
      <c r="I407" s="17"/>
      <c r="J407" s="17"/>
      <c r="K407" s="17"/>
      <c r="L407" s="17"/>
      <c r="M407" s="17"/>
      <c r="N407" s="17"/>
      <c r="O407" s="17"/>
      <c r="P407" s="17"/>
      <c r="Q407" s="17"/>
      <c r="R407" s="17"/>
      <c r="S407" s="17"/>
      <c r="T407" s="17"/>
      <c r="U407" s="17"/>
      <c r="V407" s="17"/>
      <c r="W407" s="17"/>
      <c r="X407" s="17"/>
      <c r="Y407" s="17"/>
      <c r="Z407" s="17"/>
      <c r="AA407" s="17"/>
      <c r="AB407" s="17"/>
      <c r="AC407" s="17"/>
      <c r="AD407" s="17"/>
      <c r="AE407" s="17"/>
      <c r="AF407" s="17"/>
      <c r="AG407" s="17"/>
      <c r="AH407" s="17"/>
      <c r="AI407" s="17"/>
      <c r="AJ407" s="17"/>
      <c r="AK407" s="17"/>
      <c r="AL407" s="17"/>
      <c r="AM407" s="17"/>
      <c r="AN407" s="17"/>
    </row>
    <row r="408" spans="2:40" x14ac:dyDescent="0.35">
      <c r="B408" t="s">
        <v>185</v>
      </c>
      <c r="C408" s="17">
        <v>6.9276812630010398E-2</v>
      </c>
      <c r="D408" s="17">
        <v>8.0390006726553206E-2</v>
      </c>
      <c r="E408" s="17">
        <v>5.5460435211032298E-2</v>
      </c>
      <c r="F408" s="17"/>
      <c r="G408" s="17">
        <v>0.109272732333017</v>
      </c>
      <c r="H408" s="17">
        <v>0.12562991267693099</v>
      </c>
      <c r="I408" s="17">
        <v>0.10203102124357501</v>
      </c>
      <c r="J408" s="17">
        <v>3.4307271718557797E-2</v>
      </c>
      <c r="K408" s="17">
        <v>0</v>
      </c>
      <c r="L408" s="17">
        <v>0</v>
      </c>
      <c r="M408" s="17"/>
      <c r="N408" s="17">
        <v>0</v>
      </c>
      <c r="O408" s="17">
        <v>4.3892163583945001E-2</v>
      </c>
      <c r="P408" s="17">
        <v>6.4800652853446803E-3</v>
      </c>
      <c r="Q408" s="17">
        <v>0.101597312984084</v>
      </c>
      <c r="R408" s="17">
        <v>0.16275962471664401</v>
      </c>
      <c r="S408" s="17"/>
      <c r="T408" s="17">
        <v>8.7547336775315995E-2</v>
      </c>
      <c r="U408" s="17">
        <v>2.33434031999235E-2</v>
      </c>
      <c r="V408" s="17">
        <v>6.5135165822875193E-2</v>
      </c>
      <c r="W408" s="17">
        <v>0.102863929191833</v>
      </c>
      <c r="X408" s="17"/>
      <c r="Y408" s="17">
        <v>7.7041793792467506E-2</v>
      </c>
      <c r="Z408" s="17">
        <v>3.7707643588625002E-2</v>
      </c>
      <c r="AA408" s="17" t="s">
        <v>117</v>
      </c>
      <c r="AB408" s="17" t="s">
        <v>117</v>
      </c>
      <c r="AC408" s="17" t="s">
        <v>117</v>
      </c>
      <c r="AD408" s="17" t="s">
        <v>117</v>
      </c>
      <c r="AE408" s="17"/>
      <c r="AF408" s="17">
        <v>0.10064457502287499</v>
      </c>
      <c r="AG408" s="17"/>
      <c r="AH408" s="17">
        <v>6.9276812630010398E-2</v>
      </c>
      <c r="AI408" s="17"/>
      <c r="AJ408" s="17">
        <v>0.109322684008931</v>
      </c>
      <c r="AK408" s="17">
        <v>8.5908624955668103E-2</v>
      </c>
      <c r="AL408" s="17">
        <v>5.3262778723482597E-2</v>
      </c>
      <c r="AM408" s="17">
        <v>3.9910758097022797E-2</v>
      </c>
      <c r="AN408" s="17">
        <v>0</v>
      </c>
    </row>
    <row r="409" spans="2:40" x14ac:dyDescent="0.35">
      <c r="B409" t="s">
        <v>186</v>
      </c>
      <c r="C409" s="17">
        <v>9.4768830324447703E-2</v>
      </c>
      <c r="D409" s="17">
        <v>0.105277587782569</v>
      </c>
      <c r="E409" s="17">
        <v>8.1830892324417301E-2</v>
      </c>
      <c r="F409" s="17"/>
      <c r="G409" s="17">
        <v>0.16511227122053199</v>
      </c>
      <c r="H409" s="17">
        <v>0.17451952099099599</v>
      </c>
      <c r="I409" s="17">
        <v>0.10681813715253401</v>
      </c>
      <c r="J409" s="17">
        <v>6.3122025268135304E-2</v>
      </c>
      <c r="K409" s="17">
        <v>1.00984601236522E-2</v>
      </c>
      <c r="L409" s="17">
        <v>0</v>
      </c>
      <c r="M409" s="17"/>
      <c r="N409" s="17">
        <v>3.1141013777479701E-2</v>
      </c>
      <c r="O409" s="17">
        <v>4.89288646224839E-2</v>
      </c>
      <c r="P409" s="17">
        <v>2.8320756660293399E-2</v>
      </c>
      <c r="Q409" s="17">
        <v>0.15273027108986001</v>
      </c>
      <c r="R409" s="17">
        <v>0.14852102023769601</v>
      </c>
      <c r="S409" s="17"/>
      <c r="T409" s="17">
        <v>0.104977744083491</v>
      </c>
      <c r="U409" s="17">
        <v>5.0090180699891802E-2</v>
      </c>
      <c r="V409" s="17">
        <v>0.12087457648043599</v>
      </c>
      <c r="W409" s="17">
        <v>0.10371945244058101</v>
      </c>
      <c r="X409" s="17"/>
      <c r="Y409" s="17">
        <v>9.8165728548238906E-2</v>
      </c>
      <c r="Z409" s="17">
        <v>8.0958461438850604E-2</v>
      </c>
      <c r="AA409" s="17" t="s">
        <v>117</v>
      </c>
      <c r="AB409" s="17" t="s">
        <v>117</v>
      </c>
      <c r="AC409" s="17" t="s">
        <v>117</v>
      </c>
      <c r="AD409" s="17" t="s">
        <v>117</v>
      </c>
      <c r="AE409" s="17"/>
      <c r="AF409" s="17">
        <v>9.8411873919887302E-2</v>
      </c>
      <c r="AG409" s="17"/>
      <c r="AH409" s="17">
        <v>9.4768830324447703E-2</v>
      </c>
      <c r="AI409" s="17"/>
      <c r="AJ409" s="17">
        <v>0.141342948446288</v>
      </c>
      <c r="AK409" s="17">
        <v>6.7412238287303805E-2</v>
      </c>
      <c r="AL409" s="17">
        <v>6.3776863270478004E-2</v>
      </c>
      <c r="AM409" s="17">
        <v>8.5720085652919303E-2</v>
      </c>
      <c r="AN409" s="17">
        <v>4.54757354928291E-2</v>
      </c>
    </row>
    <row r="410" spans="2:40" x14ac:dyDescent="0.35">
      <c r="B410" t="s">
        <v>187</v>
      </c>
      <c r="C410" s="17">
        <v>6.9935764013871707E-2</v>
      </c>
      <c r="D410" s="17">
        <v>8.7575004174526599E-2</v>
      </c>
      <c r="E410" s="17">
        <v>4.7832252769577602E-2</v>
      </c>
      <c r="F410" s="17"/>
      <c r="G410" s="17">
        <v>9.5020217095220696E-2</v>
      </c>
      <c r="H410" s="17">
        <v>9.9620421263665299E-2</v>
      </c>
      <c r="I410" s="17">
        <v>6.0148420144701703E-2</v>
      </c>
      <c r="J410" s="17">
        <v>9.3543113532668601E-2</v>
      </c>
      <c r="K410" s="17">
        <v>1.12797126459439E-2</v>
      </c>
      <c r="L410" s="17">
        <v>2.9791558791711401E-2</v>
      </c>
      <c r="M410" s="17"/>
      <c r="N410" s="17">
        <v>0.119780080184657</v>
      </c>
      <c r="O410" s="17">
        <v>4.5571434975408498E-2</v>
      </c>
      <c r="P410" s="17">
        <v>3.7978495394761398E-2</v>
      </c>
      <c r="Q410" s="17">
        <v>7.1619424262904005E-2</v>
      </c>
      <c r="R410" s="17">
        <v>0.12932868289017299</v>
      </c>
      <c r="S410" s="17"/>
      <c r="T410" s="17">
        <v>0.10827788311125</v>
      </c>
      <c r="U410" s="17">
        <v>7.3297678384623505E-2</v>
      </c>
      <c r="V410" s="17">
        <v>7.7604227401607398E-2</v>
      </c>
      <c r="W410" s="17">
        <v>6.6446162297411293E-2</v>
      </c>
      <c r="X410" s="17"/>
      <c r="Y410" s="17">
        <v>8.2265134289432704E-2</v>
      </c>
      <c r="Z410" s="17">
        <v>1.98096959320978E-2</v>
      </c>
      <c r="AA410" s="17" t="s">
        <v>117</v>
      </c>
      <c r="AB410" s="17" t="s">
        <v>117</v>
      </c>
      <c r="AC410" s="17" t="s">
        <v>117</v>
      </c>
      <c r="AD410" s="17" t="s">
        <v>117</v>
      </c>
      <c r="AE410" s="17"/>
      <c r="AF410" s="17">
        <v>5.2228841257196401E-2</v>
      </c>
      <c r="AG410" s="17"/>
      <c r="AH410" s="17">
        <v>6.9935764013871707E-2</v>
      </c>
      <c r="AI410" s="17"/>
      <c r="AJ410" s="17">
        <v>6.2155346279776098E-2</v>
      </c>
      <c r="AK410" s="17">
        <v>9.6887919266933104E-2</v>
      </c>
      <c r="AL410" s="17">
        <v>5.5443265066711003E-2</v>
      </c>
      <c r="AM410" s="17">
        <v>4.0529600006135903E-2</v>
      </c>
      <c r="AN410" s="17">
        <v>0.17311098620089199</v>
      </c>
    </row>
    <row r="411" spans="2:40" x14ac:dyDescent="0.35">
      <c r="B411" t="s">
        <v>188</v>
      </c>
      <c r="C411" s="17">
        <v>6.4294918337930398E-2</v>
      </c>
      <c r="D411" s="17">
        <v>7.786266613791E-2</v>
      </c>
      <c r="E411" s="17">
        <v>4.7338917572854397E-2</v>
      </c>
      <c r="F411" s="17"/>
      <c r="G411" s="17">
        <v>8.9784455744622793E-2</v>
      </c>
      <c r="H411" s="17">
        <v>0.15596552415690801</v>
      </c>
      <c r="I411" s="17">
        <v>4.31601745413858E-2</v>
      </c>
      <c r="J411" s="17">
        <v>1.6619200979424702E-2</v>
      </c>
      <c r="K411" s="17">
        <v>4.4960273926748298E-2</v>
      </c>
      <c r="L411" s="17">
        <v>0</v>
      </c>
      <c r="M411" s="17"/>
      <c r="N411" s="17">
        <v>4.6665367125386402E-2</v>
      </c>
      <c r="O411" s="17">
        <v>9.47490596371586E-2</v>
      </c>
      <c r="P411" s="17">
        <v>3.5981179927864301E-2</v>
      </c>
      <c r="Q411" s="17">
        <v>9.6878333377338199E-2</v>
      </c>
      <c r="R411" s="17">
        <v>3.5080829714261498E-2</v>
      </c>
      <c r="S411" s="17"/>
      <c r="T411" s="17">
        <v>0.21914262427916201</v>
      </c>
      <c r="U411" s="17">
        <v>6.8419084942507105E-2</v>
      </c>
      <c r="V411" s="17">
        <v>5.7360768473450501E-2</v>
      </c>
      <c r="W411" s="17">
        <v>6.6438133754522705E-2</v>
      </c>
      <c r="X411" s="17"/>
      <c r="Y411" s="17">
        <v>6.1772423443170299E-2</v>
      </c>
      <c r="Z411" s="17">
        <v>7.4550328630968707E-2</v>
      </c>
      <c r="AA411" s="17" t="s">
        <v>117</v>
      </c>
      <c r="AB411" s="17" t="s">
        <v>117</v>
      </c>
      <c r="AC411" s="17" t="s">
        <v>117</v>
      </c>
      <c r="AD411" s="17" t="s">
        <v>117</v>
      </c>
      <c r="AE411" s="17"/>
      <c r="AF411" s="17">
        <v>5.0488668010598099E-2</v>
      </c>
      <c r="AG411" s="17"/>
      <c r="AH411" s="17">
        <v>6.4294918337930398E-2</v>
      </c>
      <c r="AI411" s="17"/>
      <c r="AJ411" s="17">
        <v>9.6414480425087795E-2</v>
      </c>
      <c r="AK411" s="17">
        <v>3.3571616171322899E-2</v>
      </c>
      <c r="AL411" s="17">
        <v>1.66680675100324E-2</v>
      </c>
      <c r="AM411" s="17">
        <v>5.8614650454184E-2</v>
      </c>
      <c r="AN411" s="17">
        <v>0.107844646242812</v>
      </c>
    </row>
    <row r="412" spans="2:40" x14ac:dyDescent="0.35">
      <c r="B412" t="s">
        <v>189</v>
      </c>
      <c r="C412" s="17">
        <v>6.6804938916344606E-2</v>
      </c>
      <c r="D412" s="17">
        <v>7.6216239617314094E-2</v>
      </c>
      <c r="E412" s="17">
        <v>5.5139738332346297E-2</v>
      </c>
      <c r="F412" s="17"/>
      <c r="G412" s="17">
        <v>0.10809121596787701</v>
      </c>
      <c r="H412" s="17">
        <v>5.9676671583347198E-2</v>
      </c>
      <c r="I412" s="17">
        <v>8.9083558260210194E-2</v>
      </c>
      <c r="J412" s="17">
        <v>5.5635249137397001E-2</v>
      </c>
      <c r="K412" s="17">
        <v>5.0531516296029103E-2</v>
      </c>
      <c r="L412" s="17">
        <v>3.3890030888778698E-2</v>
      </c>
      <c r="M412" s="17"/>
      <c r="N412" s="17">
        <v>3.0740357652518702E-2</v>
      </c>
      <c r="O412" s="17">
        <v>6.7745053620223206E-2</v>
      </c>
      <c r="P412" s="17">
        <v>5.8766076729350802E-2</v>
      </c>
      <c r="Q412" s="17">
        <v>7.8510223161685794E-2</v>
      </c>
      <c r="R412" s="17">
        <v>7.1508508020942704E-2</v>
      </c>
      <c r="S412" s="17"/>
      <c r="T412" s="17">
        <v>0</v>
      </c>
      <c r="U412" s="17">
        <v>9.1532924110586805E-2</v>
      </c>
      <c r="V412" s="17">
        <v>6.0236559722170499E-2</v>
      </c>
      <c r="W412" s="17">
        <v>6.93224131372977E-2</v>
      </c>
      <c r="X412" s="17"/>
      <c r="Y412" s="17">
        <v>6.6796609085198105E-2</v>
      </c>
      <c r="Z412" s="17">
        <v>6.6838804529415596E-2</v>
      </c>
      <c r="AA412" s="17" t="s">
        <v>117</v>
      </c>
      <c r="AB412" s="17" t="s">
        <v>117</v>
      </c>
      <c r="AC412" s="17" t="s">
        <v>117</v>
      </c>
      <c r="AD412" s="17" t="s">
        <v>117</v>
      </c>
      <c r="AE412" s="17"/>
      <c r="AF412" s="17">
        <v>5.4020782195082599E-2</v>
      </c>
      <c r="AG412" s="17"/>
      <c r="AH412" s="17">
        <v>6.6804938916344606E-2</v>
      </c>
      <c r="AI412" s="17"/>
      <c r="AJ412" s="17">
        <v>6.0604978473544201E-2</v>
      </c>
      <c r="AK412" s="17">
        <v>3.3070876194060302E-2</v>
      </c>
      <c r="AL412" s="17">
        <v>8.6002122224561106E-2</v>
      </c>
      <c r="AM412" s="17">
        <v>7.1502960115417999E-2</v>
      </c>
      <c r="AN412" s="17">
        <v>8.3585533677924803E-2</v>
      </c>
    </row>
    <row r="413" spans="2:40" x14ac:dyDescent="0.35">
      <c r="B413" t="s">
        <v>190</v>
      </c>
      <c r="C413" s="17">
        <v>4.3445596013974401E-2</v>
      </c>
      <c r="D413" s="17">
        <v>3.3408500273920998E-2</v>
      </c>
      <c r="E413" s="17">
        <v>5.2044500593385702E-2</v>
      </c>
      <c r="F413" s="17"/>
      <c r="G413" s="17">
        <v>4.2486002678111097E-2</v>
      </c>
      <c r="H413" s="17">
        <v>2.75463339225204E-2</v>
      </c>
      <c r="I413" s="17">
        <v>4.3668126158779901E-2</v>
      </c>
      <c r="J413" s="17">
        <v>5.8528672930402897E-2</v>
      </c>
      <c r="K413" s="17">
        <v>6.0180881655083299E-2</v>
      </c>
      <c r="L413" s="17">
        <v>0</v>
      </c>
      <c r="M413" s="17"/>
      <c r="N413" s="17">
        <v>6.1617395288019003E-2</v>
      </c>
      <c r="O413" s="17">
        <v>5.1534035051638102E-2</v>
      </c>
      <c r="P413" s="17">
        <v>4.6796336488784201E-2</v>
      </c>
      <c r="Q413" s="17">
        <v>3.8646242406554503E-2</v>
      </c>
      <c r="R413" s="17">
        <v>3.6099305878161903E-2</v>
      </c>
      <c r="S413" s="17"/>
      <c r="T413" s="17">
        <v>0</v>
      </c>
      <c r="U413" s="17">
        <v>3.5936481774012097E-2</v>
      </c>
      <c r="V413" s="17">
        <v>4.4706677551259802E-2</v>
      </c>
      <c r="W413" s="17">
        <v>5.2484205621218798E-2</v>
      </c>
      <c r="X413" s="17"/>
      <c r="Y413" s="17">
        <v>4.6997315313066598E-2</v>
      </c>
      <c r="Z413" s="17">
        <v>2.9005789323559902E-2</v>
      </c>
      <c r="AA413" s="17" t="s">
        <v>117</v>
      </c>
      <c r="AB413" s="17" t="s">
        <v>117</v>
      </c>
      <c r="AC413" s="17" t="s">
        <v>117</v>
      </c>
      <c r="AD413" s="17" t="s">
        <v>117</v>
      </c>
      <c r="AE413" s="17"/>
      <c r="AF413" s="17">
        <v>3.3831937592106301E-2</v>
      </c>
      <c r="AG413" s="17"/>
      <c r="AH413" s="17">
        <v>4.3445596013974401E-2</v>
      </c>
      <c r="AI413" s="17"/>
      <c r="AJ413" s="17">
        <v>4.06365242701291E-2</v>
      </c>
      <c r="AK413" s="17">
        <v>2.8015145203763799E-2</v>
      </c>
      <c r="AL413" s="17">
        <v>6.7484907949411602E-2</v>
      </c>
      <c r="AM413" s="17">
        <v>3.29632947574343E-2</v>
      </c>
      <c r="AN413" s="17">
        <v>4.85279670760193E-2</v>
      </c>
    </row>
    <row r="414" spans="2:40" x14ac:dyDescent="0.35">
      <c r="B414" t="s">
        <v>191</v>
      </c>
      <c r="C414" s="17">
        <v>6.4239239546184296E-2</v>
      </c>
      <c r="D414" s="17">
        <v>7.59918384172662E-2</v>
      </c>
      <c r="E414" s="17">
        <v>4.9588768920220599E-2</v>
      </c>
      <c r="F414" s="17"/>
      <c r="G414" s="17">
        <v>5.0914862737389197E-2</v>
      </c>
      <c r="H414" s="17">
        <v>4.7258205184922498E-2</v>
      </c>
      <c r="I414" s="17">
        <v>6.5411657158492606E-2</v>
      </c>
      <c r="J414" s="17">
        <v>8.0829689795716794E-2</v>
      </c>
      <c r="K414" s="17">
        <v>5.9869070603311703E-2</v>
      </c>
      <c r="L414" s="17">
        <v>9.1763714118062001E-2</v>
      </c>
      <c r="M414" s="17"/>
      <c r="N414" s="17">
        <v>3.6084728571435701E-2</v>
      </c>
      <c r="O414" s="17">
        <v>4.9243430319129797E-2</v>
      </c>
      <c r="P414" s="17">
        <v>7.9670681461144796E-2</v>
      </c>
      <c r="Q414" s="17">
        <v>3.77726887170644E-2</v>
      </c>
      <c r="R414" s="17">
        <v>0.111245205579331</v>
      </c>
      <c r="S414" s="17"/>
      <c r="T414" s="17">
        <v>0.18757027069015</v>
      </c>
      <c r="U414" s="17">
        <v>5.3014520858717301E-2</v>
      </c>
      <c r="V414" s="17">
        <v>5.1809894348360301E-2</v>
      </c>
      <c r="W414" s="17">
        <v>8.0388412721368305E-2</v>
      </c>
      <c r="X414" s="17"/>
      <c r="Y414" s="17">
        <v>6.82207479444292E-2</v>
      </c>
      <c r="Z414" s="17">
        <v>4.8052089953136798E-2</v>
      </c>
      <c r="AA414" s="17" t="s">
        <v>117</v>
      </c>
      <c r="AB414" s="17" t="s">
        <v>117</v>
      </c>
      <c r="AC414" s="17" t="s">
        <v>117</v>
      </c>
      <c r="AD414" s="17" t="s">
        <v>117</v>
      </c>
      <c r="AE414" s="17"/>
      <c r="AF414" s="17">
        <v>7.5433235182688393E-2</v>
      </c>
      <c r="AG414" s="17"/>
      <c r="AH414" s="17">
        <v>6.4239239546184296E-2</v>
      </c>
      <c r="AI414" s="17"/>
      <c r="AJ414" s="17">
        <v>6.1072262692957402E-2</v>
      </c>
      <c r="AK414" s="17">
        <v>4.6966239634854898E-2</v>
      </c>
      <c r="AL414" s="17">
        <v>6.1605720453188802E-2</v>
      </c>
      <c r="AM414" s="17">
        <v>8.6911852076123494E-2</v>
      </c>
      <c r="AN414" s="17">
        <v>4.8574310219720702E-2</v>
      </c>
    </row>
    <row r="415" spans="2:40" x14ac:dyDescent="0.35">
      <c r="B415" t="s">
        <v>192</v>
      </c>
      <c r="C415" s="17">
        <v>0.45046930782699601</v>
      </c>
      <c r="D415" s="17">
        <v>0.38292725352514001</v>
      </c>
      <c r="E415" s="17">
        <v>0.53822243439967199</v>
      </c>
      <c r="F415" s="17"/>
      <c r="G415" s="17">
        <v>0.25400521995431502</v>
      </c>
      <c r="H415" s="17">
        <v>0.23720897733068699</v>
      </c>
      <c r="I415" s="17">
        <v>0.41071700411354101</v>
      </c>
      <c r="J415" s="17">
        <v>0.5231858776071</v>
      </c>
      <c r="K415" s="17">
        <v>0.67914584017637603</v>
      </c>
      <c r="L415" s="17">
        <v>0.78347620946387497</v>
      </c>
      <c r="M415" s="17"/>
      <c r="N415" s="17">
        <v>0.62696655011654201</v>
      </c>
      <c r="O415" s="17">
        <v>0.45577438193712899</v>
      </c>
      <c r="P415" s="17">
        <v>0.60821044666498203</v>
      </c>
      <c r="Q415" s="17">
        <v>0.35188733878248901</v>
      </c>
      <c r="R415" s="17">
        <v>0.29381714094044697</v>
      </c>
      <c r="S415" s="17"/>
      <c r="T415" s="17">
        <v>0.29248414106063098</v>
      </c>
      <c r="U415" s="17">
        <v>0.50302814890823999</v>
      </c>
      <c r="V415" s="17">
        <v>0.44859171830003303</v>
      </c>
      <c r="W415" s="17">
        <v>0.39748630164894599</v>
      </c>
      <c r="X415" s="17"/>
      <c r="Y415" s="17">
        <v>0.42428487847013002</v>
      </c>
      <c r="Z415" s="17">
        <v>0.55692425721125605</v>
      </c>
      <c r="AA415" s="17" t="s">
        <v>117</v>
      </c>
      <c r="AB415" s="17" t="s">
        <v>117</v>
      </c>
      <c r="AC415" s="17" t="s">
        <v>117</v>
      </c>
      <c r="AD415" s="17" t="s">
        <v>117</v>
      </c>
      <c r="AE415" s="17"/>
      <c r="AF415" s="17">
        <v>0.46094274660035101</v>
      </c>
      <c r="AG415" s="17"/>
      <c r="AH415" s="17">
        <v>0.45046930782699601</v>
      </c>
      <c r="AI415" s="17"/>
      <c r="AJ415" s="17">
        <v>0.37636290577703502</v>
      </c>
      <c r="AK415" s="17">
        <v>0.48443814421851</v>
      </c>
      <c r="AL415" s="17">
        <v>0.52787784250301695</v>
      </c>
      <c r="AM415" s="17">
        <v>0.47528232508228802</v>
      </c>
      <c r="AN415" s="17">
        <v>0.44948097365717499</v>
      </c>
    </row>
    <row r="416" spans="2:40" x14ac:dyDescent="0.35">
      <c r="B416" t="s">
        <v>58</v>
      </c>
      <c r="C416" s="17">
        <v>7.6764592390240804E-2</v>
      </c>
      <c r="D416" s="17">
        <v>8.0350903344800606E-2</v>
      </c>
      <c r="E416" s="17">
        <v>7.2542059876494203E-2</v>
      </c>
      <c r="F416" s="17"/>
      <c r="G416" s="17">
        <v>8.5313022268915795E-2</v>
      </c>
      <c r="H416" s="17">
        <v>7.2574432890022897E-2</v>
      </c>
      <c r="I416" s="17">
        <v>7.8961901226780207E-2</v>
      </c>
      <c r="J416" s="17">
        <v>7.4228899030597095E-2</v>
      </c>
      <c r="K416" s="17">
        <v>8.3934244572856004E-2</v>
      </c>
      <c r="L416" s="17">
        <v>6.1078486737573101E-2</v>
      </c>
      <c r="M416" s="17"/>
      <c r="N416" s="17">
        <v>4.70045072839613E-2</v>
      </c>
      <c r="O416" s="17">
        <v>0.14256157625288399</v>
      </c>
      <c r="P416" s="17">
        <v>9.7795961387474803E-2</v>
      </c>
      <c r="Q416" s="17">
        <v>7.0358165218019894E-2</v>
      </c>
      <c r="R416" s="17">
        <v>1.16396820223434E-2</v>
      </c>
      <c r="S416" s="17"/>
      <c r="T416" s="17">
        <v>0</v>
      </c>
      <c r="U416" s="17">
        <v>0.101337577121499</v>
      </c>
      <c r="V416" s="17">
        <v>7.3680411899807105E-2</v>
      </c>
      <c r="W416" s="17">
        <v>6.0850989186820401E-2</v>
      </c>
      <c r="X416" s="17"/>
      <c r="Y416" s="17">
        <v>7.4455369113866895E-2</v>
      </c>
      <c r="Z416" s="17">
        <v>8.61529293920891E-2</v>
      </c>
      <c r="AA416" s="17" t="s">
        <v>117</v>
      </c>
      <c r="AB416" s="17" t="s">
        <v>117</v>
      </c>
      <c r="AC416" s="17" t="s">
        <v>117</v>
      </c>
      <c r="AD416" s="17" t="s">
        <v>117</v>
      </c>
      <c r="AE416" s="17"/>
      <c r="AF416" s="17">
        <v>7.3997340219215099E-2</v>
      </c>
      <c r="AG416" s="17"/>
      <c r="AH416" s="17">
        <v>7.6764592390240804E-2</v>
      </c>
      <c r="AI416" s="17"/>
      <c r="AJ416" s="17">
        <v>5.2087869626251199E-2</v>
      </c>
      <c r="AK416" s="17">
        <v>0.12372919606758299</v>
      </c>
      <c r="AL416" s="17">
        <v>6.7878432299117206E-2</v>
      </c>
      <c r="AM416" s="17">
        <v>0.108564473758474</v>
      </c>
      <c r="AN416" s="17">
        <v>4.33998474326278E-2</v>
      </c>
    </row>
    <row r="417" spans="2:40" x14ac:dyDescent="0.35">
      <c r="C417" s="17"/>
      <c r="D417" s="17"/>
      <c r="E417" s="17"/>
      <c r="F417" s="17"/>
      <c r="G417" s="17"/>
      <c r="H417" s="17"/>
      <c r="I417" s="17"/>
      <c r="J417" s="17"/>
      <c r="K417" s="17"/>
      <c r="L417" s="17"/>
      <c r="M417" s="17"/>
      <c r="N417" s="17"/>
      <c r="O417" s="17"/>
      <c r="P417" s="17"/>
      <c r="Q417" s="17"/>
      <c r="R417" s="17"/>
      <c r="S417" s="17"/>
      <c r="T417" s="17"/>
      <c r="U417" s="17"/>
      <c r="V417" s="17"/>
      <c r="W417" s="17"/>
      <c r="X417" s="17"/>
      <c r="Y417" s="17"/>
      <c r="Z417" s="17"/>
      <c r="AA417" s="17"/>
      <c r="AB417" s="17"/>
      <c r="AC417" s="17"/>
      <c r="AD417" s="17"/>
      <c r="AE417" s="17"/>
      <c r="AF417" s="17"/>
      <c r="AG417" s="17"/>
      <c r="AH417" s="17"/>
      <c r="AI417" s="17"/>
      <c r="AJ417" s="17"/>
      <c r="AK417" s="17"/>
      <c r="AL417" s="17"/>
      <c r="AM417" s="17"/>
      <c r="AN417" s="17"/>
    </row>
    <row r="418" spans="2:40" x14ac:dyDescent="0.35">
      <c r="B418" s="6" t="s">
        <v>201</v>
      </c>
      <c r="C418" s="17"/>
      <c r="D418" s="17"/>
      <c r="E418" s="17"/>
      <c r="F418" s="17"/>
      <c r="G418" s="17"/>
      <c r="H418" s="17"/>
      <c r="I418" s="17"/>
      <c r="J418" s="17"/>
      <c r="K418" s="17"/>
      <c r="L418" s="17"/>
      <c r="M418" s="17"/>
      <c r="N418" s="17"/>
      <c r="O418" s="17"/>
      <c r="P418" s="17"/>
      <c r="Q418" s="17"/>
      <c r="R418" s="17"/>
      <c r="S418" s="17"/>
      <c r="T418" s="17"/>
      <c r="U418" s="17"/>
      <c r="V418" s="17"/>
      <c r="W418" s="17"/>
      <c r="X418" s="17"/>
      <c r="Y418" s="17"/>
      <c r="Z418" s="17"/>
      <c r="AA418" s="17"/>
      <c r="AB418" s="17"/>
      <c r="AC418" s="17"/>
      <c r="AD418" s="17"/>
      <c r="AE418" s="17"/>
      <c r="AF418" s="17"/>
      <c r="AG418" s="17"/>
      <c r="AH418" s="17"/>
      <c r="AI418" s="17"/>
      <c r="AJ418" s="17"/>
      <c r="AK418" s="17"/>
      <c r="AL418" s="17"/>
      <c r="AM418" s="17"/>
      <c r="AN418" s="17"/>
    </row>
    <row r="419" spans="2:40" x14ac:dyDescent="0.35">
      <c r="B419" s="24" t="s">
        <v>62</v>
      </c>
      <c r="C419" s="17"/>
      <c r="D419" s="17"/>
      <c r="E419" s="17"/>
      <c r="F419" s="17"/>
      <c r="G419" s="17"/>
      <c r="H419" s="17"/>
      <c r="I419" s="17"/>
      <c r="J419" s="17"/>
      <c r="K419" s="17"/>
      <c r="L419" s="17"/>
      <c r="M419" s="17"/>
      <c r="N419" s="17"/>
      <c r="O419" s="17"/>
      <c r="P419" s="17"/>
      <c r="Q419" s="17"/>
      <c r="R419" s="17"/>
      <c r="S419" s="17"/>
      <c r="T419" s="17"/>
      <c r="U419" s="17"/>
      <c r="V419" s="17"/>
      <c r="W419" s="17"/>
      <c r="X419" s="17"/>
      <c r="Y419" s="17"/>
      <c r="Z419" s="17"/>
      <c r="AA419" s="17"/>
      <c r="AB419" s="17"/>
      <c r="AC419" s="17"/>
      <c r="AD419" s="17"/>
      <c r="AE419" s="17"/>
      <c r="AF419" s="17"/>
      <c r="AG419" s="17"/>
      <c r="AH419" s="17"/>
      <c r="AI419" s="17"/>
      <c r="AJ419" s="17"/>
      <c r="AK419" s="17"/>
      <c r="AL419" s="17"/>
      <c r="AM419" s="17"/>
      <c r="AN419" s="17"/>
    </row>
    <row r="420" spans="2:40" x14ac:dyDescent="0.35">
      <c r="B420" t="s">
        <v>198</v>
      </c>
      <c r="C420" s="17">
        <v>0.23851828224704599</v>
      </c>
      <c r="D420" s="17">
        <v>0.25852116698354</v>
      </c>
      <c r="E420" s="17">
        <v>0.21791649970825799</v>
      </c>
      <c r="F420" s="17"/>
      <c r="G420" s="17">
        <v>0.18560489617038001</v>
      </c>
      <c r="H420" s="17">
        <v>0.36282724787034398</v>
      </c>
      <c r="I420" s="17">
        <v>0.24610457751116699</v>
      </c>
      <c r="J420" s="17">
        <v>0.212366317363783</v>
      </c>
      <c r="K420" s="17">
        <v>0.200066514287667</v>
      </c>
      <c r="L420" s="17">
        <v>0.216093810411949</v>
      </c>
      <c r="M420" s="17"/>
      <c r="N420" s="17">
        <v>0.15687252403551299</v>
      </c>
      <c r="O420" s="17">
        <v>0.184252598946817</v>
      </c>
      <c r="P420" s="17">
        <v>0.19744554754173199</v>
      </c>
      <c r="Q420" s="17">
        <v>0.26300763760174301</v>
      </c>
      <c r="R420" s="17">
        <v>0.43287057618455899</v>
      </c>
      <c r="S420" s="17"/>
      <c r="T420" s="17">
        <v>0.184174058410872</v>
      </c>
      <c r="U420" s="17">
        <v>0.18436832769904599</v>
      </c>
      <c r="V420" s="17">
        <v>0.26618895031967699</v>
      </c>
      <c r="W420" s="17">
        <v>0.28144288922424698</v>
      </c>
      <c r="X420" s="17"/>
      <c r="Y420" s="17">
        <v>0.28407473177524101</v>
      </c>
      <c r="Z420" s="17">
        <v>0.18405405717141099</v>
      </c>
      <c r="AA420" s="17">
        <v>0.21583726389794</v>
      </c>
      <c r="AB420" s="17">
        <v>0.15408913164208601</v>
      </c>
      <c r="AC420" s="17">
        <v>0.21326611051172001</v>
      </c>
      <c r="AD420" s="17">
        <v>0.22700879082775499</v>
      </c>
      <c r="AE420" s="17"/>
      <c r="AF420" s="17">
        <v>0.260532011138423</v>
      </c>
      <c r="AG420" s="17"/>
      <c r="AH420" s="17">
        <v>0.235746390785772</v>
      </c>
      <c r="AI420" s="17"/>
      <c r="AJ420" s="17">
        <v>0.28661297891996701</v>
      </c>
      <c r="AK420" s="17">
        <v>0.18762664874753199</v>
      </c>
      <c r="AL420" s="17">
        <v>0.23824876233731701</v>
      </c>
      <c r="AM420" s="17">
        <v>0.19533990875782101</v>
      </c>
      <c r="AN420" s="17">
        <v>0.25729207013132199</v>
      </c>
    </row>
    <row r="421" spans="2:40" x14ac:dyDescent="0.35">
      <c r="B421" t="s">
        <v>199</v>
      </c>
      <c r="C421" s="17">
        <v>0.44583812773043202</v>
      </c>
      <c r="D421" s="17">
        <v>0.43484831223965598</v>
      </c>
      <c r="E421" s="17">
        <v>0.45554458996240998</v>
      </c>
      <c r="F421" s="17"/>
      <c r="G421" s="17">
        <v>0.49238334827058999</v>
      </c>
      <c r="H421" s="17">
        <v>0.31962519384552102</v>
      </c>
      <c r="I421" s="17">
        <v>0.42089947927674998</v>
      </c>
      <c r="J421" s="17">
        <v>0.44769962900000798</v>
      </c>
      <c r="K421" s="17">
        <v>0.49943439978821402</v>
      </c>
      <c r="L421" s="17">
        <v>0.488618127839202</v>
      </c>
      <c r="M421" s="17"/>
      <c r="N421" s="17">
        <v>0.44200524814179198</v>
      </c>
      <c r="O421" s="17">
        <v>0.469474015716009</v>
      </c>
      <c r="P421" s="17">
        <v>0.44771860862208801</v>
      </c>
      <c r="Q421" s="17">
        <v>0.48361280273107998</v>
      </c>
      <c r="R421" s="17">
        <v>0.32363840162126301</v>
      </c>
      <c r="S421" s="17"/>
      <c r="T421" s="17">
        <v>0.46428700436778098</v>
      </c>
      <c r="U421" s="17">
        <v>0.48034446801835601</v>
      </c>
      <c r="V421" s="17">
        <v>0.43287796866112299</v>
      </c>
      <c r="W421" s="17">
        <v>0.413230007673902</v>
      </c>
      <c r="X421" s="17"/>
      <c r="Y421" s="17">
        <v>0.41594100067086598</v>
      </c>
      <c r="Z421" s="17">
        <v>0.52709823069043704</v>
      </c>
      <c r="AA421" s="17">
        <v>0.45124946745834899</v>
      </c>
      <c r="AB421" s="17">
        <v>0.46459080162182698</v>
      </c>
      <c r="AC421" s="17">
        <v>0.52574940911309997</v>
      </c>
      <c r="AD421" s="17">
        <v>0.296133469859446</v>
      </c>
      <c r="AE421" s="17"/>
      <c r="AF421" s="17">
        <v>0.40951025588791401</v>
      </c>
      <c r="AG421" s="17"/>
      <c r="AH421" s="17">
        <v>0.44943995607963799</v>
      </c>
      <c r="AI421" s="17"/>
      <c r="AJ421" s="17">
        <v>0.44304492274085899</v>
      </c>
      <c r="AK421" s="17">
        <v>0.50278710289161099</v>
      </c>
      <c r="AL421" s="17">
        <v>0.41923078930762803</v>
      </c>
      <c r="AM421" s="17">
        <v>0.43518756004165399</v>
      </c>
      <c r="AN421" s="17">
        <v>0.45253087148027998</v>
      </c>
    </row>
    <row r="422" spans="2:40" x14ac:dyDescent="0.35">
      <c r="B422" t="s">
        <v>200</v>
      </c>
      <c r="C422" s="17">
        <v>0.23894630406004699</v>
      </c>
      <c r="D422" s="17">
        <v>0.24703239248454301</v>
      </c>
      <c r="E422" s="17">
        <v>0.232282592809543</v>
      </c>
      <c r="F422" s="17"/>
      <c r="G422" s="17">
        <v>0.285704106284001</v>
      </c>
      <c r="H422" s="17">
        <v>0.30027193526845097</v>
      </c>
      <c r="I422" s="17">
        <v>0.290338822736742</v>
      </c>
      <c r="J422" s="17">
        <v>0.26352008665308402</v>
      </c>
      <c r="K422" s="17">
        <v>0.21332770100206</v>
      </c>
      <c r="L422" s="17">
        <v>0.14896754552338801</v>
      </c>
      <c r="M422" s="17"/>
      <c r="N422" s="17">
        <v>0.28747747971930798</v>
      </c>
      <c r="O422" s="17">
        <v>0.25640439673189502</v>
      </c>
      <c r="P422" s="17">
        <v>0.25108724691566903</v>
      </c>
      <c r="Q422" s="17">
        <v>0.224949806640515</v>
      </c>
      <c r="R422" s="17">
        <v>0.18746461203113299</v>
      </c>
      <c r="S422" s="17"/>
      <c r="T422" s="17">
        <v>0.31697516388191399</v>
      </c>
      <c r="U422" s="17">
        <v>0.21351381936786501</v>
      </c>
      <c r="V422" s="17">
        <v>0.247220362550953</v>
      </c>
      <c r="W422" s="17">
        <v>0.277991987481646</v>
      </c>
      <c r="X422" s="17"/>
      <c r="Y422" s="17">
        <v>0.25708695486345901</v>
      </c>
      <c r="Z422" s="17">
        <v>0.26010855978240299</v>
      </c>
      <c r="AA422" s="17">
        <v>0.177588764340884</v>
      </c>
      <c r="AB422" s="17">
        <v>0.349321747346649</v>
      </c>
      <c r="AC422" s="17">
        <v>0.22285572956470601</v>
      </c>
      <c r="AD422" s="17">
        <v>0.37371652502415198</v>
      </c>
      <c r="AE422" s="17"/>
      <c r="AF422" s="17">
        <v>0.244051515301489</v>
      </c>
      <c r="AG422" s="17"/>
      <c r="AH422" s="17">
        <v>0.241778800263136</v>
      </c>
      <c r="AI422" s="17"/>
      <c r="AJ422" s="17">
        <v>0.21672039431582699</v>
      </c>
      <c r="AK422" s="17">
        <v>0.218967226753744</v>
      </c>
      <c r="AL422" s="17">
        <v>0.24679842857055401</v>
      </c>
      <c r="AM422" s="17">
        <v>0.281668060634023</v>
      </c>
      <c r="AN422" s="17">
        <v>0.22505481668535901</v>
      </c>
    </row>
    <row r="423" spans="2:40" x14ac:dyDescent="0.35">
      <c r="B423" t="s">
        <v>58</v>
      </c>
      <c r="C423" s="17">
        <v>7.6697285962474299E-2</v>
      </c>
      <c r="D423" s="17">
        <v>5.9598128292260397E-2</v>
      </c>
      <c r="E423" s="17">
        <v>9.4256317519788205E-2</v>
      </c>
      <c r="F423" s="17"/>
      <c r="G423" s="17">
        <v>3.6307649275029497E-2</v>
      </c>
      <c r="H423" s="17">
        <v>1.7275623015683701E-2</v>
      </c>
      <c r="I423" s="17">
        <v>4.2657120475341703E-2</v>
      </c>
      <c r="J423" s="17">
        <v>7.6413966983124998E-2</v>
      </c>
      <c r="K423" s="17">
        <v>8.7171384922058906E-2</v>
      </c>
      <c r="L423" s="17">
        <v>0.14632051622546199</v>
      </c>
      <c r="M423" s="17"/>
      <c r="N423" s="17">
        <v>0.113644748103387</v>
      </c>
      <c r="O423" s="17">
        <v>8.9868988605279101E-2</v>
      </c>
      <c r="P423" s="17">
        <v>0.103748596920511</v>
      </c>
      <c r="Q423" s="17">
        <v>2.8429753026662601E-2</v>
      </c>
      <c r="R423" s="17">
        <v>5.6026410163044202E-2</v>
      </c>
      <c r="S423" s="17"/>
      <c r="T423" s="17">
        <v>3.4563773339433598E-2</v>
      </c>
      <c r="U423" s="17">
        <v>0.121773384914733</v>
      </c>
      <c r="V423" s="17">
        <v>5.37127184682471E-2</v>
      </c>
      <c r="W423" s="17">
        <v>2.7335115620204301E-2</v>
      </c>
      <c r="X423" s="17"/>
      <c r="Y423" s="17">
        <v>4.28973126904343E-2</v>
      </c>
      <c r="Z423" s="17">
        <v>2.87391523557489E-2</v>
      </c>
      <c r="AA423" s="17">
        <v>0.15532450430282699</v>
      </c>
      <c r="AB423" s="17">
        <v>3.1998319389438298E-2</v>
      </c>
      <c r="AC423" s="17">
        <v>3.8128750810474503E-2</v>
      </c>
      <c r="AD423" s="17">
        <v>0.103141214288647</v>
      </c>
      <c r="AE423" s="17"/>
      <c r="AF423" s="17">
        <v>8.5906217672173393E-2</v>
      </c>
      <c r="AG423" s="17"/>
      <c r="AH423" s="17">
        <v>7.3034852871454406E-2</v>
      </c>
      <c r="AI423" s="17"/>
      <c r="AJ423" s="17">
        <v>5.3621704023346303E-2</v>
      </c>
      <c r="AK423" s="17">
        <v>9.0619021607113201E-2</v>
      </c>
      <c r="AL423" s="17">
        <v>9.5722019784501705E-2</v>
      </c>
      <c r="AM423" s="17">
        <v>8.7804470566502299E-2</v>
      </c>
      <c r="AN423" s="17">
        <v>6.51222417030385E-2</v>
      </c>
    </row>
    <row r="424" spans="2:40" x14ac:dyDescent="0.35">
      <c r="C424" s="17"/>
      <c r="D424" s="17"/>
      <c r="E424" s="17"/>
      <c r="F424" s="17"/>
      <c r="G424" s="17"/>
      <c r="H424" s="17"/>
      <c r="I424" s="17"/>
      <c r="J424" s="17"/>
      <c r="K424" s="17"/>
      <c r="L424" s="17"/>
      <c r="M424" s="17"/>
      <c r="N424" s="17"/>
      <c r="O424" s="17"/>
      <c r="P424" s="17"/>
      <c r="Q424" s="17"/>
      <c r="R424" s="17"/>
      <c r="S424" s="17"/>
      <c r="T424" s="17"/>
      <c r="U424" s="17"/>
      <c r="V424" s="17"/>
      <c r="W424" s="17"/>
      <c r="X424" s="17"/>
      <c r="Y424" s="17"/>
      <c r="Z424" s="17"/>
      <c r="AA424" s="17"/>
      <c r="AB424" s="17"/>
      <c r="AC424" s="17"/>
      <c r="AD424" s="17"/>
      <c r="AE424" s="17"/>
      <c r="AF424" s="17"/>
      <c r="AG424" s="17"/>
      <c r="AH424" s="17"/>
      <c r="AI424" s="17"/>
      <c r="AJ424" s="17"/>
      <c r="AK424" s="17"/>
      <c r="AL424" s="17"/>
      <c r="AM424" s="17"/>
      <c r="AN424" s="17"/>
    </row>
    <row r="425" spans="2:40" x14ac:dyDescent="0.35">
      <c r="B425" s="6" t="s">
        <v>210</v>
      </c>
      <c r="C425" s="17"/>
      <c r="D425" s="17"/>
      <c r="E425" s="17"/>
      <c r="F425" s="17"/>
      <c r="G425" s="17"/>
      <c r="H425" s="17"/>
      <c r="I425" s="17"/>
      <c r="J425" s="17"/>
      <c r="K425" s="17"/>
      <c r="L425" s="17"/>
      <c r="M425" s="17"/>
      <c r="N425" s="17"/>
      <c r="O425" s="17"/>
      <c r="P425" s="17"/>
      <c r="Q425" s="17"/>
      <c r="R425" s="17"/>
      <c r="S425" s="17"/>
      <c r="T425" s="17"/>
      <c r="U425" s="17"/>
      <c r="V425" s="17"/>
      <c r="W425" s="17"/>
      <c r="X425" s="17"/>
      <c r="Y425" s="17"/>
      <c r="Z425" s="17"/>
      <c r="AA425" s="17"/>
      <c r="AB425" s="17"/>
      <c r="AC425" s="17"/>
      <c r="AD425" s="17"/>
      <c r="AE425" s="17"/>
      <c r="AF425" s="17"/>
      <c r="AG425" s="17"/>
      <c r="AH425" s="17"/>
      <c r="AI425" s="17"/>
      <c r="AJ425" s="17"/>
      <c r="AK425" s="17"/>
      <c r="AL425" s="17"/>
      <c r="AM425" s="17"/>
      <c r="AN425" s="17"/>
    </row>
    <row r="426" spans="2:40" x14ac:dyDescent="0.35">
      <c r="B426" s="24" t="s">
        <v>209</v>
      </c>
      <c r="C426" s="17"/>
      <c r="D426" s="17"/>
      <c r="E426" s="17"/>
      <c r="F426" s="17"/>
      <c r="G426" s="17"/>
      <c r="H426" s="17"/>
      <c r="I426" s="17"/>
      <c r="J426" s="17"/>
      <c r="K426" s="17"/>
      <c r="L426" s="17"/>
      <c r="M426" s="17"/>
      <c r="N426" s="17"/>
      <c r="O426" s="17"/>
      <c r="P426" s="17"/>
      <c r="Q426" s="17"/>
      <c r="R426" s="17"/>
      <c r="S426" s="17"/>
      <c r="T426" s="17"/>
      <c r="U426" s="17"/>
      <c r="V426" s="17"/>
      <c r="W426" s="17"/>
      <c r="X426" s="17"/>
      <c r="Y426" s="17"/>
      <c r="Z426" s="17"/>
      <c r="AA426" s="17"/>
      <c r="AB426" s="17"/>
      <c r="AC426" s="17"/>
      <c r="AD426" s="17"/>
      <c r="AE426" s="17"/>
      <c r="AF426" s="17"/>
      <c r="AG426" s="17"/>
      <c r="AH426" s="17"/>
      <c r="AI426" s="17"/>
      <c r="AJ426" s="17"/>
      <c r="AK426" s="17"/>
      <c r="AL426" s="17"/>
      <c r="AM426" s="17"/>
      <c r="AN426" s="17"/>
    </row>
    <row r="427" spans="2:40" x14ac:dyDescent="0.35">
      <c r="B427" t="s">
        <v>168</v>
      </c>
      <c r="C427" s="17">
        <v>0.64648814107846098</v>
      </c>
      <c r="D427" s="17">
        <v>0.71813990595398203</v>
      </c>
      <c r="E427" s="17">
        <v>0.57125701647154603</v>
      </c>
      <c r="F427" s="17"/>
      <c r="G427" s="17">
        <v>0.70091135371525704</v>
      </c>
      <c r="H427" s="17">
        <v>0.69748467069681896</v>
      </c>
      <c r="I427" s="17">
        <v>0.65728339357902699</v>
      </c>
      <c r="J427" s="17">
        <v>0.60687282132423703</v>
      </c>
      <c r="K427" s="17">
        <v>0.62389233811302103</v>
      </c>
      <c r="L427" s="17">
        <v>0.62048838373366699</v>
      </c>
      <c r="M427" s="17"/>
      <c r="N427" s="17">
        <v>0.62832973518576496</v>
      </c>
      <c r="O427" s="17">
        <v>0.64886360236108498</v>
      </c>
      <c r="P427" s="17">
        <v>0.61871799721710097</v>
      </c>
      <c r="Q427" s="17">
        <v>0.69946845265395596</v>
      </c>
      <c r="R427" s="17">
        <v>0.61040326835729797</v>
      </c>
      <c r="S427" s="17"/>
      <c r="T427" s="17">
        <v>0.71496940546152699</v>
      </c>
      <c r="U427" s="17">
        <v>0.64135256493218296</v>
      </c>
      <c r="V427" s="17">
        <v>0.62409512666752598</v>
      </c>
      <c r="W427" s="17">
        <v>0.67635493849964601</v>
      </c>
      <c r="X427" s="17"/>
      <c r="Y427" s="17">
        <v>0.681238811645131</v>
      </c>
      <c r="Z427" s="17">
        <v>0.64965667838320995</v>
      </c>
      <c r="AA427" s="17">
        <v>0.58335055179688899</v>
      </c>
      <c r="AB427" s="17">
        <v>0.67719394025588697</v>
      </c>
      <c r="AC427" s="17">
        <v>0.67191294942621504</v>
      </c>
      <c r="AD427" s="17">
        <v>0.55901542958443995</v>
      </c>
      <c r="AE427" s="17"/>
      <c r="AF427" s="17">
        <v>0.64478521503604902</v>
      </c>
      <c r="AG427" s="17"/>
      <c r="AH427" s="17">
        <v>0.65050967639188195</v>
      </c>
      <c r="AI427" s="17"/>
      <c r="AJ427" s="17">
        <v>0.66278517020078298</v>
      </c>
      <c r="AK427" s="17">
        <v>0.63591122280694501</v>
      </c>
      <c r="AL427" s="17">
        <v>0.59933087757959402</v>
      </c>
      <c r="AM427" s="17">
        <v>0.68350518351448897</v>
      </c>
      <c r="AN427" s="17">
        <v>0.62013637182819703</v>
      </c>
    </row>
    <row r="428" spans="2:40" x14ac:dyDescent="0.35">
      <c r="B428" t="s">
        <v>169</v>
      </c>
      <c r="C428" s="17">
        <v>0.33146996292011499</v>
      </c>
      <c r="D428" s="17">
        <v>0.26879617942303702</v>
      </c>
      <c r="E428" s="17">
        <v>0.39714325424379299</v>
      </c>
      <c r="F428" s="17"/>
      <c r="G428" s="17">
        <v>0.24708412188225401</v>
      </c>
      <c r="H428" s="17">
        <v>0.26783393759406299</v>
      </c>
      <c r="I428" s="17">
        <v>0.328787385584004</v>
      </c>
      <c r="J428" s="17">
        <v>0.37037370785790602</v>
      </c>
      <c r="K428" s="17">
        <v>0.35717864234353602</v>
      </c>
      <c r="L428" s="17">
        <v>0.37464102452359499</v>
      </c>
      <c r="M428" s="17"/>
      <c r="N428" s="17">
        <v>0.31011337094039698</v>
      </c>
      <c r="O428" s="17">
        <v>0.33579547919894298</v>
      </c>
      <c r="P428" s="17">
        <v>0.36733931384075302</v>
      </c>
      <c r="Q428" s="17">
        <v>0.29005372065075802</v>
      </c>
      <c r="R428" s="17">
        <v>0.34838053834678701</v>
      </c>
      <c r="S428" s="17"/>
      <c r="T428" s="17">
        <v>0.26824830929258098</v>
      </c>
      <c r="U428" s="17">
        <v>0.34295508111388101</v>
      </c>
      <c r="V428" s="17">
        <v>0.35246799821208102</v>
      </c>
      <c r="W428" s="17">
        <v>0.30872915823382602</v>
      </c>
      <c r="X428" s="17"/>
      <c r="Y428" s="17">
        <v>0.29438037486008301</v>
      </c>
      <c r="Z428" s="17">
        <v>0.35034332161678999</v>
      </c>
      <c r="AA428" s="17">
        <v>0.401850351851886</v>
      </c>
      <c r="AB428" s="17">
        <v>0.29101505053531401</v>
      </c>
      <c r="AC428" s="17">
        <v>0.28309143790824098</v>
      </c>
      <c r="AD428" s="17">
        <v>0.37235756298849798</v>
      </c>
      <c r="AE428" s="17"/>
      <c r="AF428" s="17">
        <v>0.34036407878584102</v>
      </c>
      <c r="AG428" s="17"/>
      <c r="AH428" s="17">
        <v>0.32922179429234899</v>
      </c>
      <c r="AI428" s="17"/>
      <c r="AJ428" s="17">
        <v>0.31030064834800802</v>
      </c>
      <c r="AK428" s="17">
        <v>0.35050212626836702</v>
      </c>
      <c r="AL428" s="17">
        <v>0.38646037762538499</v>
      </c>
      <c r="AM428" s="17">
        <v>0.29440405149481302</v>
      </c>
      <c r="AN428" s="17">
        <v>0.343747146822517</v>
      </c>
    </row>
    <row r="429" spans="2:40" x14ac:dyDescent="0.35">
      <c r="B429" t="s">
        <v>89</v>
      </c>
      <c r="C429" s="17">
        <v>2.20418960014243E-2</v>
      </c>
      <c r="D429" s="17">
        <v>1.3063914622981E-2</v>
      </c>
      <c r="E429" s="17">
        <v>3.15997292846616E-2</v>
      </c>
      <c r="F429" s="17"/>
      <c r="G429" s="17">
        <v>5.2004524402489503E-2</v>
      </c>
      <c r="H429" s="17">
        <v>3.4681391709118499E-2</v>
      </c>
      <c r="I429" s="17">
        <v>1.3929220836968299E-2</v>
      </c>
      <c r="J429" s="17">
        <v>2.2753470817857099E-2</v>
      </c>
      <c r="K429" s="17">
        <v>1.89290195434429E-2</v>
      </c>
      <c r="L429" s="17">
        <v>4.87059174273836E-3</v>
      </c>
      <c r="M429" s="17"/>
      <c r="N429" s="17">
        <v>6.1556893873838198E-2</v>
      </c>
      <c r="O429" s="17">
        <v>1.53409184399717E-2</v>
      </c>
      <c r="P429" s="17">
        <v>1.39426889421465E-2</v>
      </c>
      <c r="Q429" s="17">
        <v>1.04778266952863E-2</v>
      </c>
      <c r="R429" s="17">
        <v>4.1216193295914902E-2</v>
      </c>
      <c r="S429" s="17"/>
      <c r="T429" s="17">
        <v>1.6782285245891499E-2</v>
      </c>
      <c r="U429" s="17">
        <v>1.5692353953936401E-2</v>
      </c>
      <c r="V429" s="17">
        <v>2.3436875120392699E-2</v>
      </c>
      <c r="W429" s="17">
        <v>1.4915903266528399E-2</v>
      </c>
      <c r="X429" s="17"/>
      <c r="Y429" s="17">
        <v>2.4380813494786501E-2</v>
      </c>
      <c r="Z429" s="17">
        <v>0</v>
      </c>
      <c r="AA429" s="17">
        <v>1.47990963512247E-2</v>
      </c>
      <c r="AB429" s="17">
        <v>3.1791009208798703E-2</v>
      </c>
      <c r="AC429" s="17">
        <v>4.4995612665543902E-2</v>
      </c>
      <c r="AD429" s="17">
        <v>6.8627007427062403E-2</v>
      </c>
      <c r="AE429" s="17"/>
      <c r="AF429" s="17">
        <v>1.4850706178110001E-2</v>
      </c>
      <c r="AG429" s="17"/>
      <c r="AH429" s="17">
        <v>2.02685293157682E-2</v>
      </c>
      <c r="AI429" s="17"/>
      <c r="AJ429" s="17">
        <v>2.6914181451209E-2</v>
      </c>
      <c r="AK429" s="17">
        <v>1.3586650924687201E-2</v>
      </c>
      <c r="AL429" s="17">
        <v>1.4208744795020699E-2</v>
      </c>
      <c r="AM429" s="17">
        <v>2.2090764990697301E-2</v>
      </c>
      <c r="AN429" s="17">
        <v>3.6116481349286203E-2</v>
      </c>
    </row>
    <row r="430" spans="2:40" x14ac:dyDescent="0.35">
      <c r="C430" s="17"/>
      <c r="D430" s="17"/>
      <c r="E430" s="17"/>
      <c r="F430" s="17"/>
      <c r="G430" s="17"/>
      <c r="H430" s="17"/>
      <c r="I430" s="17"/>
      <c r="J430" s="17"/>
      <c r="K430" s="17"/>
      <c r="L430" s="17"/>
      <c r="M430" s="17"/>
      <c r="N430" s="17"/>
      <c r="O430" s="17"/>
      <c r="P430" s="17"/>
      <c r="Q430" s="17"/>
      <c r="R430" s="17"/>
      <c r="S430" s="17"/>
      <c r="T430" s="17"/>
      <c r="U430" s="17"/>
      <c r="V430" s="17"/>
      <c r="W430" s="17"/>
      <c r="X430" s="17"/>
      <c r="Y430" s="17"/>
      <c r="Z430" s="17"/>
      <c r="AA430" s="17"/>
      <c r="AB430" s="17"/>
      <c r="AC430" s="17"/>
      <c r="AD430" s="17"/>
      <c r="AE430" s="17"/>
      <c r="AF430" s="17"/>
      <c r="AG430" s="17"/>
      <c r="AH430" s="17"/>
      <c r="AI430" s="17"/>
      <c r="AJ430" s="17"/>
      <c r="AK430" s="17"/>
      <c r="AL430" s="17"/>
      <c r="AM430" s="17"/>
      <c r="AN430" s="17"/>
    </row>
    <row r="431" spans="2:40" x14ac:dyDescent="0.35">
      <c r="B431" s="6" t="s">
        <v>211</v>
      </c>
      <c r="C431" s="17"/>
      <c r="D431" s="17"/>
      <c r="E431" s="17"/>
      <c r="F431" s="17"/>
      <c r="G431" s="17"/>
      <c r="H431" s="17"/>
      <c r="I431" s="17"/>
      <c r="J431" s="17"/>
      <c r="K431" s="17"/>
      <c r="L431" s="17"/>
      <c r="M431" s="17"/>
      <c r="N431" s="17"/>
      <c r="O431" s="17"/>
      <c r="P431" s="17"/>
      <c r="Q431" s="17"/>
      <c r="R431" s="17"/>
      <c r="S431" s="17"/>
      <c r="T431" s="17"/>
      <c r="U431" s="17"/>
      <c r="V431" s="17"/>
      <c r="W431" s="17"/>
      <c r="X431" s="17"/>
      <c r="Y431" s="17"/>
      <c r="Z431" s="17"/>
      <c r="AA431" s="17"/>
      <c r="AB431" s="17"/>
      <c r="AC431" s="17"/>
      <c r="AD431" s="17"/>
      <c r="AE431" s="17"/>
      <c r="AF431" s="17"/>
      <c r="AG431" s="17"/>
      <c r="AH431" s="17"/>
      <c r="AI431" s="17"/>
      <c r="AJ431" s="17"/>
      <c r="AK431" s="17"/>
      <c r="AL431" s="17"/>
      <c r="AM431" s="17"/>
      <c r="AN431" s="17"/>
    </row>
    <row r="432" spans="2:40" x14ac:dyDescent="0.35">
      <c r="B432" s="24" t="s">
        <v>209</v>
      </c>
      <c r="C432" s="17"/>
      <c r="D432" s="17"/>
      <c r="E432" s="17"/>
      <c r="F432" s="17"/>
      <c r="G432" s="17"/>
      <c r="H432" s="17"/>
      <c r="I432" s="17"/>
      <c r="J432" s="17"/>
      <c r="K432" s="17"/>
      <c r="L432" s="17"/>
      <c r="M432" s="17"/>
      <c r="N432" s="17"/>
      <c r="O432" s="17"/>
      <c r="P432" s="17"/>
      <c r="Q432" s="17"/>
      <c r="R432" s="17"/>
      <c r="S432" s="17"/>
      <c r="T432" s="17"/>
      <c r="U432" s="17"/>
      <c r="V432" s="17"/>
      <c r="W432" s="17"/>
      <c r="X432" s="17"/>
      <c r="Y432" s="17"/>
      <c r="Z432" s="17"/>
      <c r="AA432" s="17"/>
      <c r="AB432" s="17"/>
      <c r="AC432" s="17"/>
      <c r="AD432" s="17"/>
      <c r="AE432" s="17"/>
      <c r="AF432" s="17"/>
      <c r="AG432" s="17"/>
      <c r="AH432" s="17"/>
      <c r="AI432" s="17"/>
      <c r="AJ432" s="17"/>
      <c r="AK432" s="17"/>
      <c r="AL432" s="17"/>
      <c r="AM432" s="17"/>
      <c r="AN432" s="17"/>
    </row>
    <row r="433" spans="2:40" x14ac:dyDescent="0.35">
      <c r="B433" t="s">
        <v>168</v>
      </c>
      <c r="C433" s="17">
        <v>0.72218164343841695</v>
      </c>
      <c r="D433" s="17">
        <v>0.72769372517896602</v>
      </c>
      <c r="E433" s="17">
        <v>0.71676858354751005</v>
      </c>
      <c r="F433" s="17"/>
      <c r="G433" s="17">
        <v>0.77461558197522795</v>
      </c>
      <c r="H433" s="17">
        <v>0.75945123144040005</v>
      </c>
      <c r="I433" s="17">
        <v>0.71175586266965996</v>
      </c>
      <c r="J433" s="17">
        <v>0.66318002186495495</v>
      </c>
      <c r="K433" s="17">
        <v>0.71900864465754399</v>
      </c>
      <c r="L433" s="17">
        <v>0.72327256118530203</v>
      </c>
      <c r="M433" s="17"/>
      <c r="N433" s="17">
        <v>0.77393843208193902</v>
      </c>
      <c r="O433" s="17">
        <v>0.69119250021476897</v>
      </c>
      <c r="P433" s="17">
        <v>0.74516278887630705</v>
      </c>
      <c r="Q433" s="17">
        <v>0.72851853360110796</v>
      </c>
      <c r="R433" s="17">
        <v>0.63784393757914404</v>
      </c>
      <c r="S433" s="17"/>
      <c r="T433" s="17">
        <v>0.71926688633760105</v>
      </c>
      <c r="U433" s="17">
        <v>0.71703314265287399</v>
      </c>
      <c r="V433" s="17">
        <v>0.70517882606368498</v>
      </c>
      <c r="W433" s="17">
        <v>0.74368643094732101</v>
      </c>
      <c r="X433" s="17"/>
      <c r="Y433" s="17">
        <v>0.74082109491200698</v>
      </c>
      <c r="Z433" s="17">
        <v>0.70621476095274105</v>
      </c>
      <c r="AA433" s="17">
        <v>0.67891135895390897</v>
      </c>
      <c r="AB433" s="17">
        <v>0.81377457623028904</v>
      </c>
      <c r="AC433" s="17">
        <v>0.74266064524378905</v>
      </c>
      <c r="AD433" s="17">
        <v>0.63603078886772602</v>
      </c>
      <c r="AE433" s="17"/>
      <c r="AF433" s="17">
        <v>0.71549528823133102</v>
      </c>
      <c r="AG433" s="17"/>
      <c r="AH433" s="17">
        <v>0.72689330043939004</v>
      </c>
      <c r="AI433" s="17"/>
      <c r="AJ433" s="17">
        <v>0.72537830205266596</v>
      </c>
      <c r="AK433" s="17">
        <v>0.78847410004489205</v>
      </c>
      <c r="AL433" s="17">
        <v>0.74456561078182204</v>
      </c>
      <c r="AM433" s="17">
        <v>0.68747224104990001</v>
      </c>
      <c r="AN433" s="17">
        <v>0.64049666034387998</v>
      </c>
    </row>
    <row r="434" spans="2:40" x14ac:dyDescent="0.35">
      <c r="B434" t="s">
        <v>169</v>
      </c>
      <c r="C434" s="17">
        <v>0.27186623045708902</v>
      </c>
      <c r="D434" s="17">
        <v>0.26682184108349599</v>
      </c>
      <c r="E434" s="17">
        <v>0.27674851187928301</v>
      </c>
      <c r="F434" s="17"/>
      <c r="G434" s="17">
        <v>0.20295489487519899</v>
      </c>
      <c r="H434" s="17">
        <v>0.22896851717580599</v>
      </c>
      <c r="I434" s="17">
        <v>0.28824413733033999</v>
      </c>
      <c r="J434" s="17">
        <v>0.328734852407568</v>
      </c>
      <c r="K434" s="17">
        <v>0.28099135534245601</v>
      </c>
      <c r="L434" s="17">
        <v>0.27672743881469802</v>
      </c>
      <c r="M434" s="17"/>
      <c r="N434" s="17">
        <v>0.21524791309042099</v>
      </c>
      <c r="O434" s="17">
        <v>0.30880749978523098</v>
      </c>
      <c r="P434" s="17">
        <v>0.25139236066227599</v>
      </c>
      <c r="Q434" s="17">
        <v>0.26189584593485199</v>
      </c>
      <c r="R434" s="17">
        <v>0.35453942787234899</v>
      </c>
      <c r="S434" s="17"/>
      <c r="T434" s="17">
        <v>0.280733113662399</v>
      </c>
      <c r="U434" s="17">
        <v>0.27495484270931297</v>
      </c>
      <c r="V434" s="17">
        <v>0.28539962214293801</v>
      </c>
      <c r="W434" s="17">
        <v>0.25175097012474901</v>
      </c>
      <c r="X434" s="17"/>
      <c r="Y434" s="17">
        <v>0.248881084875201</v>
      </c>
      <c r="Z434" s="17">
        <v>0.29378523904725901</v>
      </c>
      <c r="AA434" s="17">
        <v>0.32108864104609097</v>
      </c>
      <c r="AB434" s="17">
        <v>0.18622542376971099</v>
      </c>
      <c r="AC434" s="17">
        <v>0.239571050288895</v>
      </c>
      <c r="AD434" s="17">
        <v>0.36396921113227398</v>
      </c>
      <c r="AE434" s="17"/>
      <c r="AF434" s="17">
        <v>0.28450471176866898</v>
      </c>
      <c r="AG434" s="17"/>
      <c r="AH434" s="17">
        <v>0.26810521365517698</v>
      </c>
      <c r="AI434" s="17"/>
      <c r="AJ434" s="17">
        <v>0.26731318861054598</v>
      </c>
      <c r="AK434" s="17">
        <v>0.21152589995510801</v>
      </c>
      <c r="AL434" s="17">
        <v>0.25059995279060898</v>
      </c>
      <c r="AM434" s="17">
        <v>0.30132488884220998</v>
      </c>
      <c r="AN434" s="17">
        <v>0.35950333965612002</v>
      </c>
    </row>
    <row r="435" spans="2:40" x14ac:dyDescent="0.35">
      <c r="B435" t="s">
        <v>89</v>
      </c>
      <c r="C435" s="17">
        <v>5.9521261044936996E-3</v>
      </c>
      <c r="D435" s="17">
        <v>5.4844337375374299E-3</v>
      </c>
      <c r="E435" s="17">
        <v>6.4829045732065303E-3</v>
      </c>
      <c r="F435" s="17"/>
      <c r="G435" s="17">
        <v>2.24295231495731E-2</v>
      </c>
      <c r="H435" s="17">
        <v>1.1580251383794E-2</v>
      </c>
      <c r="I435" s="17">
        <v>0</v>
      </c>
      <c r="J435" s="17">
        <v>8.0851257274771396E-3</v>
      </c>
      <c r="K435" s="17">
        <v>0</v>
      </c>
      <c r="L435" s="17">
        <v>0</v>
      </c>
      <c r="M435" s="17"/>
      <c r="N435" s="17">
        <v>1.08136548276394E-2</v>
      </c>
      <c r="O435" s="17">
        <v>0</v>
      </c>
      <c r="P435" s="17">
        <v>3.4448504614174699E-3</v>
      </c>
      <c r="Q435" s="17">
        <v>9.5856204640399692E-3</v>
      </c>
      <c r="R435" s="17">
        <v>7.6166345485066903E-3</v>
      </c>
      <c r="S435" s="17"/>
      <c r="T435" s="17">
        <v>0</v>
      </c>
      <c r="U435" s="17">
        <v>8.0120146378123702E-3</v>
      </c>
      <c r="V435" s="17">
        <v>9.4215517933768402E-3</v>
      </c>
      <c r="W435" s="17">
        <v>4.5625989279294704E-3</v>
      </c>
      <c r="X435" s="17"/>
      <c r="Y435" s="17">
        <v>1.02978202127925E-2</v>
      </c>
      <c r="Z435" s="17">
        <v>0</v>
      </c>
      <c r="AA435" s="17">
        <v>0</v>
      </c>
      <c r="AB435" s="17">
        <v>0</v>
      </c>
      <c r="AC435" s="17">
        <v>1.77683044673159E-2</v>
      </c>
      <c r="AD435" s="17">
        <v>0</v>
      </c>
      <c r="AE435" s="17"/>
      <c r="AF435" s="17">
        <v>0</v>
      </c>
      <c r="AG435" s="17"/>
      <c r="AH435" s="17">
        <v>5.0014859054327097E-3</v>
      </c>
      <c r="AI435" s="17"/>
      <c r="AJ435" s="17">
        <v>7.3085093367885202E-3</v>
      </c>
      <c r="AK435" s="17">
        <v>0</v>
      </c>
      <c r="AL435" s="17">
        <v>4.8344364275681303E-3</v>
      </c>
      <c r="AM435" s="17">
        <v>1.1202870107889701E-2</v>
      </c>
      <c r="AN435" s="17">
        <v>0</v>
      </c>
    </row>
    <row r="436" spans="2:40" x14ac:dyDescent="0.35">
      <c r="C436" s="17"/>
      <c r="D436" s="17"/>
      <c r="E436" s="17"/>
      <c r="F436" s="17"/>
      <c r="G436" s="17"/>
      <c r="H436" s="17"/>
      <c r="I436" s="17"/>
      <c r="J436" s="17"/>
      <c r="K436" s="17"/>
      <c r="L436" s="17"/>
      <c r="M436" s="17"/>
      <c r="N436" s="17"/>
      <c r="O436" s="17"/>
      <c r="P436" s="17"/>
      <c r="Q436" s="17"/>
      <c r="R436" s="17"/>
      <c r="S436" s="17"/>
      <c r="T436" s="17"/>
      <c r="U436" s="17"/>
      <c r="V436" s="17"/>
      <c r="W436" s="17"/>
      <c r="X436" s="17"/>
      <c r="Y436" s="17"/>
      <c r="Z436" s="17"/>
      <c r="AA436" s="17"/>
      <c r="AB436" s="17"/>
      <c r="AC436" s="17"/>
      <c r="AD436" s="17"/>
      <c r="AE436" s="17"/>
      <c r="AF436" s="17"/>
      <c r="AG436" s="17"/>
      <c r="AH436" s="17"/>
      <c r="AI436" s="17"/>
      <c r="AJ436" s="17"/>
      <c r="AK436" s="17"/>
      <c r="AL436" s="17"/>
      <c r="AM436" s="17"/>
      <c r="AN436" s="17"/>
    </row>
    <row r="437" spans="2:40" x14ac:dyDescent="0.35">
      <c r="B437" s="6" t="s">
        <v>212</v>
      </c>
      <c r="C437" s="17"/>
      <c r="D437" s="17"/>
      <c r="E437" s="17"/>
      <c r="F437" s="17"/>
      <c r="G437" s="17"/>
      <c r="H437" s="17"/>
      <c r="I437" s="17"/>
      <c r="J437" s="17"/>
      <c r="K437" s="17"/>
      <c r="L437" s="17"/>
      <c r="M437" s="17"/>
      <c r="N437" s="17"/>
      <c r="O437" s="17"/>
      <c r="P437" s="17"/>
      <c r="Q437" s="17"/>
      <c r="R437" s="17"/>
      <c r="S437" s="17"/>
      <c r="T437" s="17"/>
      <c r="U437" s="17"/>
      <c r="V437" s="17"/>
      <c r="W437" s="17"/>
      <c r="X437" s="17"/>
      <c r="Y437" s="17"/>
      <c r="Z437" s="17"/>
      <c r="AA437" s="17"/>
      <c r="AB437" s="17"/>
      <c r="AC437" s="17"/>
      <c r="AD437" s="17"/>
      <c r="AE437" s="17"/>
      <c r="AF437" s="17"/>
      <c r="AG437" s="17"/>
      <c r="AH437" s="17"/>
      <c r="AI437" s="17"/>
      <c r="AJ437" s="17"/>
      <c r="AK437" s="17"/>
      <c r="AL437" s="17"/>
      <c r="AM437" s="17"/>
      <c r="AN437" s="17"/>
    </row>
    <row r="438" spans="2:40" x14ac:dyDescent="0.35">
      <c r="B438" s="24" t="s">
        <v>209</v>
      </c>
      <c r="C438" s="17"/>
      <c r="D438" s="17"/>
      <c r="E438" s="17"/>
      <c r="F438" s="17"/>
      <c r="G438" s="17"/>
      <c r="H438" s="17"/>
      <c r="I438" s="17"/>
      <c r="J438" s="17"/>
      <c r="K438" s="17"/>
      <c r="L438" s="17"/>
      <c r="M438" s="17"/>
      <c r="N438" s="17"/>
      <c r="O438" s="17"/>
      <c r="P438" s="17"/>
      <c r="Q438" s="17"/>
      <c r="R438" s="17"/>
      <c r="S438" s="17"/>
      <c r="T438" s="17"/>
      <c r="U438" s="17"/>
      <c r="V438" s="17"/>
      <c r="W438" s="17"/>
      <c r="X438" s="17"/>
      <c r="Y438" s="17"/>
      <c r="Z438" s="17"/>
      <c r="AA438" s="17"/>
      <c r="AB438" s="17"/>
      <c r="AC438" s="17"/>
      <c r="AD438" s="17"/>
      <c r="AE438" s="17"/>
      <c r="AF438" s="17"/>
      <c r="AG438" s="17"/>
      <c r="AH438" s="17"/>
      <c r="AI438" s="17"/>
      <c r="AJ438" s="17"/>
      <c r="AK438" s="17"/>
      <c r="AL438" s="17"/>
      <c r="AM438" s="17"/>
      <c r="AN438" s="17"/>
    </row>
    <row r="439" spans="2:40" x14ac:dyDescent="0.35">
      <c r="B439" t="s">
        <v>168</v>
      </c>
      <c r="C439" s="17">
        <v>0.72903726921221002</v>
      </c>
      <c r="D439" s="17">
        <v>0.72439054536668301</v>
      </c>
      <c r="E439" s="17">
        <v>0.73436804221959495</v>
      </c>
      <c r="F439" s="17"/>
      <c r="G439" s="17">
        <v>0.76724643284065597</v>
      </c>
      <c r="H439" s="17">
        <v>0.71250721740498102</v>
      </c>
      <c r="I439" s="17">
        <v>0.730732820518321</v>
      </c>
      <c r="J439" s="17">
        <v>0.74920071402363497</v>
      </c>
      <c r="K439" s="17">
        <v>0.72209157959928805</v>
      </c>
      <c r="L439" s="17">
        <v>0.71115631223110098</v>
      </c>
      <c r="M439" s="17"/>
      <c r="N439" s="17">
        <v>0.73059857692664398</v>
      </c>
      <c r="O439" s="17">
        <v>0.69605678995412801</v>
      </c>
      <c r="P439" s="17">
        <v>0.69797476063921204</v>
      </c>
      <c r="Q439" s="17">
        <v>0.79035506777339604</v>
      </c>
      <c r="R439" s="17">
        <v>0.712112009942097</v>
      </c>
      <c r="S439" s="17"/>
      <c r="T439" s="17">
        <v>0.77200895208488896</v>
      </c>
      <c r="U439" s="17">
        <v>0.68928622804750606</v>
      </c>
      <c r="V439" s="17">
        <v>0.702600877673488</v>
      </c>
      <c r="W439" s="17">
        <v>0.785005970158558</v>
      </c>
      <c r="X439" s="17"/>
      <c r="Y439" s="17">
        <v>0.76587763228136396</v>
      </c>
      <c r="Z439" s="17">
        <v>0.69160162317601903</v>
      </c>
      <c r="AA439" s="17">
        <v>0.68691964441870601</v>
      </c>
      <c r="AB439" s="17">
        <v>0.63588009834821102</v>
      </c>
      <c r="AC439" s="17">
        <v>0.829992730859758</v>
      </c>
      <c r="AD439" s="17">
        <v>0.63624475740995101</v>
      </c>
      <c r="AE439" s="17"/>
      <c r="AF439" s="17">
        <v>0.71913316272386196</v>
      </c>
      <c r="AG439" s="17"/>
      <c r="AH439" s="17">
        <v>0.72995135352107499</v>
      </c>
      <c r="AI439" s="17"/>
      <c r="AJ439" s="17">
        <v>0.73291940864125205</v>
      </c>
      <c r="AK439" s="17">
        <v>0.70397043031920503</v>
      </c>
      <c r="AL439" s="17">
        <v>0.72550666942452602</v>
      </c>
      <c r="AM439" s="17">
        <v>0.73275589954282605</v>
      </c>
      <c r="AN439" s="17">
        <v>0.75421824187551001</v>
      </c>
    </row>
    <row r="440" spans="2:40" x14ac:dyDescent="0.35">
      <c r="B440" t="s">
        <v>169</v>
      </c>
      <c r="C440" s="17">
        <v>0.25717135737983199</v>
      </c>
      <c r="D440" s="17">
        <v>0.262863207722075</v>
      </c>
      <c r="E440" s="17">
        <v>0.250651125760606</v>
      </c>
      <c r="F440" s="17"/>
      <c r="G440" s="17">
        <v>0.232753567159344</v>
      </c>
      <c r="H440" s="17">
        <v>0.26412785305040998</v>
      </c>
      <c r="I440" s="17">
        <v>0.25573686402752799</v>
      </c>
      <c r="J440" s="17">
        <v>0.23101976303562199</v>
      </c>
      <c r="K440" s="17">
        <v>0.27206256316830502</v>
      </c>
      <c r="L440" s="17">
        <v>0.27477016637193702</v>
      </c>
      <c r="M440" s="17"/>
      <c r="N440" s="17">
        <v>0.26940142307335602</v>
      </c>
      <c r="O440" s="17">
        <v>0.28683665219688498</v>
      </c>
      <c r="P440" s="17">
        <v>0.28321209675096198</v>
      </c>
      <c r="Q440" s="17">
        <v>0.19971071661322001</v>
      </c>
      <c r="R440" s="17">
        <v>0.27098374938064301</v>
      </c>
      <c r="S440" s="17"/>
      <c r="T440" s="17">
        <v>0.20669351703330999</v>
      </c>
      <c r="U440" s="17">
        <v>0.29310768640019402</v>
      </c>
      <c r="V440" s="17">
        <v>0.27995075939046998</v>
      </c>
      <c r="W440" s="17">
        <v>0.207457045579584</v>
      </c>
      <c r="X440" s="17"/>
      <c r="Y440" s="17">
        <v>0.22091130906699299</v>
      </c>
      <c r="Z440" s="17">
        <v>0.29678990039924602</v>
      </c>
      <c r="AA440" s="17">
        <v>0.30229835286064699</v>
      </c>
      <c r="AB440" s="17">
        <v>0.33093847841148599</v>
      </c>
      <c r="AC440" s="17">
        <v>0.15125016442856101</v>
      </c>
      <c r="AD440" s="17">
        <v>0.36375524259004899</v>
      </c>
      <c r="AE440" s="17"/>
      <c r="AF440" s="17">
        <v>0.26895906618003401</v>
      </c>
      <c r="AG440" s="17"/>
      <c r="AH440" s="17">
        <v>0.25608004058187001</v>
      </c>
      <c r="AI440" s="17"/>
      <c r="AJ440" s="17">
        <v>0.25643775629068899</v>
      </c>
      <c r="AK440" s="17">
        <v>0.27018295005753701</v>
      </c>
      <c r="AL440" s="17">
        <v>0.25439830474574998</v>
      </c>
      <c r="AM440" s="17">
        <v>0.25695032222596498</v>
      </c>
      <c r="AN440" s="17">
        <v>0.24578175812448999</v>
      </c>
    </row>
    <row r="441" spans="2:40" x14ac:dyDescent="0.35">
      <c r="B441" t="s">
        <v>89</v>
      </c>
      <c r="C441" s="17">
        <v>1.3791373407958199E-2</v>
      </c>
      <c r="D441" s="17">
        <v>1.2746246911242E-2</v>
      </c>
      <c r="E441" s="17">
        <v>1.49808320197989E-2</v>
      </c>
      <c r="F441" s="17"/>
      <c r="G441" s="17">
        <v>0</v>
      </c>
      <c r="H441" s="17">
        <v>2.3364929544609499E-2</v>
      </c>
      <c r="I441" s="17">
        <v>1.35303154541506E-2</v>
      </c>
      <c r="J441" s="17">
        <v>1.97795229407433E-2</v>
      </c>
      <c r="K441" s="17">
        <v>5.84585723240742E-3</v>
      </c>
      <c r="L441" s="17">
        <v>1.40735213969615E-2</v>
      </c>
      <c r="M441" s="17"/>
      <c r="N441" s="17">
        <v>0</v>
      </c>
      <c r="O441" s="17">
        <v>1.7106557848987299E-2</v>
      </c>
      <c r="P441" s="17">
        <v>1.8813142609825601E-2</v>
      </c>
      <c r="Q441" s="17">
        <v>9.9342156133834705E-3</v>
      </c>
      <c r="R441" s="17">
        <v>1.6904240677260401E-2</v>
      </c>
      <c r="S441" s="17"/>
      <c r="T441" s="17">
        <v>2.1297530881800999E-2</v>
      </c>
      <c r="U441" s="17">
        <v>1.7606085552300001E-2</v>
      </c>
      <c r="V441" s="17">
        <v>1.7448362936041701E-2</v>
      </c>
      <c r="W441" s="17">
        <v>7.5369842618577898E-3</v>
      </c>
      <c r="X441" s="17"/>
      <c r="Y441" s="17">
        <v>1.3211058651642901E-2</v>
      </c>
      <c r="Z441" s="17">
        <v>1.1608476424735699E-2</v>
      </c>
      <c r="AA441" s="17">
        <v>1.07820027206468E-2</v>
      </c>
      <c r="AB441" s="17">
        <v>3.3181423240302897E-2</v>
      </c>
      <c r="AC441" s="17">
        <v>1.87571047116817E-2</v>
      </c>
      <c r="AD441" s="17">
        <v>0</v>
      </c>
      <c r="AE441" s="17"/>
      <c r="AF441" s="17">
        <v>1.19077710961036E-2</v>
      </c>
      <c r="AG441" s="17"/>
      <c r="AH441" s="17">
        <v>1.39686058970545E-2</v>
      </c>
      <c r="AI441" s="17"/>
      <c r="AJ441" s="17">
        <v>1.0642835068058999E-2</v>
      </c>
      <c r="AK441" s="17">
        <v>2.58466196232577E-2</v>
      </c>
      <c r="AL441" s="17">
        <v>2.0095025829724202E-2</v>
      </c>
      <c r="AM441" s="17">
        <v>1.02937782312088E-2</v>
      </c>
      <c r="AN441" s="17">
        <v>0</v>
      </c>
    </row>
    <row r="442" spans="2:40" x14ac:dyDescent="0.35">
      <c r="C442" s="17"/>
      <c r="D442" s="17"/>
      <c r="E442" s="17"/>
      <c r="F442" s="17"/>
      <c r="G442" s="17"/>
      <c r="H442" s="17"/>
      <c r="I442" s="17"/>
      <c r="J442" s="17"/>
      <c r="K442" s="17"/>
      <c r="L442" s="17"/>
      <c r="M442" s="17"/>
      <c r="N442" s="17"/>
      <c r="O442" s="17"/>
      <c r="P442" s="17"/>
      <c r="Q442" s="17"/>
      <c r="R442" s="17"/>
      <c r="S442" s="17"/>
      <c r="T442" s="17"/>
      <c r="U442" s="17"/>
      <c r="V442" s="17"/>
      <c r="W442" s="17"/>
      <c r="X442" s="17"/>
      <c r="Y442" s="17"/>
      <c r="Z442" s="17"/>
      <c r="AA442" s="17"/>
      <c r="AB442" s="17"/>
      <c r="AC442" s="17"/>
      <c r="AD442" s="17"/>
      <c r="AE442" s="17"/>
      <c r="AF442" s="17"/>
      <c r="AG442" s="17"/>
      <c r="AH442" s="17"/>
      <c r="AI442" s="17"/>
      <c r="AJ442" s="17"/>
      <c r="AK442" s="17"/>
      <c r="AL442" s="17"/>
      <c r="AM442" s="17"/>
      <c r="AN442" s="17"/>
    </row>
    <row r="443" spans="2:40" x14ac:dyDescent="0.35">
      <c r="B443" s="6" t="s">
        <v>213</v>
      </c>
      <c r="C443" s="17"/>
      <c r="D443" s="17"/>
      <c r="E443" s="17"/>
      <c r="F443" s="17"/>
      <c r="G443" s="17"/>
      <c r="H443" s="17"/>
      <c r="I443" s="17"/>
      <c r="J443" s="17"/>
      <c r="K443" s="17"/>
      <c r="L443" s="17"/>
      <c r="M443" s="17"/>
      <c r="N443" s="17"/>
      <c r="O443" s="17"/>
      <c r="P443" s="17"/>
      <c r="Q443" s="17"/>
      <c r="R443" s="17"/>
      <c r="S443" s="17"/>
      <c r="T443" s="17"/>
      <c r="U443" s="17"/>
      <c r="V443" s="17"/>
      <c r="W443" s="17"/>
      <c r="X443" s="17"/>
      <c r="Y443" s="17"/>
      <c r="Z443" s="17"/>
      <c r="AA443" s="17"/>
      <c r="AB443" s="17"/>
      <c r="AC443" s="17"/>
      <c r="AD443" s="17"/>
      <c r="AE443" s="17"/>
      <c r="AF443" s="17"/>
      <c r="AG443" s="17"/>
      <c r="AH443" s="17"/>
      <c r="AI443" s="17"/>
      <c r="AJ443" s="17"/>
      <c r="AK443" s="17"/>
      <c r="AL443" s="17"/>
      <c r="AM443" s="17"/>
      <c r="AN443" s="17"/>
    </row>
    <row r="444" spans="2:40" x14ac:dyDescent="0.35">
      <c r="B444" s="24" t="s">
        <v>209</v>
      </c>
      <c r="C444" s="17"/>
      <c r="D444" s="17"/>
      <c r="E444" s="17"/>
      <c r="F444" s="17"/>
      <c r="G444" s="17"/>
      <c r="H444" s="17"/>
      <c r="I444" s="17"/>
      <c r="J444" s="17"/>
      <c r="K444" s="17"/>
      <c r="L444" s="17"/>
      <c r="M444" s="17"/>
      <c r="N444" s="17"/>
      <c r="O444" s="17"/>
      <c r="P444" s="17"/>
      <c r="Q444" s="17"/>
      <c r="R444" s="17"/>
      <c r="S444" s="17"/>
      <c r="T444" s="17"/>
      <c r="U444" s="17"/>
      <c r="V444" s="17"/>
      <c r="W444" s="17"/>
      <c r="X444" s="17"/>
      <c r="Y444" s="17"/>
      <c r="Z444" s="17"/>
      <c r="AA444" s="17"/>
      <c r="AB444" s="17"/>
      <c r="AC444" s="17"/>
      <c r="AD444" s="17"/>
      <c r="AE444" s="17"/>
      <c r="AF444" s="17"/>
      <c r="AG444" s="17"/>
      <c r="AH444" s="17"/>
      <c r="AI444" s="17"/>
      <c r="AJ444" s="17"/>
      <c r="AK444" s="17"/>
      <c r="AL444" s="17"/>
      <c r="AM444" s="17"/>
      <c r="AN444" s="17"/>
    </row>
    <row r="445" spans="2:40" x14ac:dyDescent="0.35">
      <c r="B445" t="s">
        <v>168</v>
      </c>
      <c r="C445" s="17">
        <v>0.30735175651306801</v>
      </c>
      <c r="D445" s="17">
        <v>0.35129029055497901</v>
      </c>
      <c r="E445" s="17">
        <v>0.26115347515512799</v>
      </c>
      <c r="F445" s="17"/>
      <c r="G445" s="17">
        <v>0.474335878485524</v>
      </c>
      <c r="H445" s="17">
        <v>0.43738230336887002</v>
      </c>
      <c r="I445" s="17">
        <v>0.34801861353511099</v>
      </c>
      <c r="J445" s="17">
        <v>0.341585659030398</v>
      </c>
      <c r="K445" s="17">
        <v>0.22315508264495201</v>
      </c>
      <c r="L445" s="17">
        <v>0.132188870111447</v>
      </c>
      <c r="M445" s="17"/>
      <c r="N445" s="17">
        <v>0.34202122294700399</v>
      </c>
      <c r="O445" s="17">
        <v>0.26751113840536</v>
      </c>
      <c r="P445" s="17">
        <v>0.21496973520757801</v>
      </c>
      <c r="Q445" s="17">
        <v>0.38331672979971798</v>
      </c>
      <c r="R445" s="17">
        <v>0.39244785602197602</v>
      </c>
      <c r="S445" s="17"/>
      <c r="T445" s="17">
        <v>0.26166397293534499</v>
      </c>
      <c r="U445" s="17">
        <v>0.23051676097493301</v>
      </c>
      <c r="V445" s="17">
        <v>0.31945442664965601</v>
      </c>
      <c r="W445" s="17">
        <v>0.39589108134898199</v>
      </c>
      <c r="X445" s="17"/>
      <c r="Y445" s="17">
        <v>0.41392774162824503</v>
      </c>
      <c r="Z445" s="17">
        <v>0.27708934362645199</v>
      </c>
      <c r="AA445" s="17">
        <v>0.13966264436589901</v>
      </c>
      <c r="AB445" s="17">
        <v>0.26467623220144598</v>
      </c>
      <c r="AC445" s="17">
        <v>0.33497910368056599</v>
      </c>
      <c r="AD445" s="17">
        <v>0.46545195016748298</v>
      </c>
      <c r="AE445" s="17"/>
      <c r="AF445" s="17">
        <v>0.29746445990232701</v>
      </c>
      <c r="AG445" s="17"/>
      <c r="AH445" s="17">
        <v>0.308229840487243</v>
      </c>
      <c r="AI445" s="17"/>
      <c r="AJ445" s="17">
        <v>0.34668355679149798</v>
      </c>
      <c r="AK445" s="17">
        <v>0.25566554216314902</v>
      </c>
      <c r="AL445" s="17">
        <v>0.26966054590469701</v>
      </c>
      <c r="AM445" s="17">
        <v>0.29471384301006098</v>
      </c>
      <c r="AN445" s="17">
        <v>0.36865940658393598</v>
      </c>
    </row>
    <row r="446" spans="2:40" x14ac:dyDescent="0.35">
      <c r="B446" t="s">
        <v>169</v>
      </c>
      <c r="C446" s="17">
        <v>0.67842833534758995</v>
      </c>
      <c r="D446" s="17">
        <v>0.63497443686067401</v>
      </c>
      <c r="E446" s="17">
        <v>0.72402149751600597</v>
      </c>
      <c r="F446" s="17"/>
      <c r="G446" s="17">
        <v>0.51691459321474298</v>
      </c>
      <c r="H446" s="17">
        <v>0.54832623828914195</v>
      </c>
      <c r="I446" s="17">
        <v>0.63710063414339202</v>
      </c>
      <c r="J446" s="17">
        <v>0.64574217355883801</v>
      </c>
      <c r="K446" s="17">
        <v>0.763949158310955</v>
      </c>
      <c r="L446" s="17">
        <v>0.84935030050605698</v>
      </c>
      <c r="M446" s="17"/>
      <c r="N446" s="17">
        <v>0.65797877705299601</v>
      </c>
      <c r="O446" s="17">
        <v>0.701293563245449</v>
      </c>
      <c r="P446" s="17">
        <v>0.77093958713044197</v>
      </c>
      <c r="Q446" s="17">
        <v>0.61005064076250304</v>
      </c>
      <c r="R446" s="17">
        <v>0.583780427420452</v>
      </c>
      <c r="S446" s="17"/>
      <c r="T446" s="17">
        <v>0.70097851662984101</v>
      </c>
      <c r="U446" s="17">
        <v>0.75635156187081298</v>
      </c>
      <c r="V446" s="17">
        <v>0.66351972930027003</v>
      </c>
      <c r="W446" s="17">
        <v>0.59428221020935501</v>
      </c>
      <c r="X446" s="17"/>
      <c r="Y446" s="17">
        <v>0.57121962864736997</v>
      </c>
      <c r="Z446" s="17">
        <v>0.71229731902080795</v>
      </c>
      <c r="AA446" s="17">
        <v>0.84547729417023698</v>
      </c>
      <c r="AB446" s="17">
        <v>0.70122064004523599</v>
      </c>
      <c r="AC446" s="17">
        <v>0.66502089631943395</v>
      </c>
      <c r="AD446" s="17">
        <v>0.53454804983251702</v>
      </c>
      <c r="AE446" s="17"/>
      <c r="AF446" s="17">
        <v>0.68201726349061997</v>
      </c>
      <c r="AG446" s="17"/>
      <c r="AH446" s="17">
        <v>0.67736751179848598</v>
      </c>
      <c r="AI446" s="17"/>
      <c r="AJ446" s="17">
        <v>0.63289728571387205</v>
      </c>
      <c r="AK446" s="17">
        <v>0.73743696819856597</v>
      </c>
      <c r="AL446" s="17">
        <v>0.71456764408218598</v>
      </c>
      <c r="AM446" s="17">
        <v>0.70058367212785899</v>
      </c>
      <c r="AN446" s="17">
        <v>0.60696807307593503</v>
      </c>
    </row>
    <row r="447" spans="2:40" x14ac:dyDescent="0.35">
      <c r="B447" t="s">
        <v>89</v>
      </c>
      <c r="C447" s="17">
        <v>1.4219908139342E-2</v>
      </c>
      <c r="D447" s="17">
        <v>1.37352725843466E-2</v>
      </c>
      <c r="E447" s="17">
        <v>1.48250273288655E-2</v>
      </c>
      <c r="F447" s="17"/>
      <c r="G447" s="17">
        <v>8.7495282997330105E-3</v>
      </c>
      <c r="H447" s="17">
        <v>1.4291458341988E-2</v>
      </c>
      <c r="I447" s="17">
        <v>1.4880752321497E-2</v>
      </c>
      <c r="J447" s="17">
        <v>1.26721674107645E-2</v>
      </c>
      <c r="K447" s="17">
        <v>1.2895759044092301E-2</v>
      </c>
      <c r="L447" s="17">
        <v>1.8460829382496501E-2</v>
      </c>
      <c r="M447" s="17"/>
      <c r="N447" s="17">
        <v>0</v>
      </c>
      <c r="O447" s="17">
        <v>3.11952983491907E-2</v>
      </c>
      <c r="P447" s="17">
        <v>1.4090677661979601E-2</v>
      </c>
      <c r="Q447" s="17">
        <v>6.6326294377791603E-3</v>
      </c>
      <c r="R447" s="17">
        <v>2.3771716557572299E-2</v>
      </c>
      <c r="S447" s="17"/>
      <c r="T447" s="17">
        <v>3.7357510434814299E-2</v>
      </c>
      <c r="U447" s="17">
        <v>1.3131677154253899E-2</v>
      </c>
      <c r="V447" s="17">
        <v>1.7025844050074401E-2</v>
      </c>
      <c r="W447" s="17">
        <v>9.82670844166284E-3</v>
      </c>
      <c r="X447" s="17"/>
      <c r="Y447" s="17">
        <v>1.4852629724385001E-2</v>
      </c>
      <c r="Z447" s="17">
        <v>1.0613337352740299E-2</v>
      </c>
      <c r="AA447" s="17">
        <v>1.4860061463863299E-2</v>
      </c>
      <c r="AB447" s="17">
        <v>3.4103127753317801E-2</v>
      </c>
      <c r="AC447" s="17">
        <v>0</v>
      </c>
      <c r="AD447" s="17">
        <v>0</v>
      </c>
      <c r="AE447" s="17"/>
      <c r="AF447" s="17">
        <v>2.0518276607052601E-2</v>
      </c>
      <c r="AG447" s="17"/>
      <c r="AH447" s="17">
        <v>1.44026477142709E-2</v>
      </c>
      <c r="AI447" s="17"/>
      <c r="AJ447" s="17">
        <v>2.04191574946299E-2</v>
      </c>
      <c r="AK447" s="17">
        <v>6.8974896382854303E-3</v>
      </c>
      <c r="AL447" s="17">
        <v>1.57718100131173E-2</v>
      </c>
      <c r="AM447" s="17">
        <v>4.7024848620805196E-3</v>
      </c>
      <c r="AN447" s="17">
        <v>2.43725203401296E-2</v>
      </c>
    </row>
    <row r="448" spans="2:40" x14ac:dyDescent="0.35">
      <c r="C448" s="17"/>
      <c r="D448" s="17"/>
      <c r="E448" s="17"/>
      <c r="F448" s="17"/>
      <c r="G448" s="17"/>
      <c r="H448" s="17"/>
      <c r="I448" s="17"/>
      <c r="J448" s="17"/>
      <c r="K448" s="17"/>
      <c r="L448" s="17"/>
      <c r="M448" s="17"/>
      <c r="N448" s="17"/>
      <c r="O448" s="17"/>
      <c r="P448" s="17"/>
      <c r="Q448" s="17"/>
      <c r="R448" s="17"/>
      <c r="S448" s="17"/>
      <c r="T448" s="17"/>
      <c r="U448" s="17"/>
      <c r="V448" s="17"/>
      <c r="W448" s="17"/>
      <c r="X448" s="17"/>
      <c r="Y448" s="17"/>
      <c r="Z448" s="17"/>
      <c r="AA448" s="17"/>
      <c r="AB448" s="17"/>
      <c r="AC448" s="17"/>
      <c r="AD448" s="17"/>
      <c r="AE448" s="17"/>
      <c r="AF448" s="17"/>
      <c r="AG448" s="17"/>
      <c r="AH448" s="17"/>
      <c r="AI448" s="17"/>
      <c r="AJ448" s="17"/>
      <c r="AK448" s="17"/>
      <c r="AL448" s="17"/>
      <c r="AM448" s="17"/>
      <c r="AN448" s="17"/>
    </row>
    <row r="449" spans="2:40" x14ac:dyDescent="0.35">
      <c r="B449" s="6" t="s">
        <v>214</v>
      </c>
      <c r="C449" s="17"/>
      <c r="D449" s="17"/>
      <c r="E449" s="17"/>
      <c r="F449" s="17"/>
      <c r="G449" s="17"/>
      <c r="H449" s="17"/>
      <c r="I449" s="17"/>
      <c r="J449" s="17"/>
      <c r="K449" s="17"/>
      <c r="L449" s="17"/>
      <c r="M449" s="17"/>
      <c r="N449" s="17"/>
      <c r="O449" s="17"/>
      <c r="P449" s="17"/>
      <c r="Q449" s="17"/>
      <c r="R449" s="17"/>
      <c r="S449" s="17"/>
      <c r="T449" s="17"/>
      <c r="U449" s="17"/>
      <c r="V449" s="17"/>
      <c r="W449" s="17"/>
      <c r="X449" s="17"/>
      <c r="Y449" s="17"/>
      <c r="Z449" s="17"/>
      <c r="AA449" s="17"/>
      <c r="AB449" s="17"/>
      <c r="AC449" s="17"/>
      <c r="AD449" s="17"/>
      <c r="AE449" s="17"/>
      <c r="AF449" s="17"/>
      <c r="AG449" s="17"/>
      <c r="AH449" s="17"/>
      <c r="AI449" s="17"/>
      <c r="AJ449" s="17"/>
      <c r="AK449" s="17"/>
      <c r="AL449" s="17"/>
      <c r="AM449" s="17"/>
      <c r="AN449" s="17"/>
    </row>
    <row r="450" spans="2:40" x14ac:dyDescent="0.35">
      <c r="B450" s="24" t="s">
        <v>209</v>
      </c>
      <c r="C450" s="17"/>
      <c r="D450" s="17"/>
      <c r="E450" s="17"/>
      <c r="F450" s="17"/>
      <c r="G450" s="17"/>
      <c r="H450" s="17"/>
      <c r="I450" s="17"/>
      <c r="J450" s="17"/>
      <c r="K450" s="17"/>
      <c r="L450" s="17"/>
      <c r="M450" s="17"/>
      <c r="N450" s="17"/>
      <c r="O450" s="17"/>
      <c r="P450" s="17"/>
      <c r="Q450" s="17"/>
      <c r="R450" s="17"/>
      <c r="S450" s="17"/>
      <c r="T450" s="17"/>
      <c r="U450" s="17"/>
      <c r="V450" s="17"/>
      <c r="W450" s="17"/>
      <c r="X450" s="17"/>
      <c r="Y450" s="17"/>
      <c r="Z450" s="17"/>
      <c r="AA450" s="17"/>
      <c r="AB450" s="17"/>
      <c r="AC450" s="17"/>
      <c r="AD450" s="17"/>
      <c r="AE450" s="17"/>
      <c r="AF450" s="17"/>
      <c r="AG450" s="17"/>
      <c r="AH450" s="17"/>
      <c r="AI450" s="17"/>
      <c r="AJ450" s="17"/>
      <c r="AK450" s="17"/>
      <c r="AL450" s="17"/>
      <c r="AM450" s="17"/>
      <c r="AN450" s="17"/>
    </row>
    <row r="451" spans="2:40" x14ac:dyDescent="0.35">
      <c r="B451" t="s">
        <v>168</v>
      </c>
      <c r="C451" s="17">
        <v>0.365927556554277</v>
      </c>
      <c r="D451" s="17">
        <v>0.415510897970295</v>
      </c>
      <c r="E451" s="17">
        <v>0.31189906834838699</v>
      </c>
      <c r="F451" s="17"/>
      <c r="G451" s="17">
        <v>0.49879456462579602</v>
      </c>
      <c r="H451" s="17">
        <v>0.50539516780041105</v>
      </c>
      <c r="I451" s="17">
        <v>0.43671952705550499</v>
      </c>
      <c r="J451" s="17">
        <v>0.34476574107954899</v>
      </c>
      <c r="K451" s="17">
        <v>0.27920913033539901</v>
      </c>
      <c r="L451" s="17">
        <v>0.224966918035199</v>
      </c>
      <c r="M451" s="17"/>
      <c r="N451" s="17">
        <v>0.35514623758258401</v>
      </c>
      <c r="O451" s="17">
        <v>0.359821180705935</v>
      </c>
      <c r="P451" s="17">
        <v>0.27441844063575099</v>
      </c>
      <c r="Q451" s="17">
        <v>0.44576621092887297</v>
      </c>
      <c r="R451" s="17">
        <v>0.42910653684975902</v>
      </c>
      <c r="S451" s="17"/>
      <c r="T451" s="17">
        <v>0.37705359262355898</v>
      </c>
      <c r="U451" s="17">
        <v>0.31473558684112501</v>
      </c>
      <c r="V451" s="17">
        <v>0.35711467101876998</v>
      </c>
      <c r="W451" s="17">
        <v>0.434301044706287</v>
      </c>
      <c r="X451" s="17"/>
      <c r="Y451" s="17">
        <v>0.43243269145060498</v>
      </c>
      <c r="Z451" s="17">
        <v>0.346331145388313</v>
      </c>
      <c r="AA451" s="17">
        <v>0.23540699907245799</v>
      </c>
      <c r="AB451" s="17">
        <v>0.34187045041198699</v>
      </c>
      <c r="AC451" s="17">
        <v>0.464916343925318</v>
      </c>
      <c r="AD451" s="17">
        <v>0.500395131575185</v>
      </c>
      <c r="AE451" s="17"/>
      <c r="AF451" s="17">
        <v>0.37770647858865097</v>
      </c>
      <c r="AG451" s="17"/>
      <c r="AH451" s="17">
        <v>0.364735047529263</v>
      </c>
      <c r="AI451" s="17"/>
      <c r="AJ451" s="17">
        <v>0.44791636853536299</v>
      </c>
      <c r="AK451" s="17">
        <v>0.27175954538970998</v>
      </c>
      <c r="AL451" s="17">
        <v>0.33919069639444899</v>
      </c>
      <c r="AM451" s="17">
        <v>0.33628635874458701</v>
      </c>
      <c r="AN451" s="17">
        <v>0.361381316607429</v>
      </c>
    </row>
    <row r="452" spans="2:40" x14ac:dyDescent="0.35">
      <c r="B452" t="s">
        <v>169</v>
      </c>
      <c r="C452" s="17">
        <v>0.62095428898092697</v>
      </c>
      <c r="D452" s="17">
        <v>0.57483091774405304</v>
      </c>
      <c r="E452" s="17">
        <v>0.67126769590661395</v>
      </c>
      <c r="F452" s="17"/>
      <c r="G452" s="17">
        <v>0.48276271619591299</v>
      </c>
      <c r="H452" s="17">
        <v>0.46207895395426102</v>
      </c>
      <c r="I452" s="17">
        <v>0.56328047294449501</v>
      </c>
      <c r="J452" s="17">
        <v>0.64801525133756999</v>
      </c>
      <c r="K452" s="17">
        <v>0.71470062303376802</v>
      </c>
      <c r="L452" s="17">
        <v>0.76133205681887794</v>
      </c>
      <c r="M452" s="17"/>
      <c r="N452" s="17">
        <v>0.62369186997608606</v>
      </c>
      <c r="O452" s="17">
        <v>0.61674713129957603</v>
      </c>
      <c r="P452" s="17">
        <v>0.71620424556604301</v>
      </c>
      <c r="Q452" s="17">
        <v>0.54163169316556903</v>
      </c>
      <c r="R452" s="17">
        <v>0.56341185580644704</v>
      </c>
      <c r="S452" s="17"/>
      <c r="T452" s="17">
        <v>0.58486659124874896</v>
      </c>
      <c r="U452" s="17">
        <v>0.674107725009083</v>
      </c>
      <c r="V452" s="17">
        <v>0.63097519879534403</v>
      </c>
      <c r="W452" s="17">
        <v>0.560079396320873</v>
      </c>
      <c r="X452" s="17"/>
      <c r="Y452" s="17">
        <v>0.55498691327310801</v>
      </c>
      <c r="Z452" s="17">
        <v>0.653668854611687</v>
      </c>
      <c r="AA452" s="17">
        <v>0.75356434822901297</v>
      </c>
      <c r="AB452" s="17">
        <v>0.62336703947665095</v>
      </c>
      <c r="AC452" s="17">
        <v>0.50826991659543597</v>
      </c>
      <c r="AD452" s="17">
        <v>0.499604868424815</v>
      </c>
      <c r="AE452" s="17"/>
      <c r="AF452" s="17">
        <v>0.609190671782189</v>
      </c>
      <c r="AG452" s="17"/>
      <c r="AH452" s="17">
        <v>0.62197821703149003</v>
      </c>
      <c r="AI452" s="17"/>
      <c r="AJ452" s="17">
        <v>0.53065356843076295</v>
      </c>
      <c r="AK452" s="17">
        <v>0.721294439318374</v>
      </c>
      <c r="AL452" s="17">
        <v>0.65464266578866204</v>
      </c>
      <c r="AM452" s="17">
        <v>0.65644620244420404</v>
      </c>
      <c r="AN452" s="17">
        <v>0.61448032625384497</v>
      </c>
    </row>
    <row r="453" spans="2:40" x14ac:dyDescent="0.35">
      <c r="B453" t="s">
        <v>89</v>
      </c>
      <c r="C453" s="17">
        <v>1.31181544647957E-2</v>
      </c>
      <c r="D453" s="17">
        <v>9.6581842856529095E-3</v>
      </c>
      <c r="E453" s="17">
        <v>1.68332357449993E-2</v>
      </c>
      <c r="F453" s="17"/>
      <c r="G453" s="17">
        <v>1.84427191782911E-2</v>
      </c>
      <c r="H453" s="17">
        <v>3.2525878245327502E-2</v>
      </c>
      <c r="I453" s="17">
        <v>0</v>
      </c>
      <c r="J453" s="17">
        <v>7.2190075828805897E-3</v>
      </c>
      <c r="K453" s="17">
        <v>6.09024663083219E-3</v>
      </c>
      <c r="L453" s="17">
        <v>1.37010251459234E-2</v>
      </c>
      <c r="M453" s="17"/>
      <c r="N453" s="17">
        <v>2.1161892441330699E-2</v>
      </c>
      <c r="O453" s="17">
        <v>2.3431687994489001E-2</v>
      </c>
      <c r="P453" s="17">
        <v>9.3773137982060707E-3</v>
      </c>
      <c r="Q453" s="17">
        <v>1.26020959055579E-2</v>
      </c>
      <c r="R453" s="17">
        <v>7.4816073437933804E-3</v>
      </c>
      <c r="S453" s="17"/>
      <c r="T453" s="17">
        <v>3.8079816127692498E-2</v>
      </c>
      <c r="U453" s="17">
        <v>1.1156688149792799E-2</v>
      </c>
      <c r="V453" s="17">
        <v>1.1910130185886001E-2</v>
      </c>
      <c r="W453" s="17">
        <v>5.6195589728404499E-3</v>
      </c>
      <c r="X453" s="17"/>
      <c r="Y453" s="17">
        <v>1.25803952762868E-2</v>
      </c>
      <c r="Z453" s="17">
        <v>0</v>
      </c>
      <c r="AA453" s="17">
        <v>1.10286526985293E-2</v>
      </c>
      <c r="AB453" s="17">
        <v>3.4762510111362201E-2</v>
      </c>
      <c r="AC453" s="17">
        <v>2.6813739479246802E-2</v>
      </c>
      <c r="AD453" s="17">
        <v>0</v>
      </c>
      <c r="AE453" s="17"/>
      <c r="AF453" s="17">
        <v>1.310284962916E-2</v>
      </c>
      <c r="AG453" s="17"/>
      <c r="AH453" s="17">
        <v>1.32867354392478E-2</v>
      </c>
      <c r="AI453" s="17"/>
      <c r="AJ453" s="17">
        <v>2.1430063033874E-2</v>
      </c>
      <c r="AK453" s="17">
        <v>6.9460152919153797E-3</v>
      </c>
      <c r="AL453" s="17">
        <v>6.1666378168887702E-3</v>
      </c>
      <c r="AM453" s="17">
        <v>7.2674388112091001E-3</v>
      </c>
      <c r="AN453" s="17">
        <v>2.4138357138725999E-2</v>
      </c>
    </row>
    <row r="454" spans="2:40" x14ac:dyDescent="0.35">
      <c r="C454" s="17"/>
      <c r="D454" s="17"/>
      <c r="E454" s="17"/>
      <c r="F454" s="17"/>
      <c r="G454" s="17"/>
      <c r="H454" s="17"/>
      <c r="I454" s="17"/>
      <c r="J454" s="17"/>
      <c r="K454" s="17"/>
      <c r="L454" s="17"/>
      <c r="M454" s="17"/>
      <c r="N454" s="17"/>
      <c r="O454" s="17"/>
      <c r="P454" s="17"/>
      <c r="Q454" s="17"/>
      <c r="R454" s="17"/>
      <c r="S454" s="17"/>
      <c r="T454" s="17"/>
      <c r="U454" s="17"/>
      <c r="V454" s="17"/>
      <c r="W454" s="17"/>
      <c r="X454" s="17"/>
      <c r="Y454" s="17"/>
      <c r="Z454" s="17"/>
      <c r="AA454" s="17"/>
      <c r="AB454" s="17"/>
      <c r="AC454" s="17"/>
      <c r="AD454" s="17"/>
      <c r="AE454" s="17"/>
      <c r="AF454" s="17"/>
      <c r="AG454" s="17"/>
      <c r="AH454" s="17"/>
      <c r="AI454" s="17"/>
      <c r="AJ454" s="17"/>
      <c r="AK454" s="17"/>
      <c r="AL454" s="17"/>
      <c r="AM454" s="17"/>
      <c r="AN454" s="17"/>
    </row>
    <row r="455" spans="2:40" x14ac:dyDescent="0.35">
      <c r="B455" s="6" t="s">
        <v>215</v>
      </c>
      <c r="C455" s="17"/>
      <c r="D455" s="17"/>
      <c r="E455" s="17"/>
      <c r="F455" s="17"/>
      <c r="G455" s="17"/>
      <c r="H455" s="17"/>
      <c r="I455" s="17"/>
      <c r="J455" s="17"/>
      <c r="K455" s="17"/>
      <c r="L455" s="17"/>
      <c r="M455" s="17"/>
      <c r="N455" s="17"/>
      <c r="O455" s="17"/>
      <c r="P455" s="17"/>
      <c r="Q455" s="17"/>
      <c r="R455" s="17"/>
      <c r="S455" s="17"/>
      <c r="T455" s="17"/>
      <c r="U455" s="17"/>
      <c r="V455" s="17"/>
      <c r="W455" s="17"/>
      <c r="X455" s="17"/>
      <c r="Y455" s="17"/>
      <c r="Z455" s="17"/>
      <c r="AA455" s="17"/>
      <c r="AB455" s="17"/>
      <c r="AC455" s="17"/>
      <c r="AD455" s="17"/>
      <c r="AE455" s="17"/>
      <c r="AF455" s="17"/>
      <c r="AG455" s="17"/>
      <c r="AH455" s="17"/>
      <c r="AI455" s="17"/>
      <c r="AJ455" s="17"/>
      <c r="AK455" s="17"/>
      <c r="AL455" s="17"/>
      <c r="AM455" s="17"/>
      <c r="AN455" s="17"/>
    </row>
    <row r="456" spans="2:40" x14ac:dyDescent="0.35">
      <c r="B456" s="24" t="s">
        <v>209</v>
      </c>
      <c r="C456" s="17"/>
      <c r="D456" s="17"/>
      <c r="E456" s="17"/>
      <c r="F456" s="17"/>
      <c r="G456" s="17"/>
      <c r="H456" s="17"/>
      <c r="I456" s="17"/>
      <c r="J456" s="17"/>
      <c r="K456" s="17"/>
      <c r="L456" s="17"/>
      <c r="M456" s="17"/>
      <c r="N456" s="17"/>
      <c r="O456" s="17"/>
      <c r="P456" s="17"/>
      <c r="Q456" s="17"/>
      <c r="R456" s="17"/>
      <c r="S456" s="17"/>
      <c r="T456" s="17"/>
      <c r="U456" s="17"/>
      <c r="V456" s="17"/>
      <c r="W456" s="17"/>
      <c r="X456" s="17"/>
      <c r="Y456" s="17"/>
      <c r="Z456" s="17"/>
      <c r="AA456" s="17"/>
      <c r="AB456" s="17"/>
      <c r="AC456" s="17"/>
      <c r="AD456" s="17"/>
      <c r="AE456" s="17"/>
      <c r="AF456" s="17"/>
      <c r="AG456" s="17"/>
      <c r="AH456" s="17"/>
      <c r="AI456" s="17"/>
      <c r="AJ456" s="17"/>
      <c r="AK456" s="17"/>
      <c r="AL456" s="17"/>
      <c r="AM456" s="17"/>
      <c r="AN456" s="17"/>
    </row>
    <row r="457" spans="2:40" x14ac:dyDescent="0.35">
      <c r="B457" t="s">
        <v>168</v>
      </c>
      <c r="C457" s="17">
        <v>0.43572577366619297</v>
      </c>
      <c r="D457" s="17">
        <v>0.42842814355275</v>
      </c>
      <c r="E457" s="17">
        <v>0.44403778619789402</v>
      </c>
      <c r="F457" s="17"/>
      <c r="G457" s="17">
        <v>0.49944845197313797</v>
      </c>
      <c r="H457" s="17">
        <v>0.63491534478411904</v>
      </c>
      <c r="I457" s="17">
        <v>0.49400910701496897</v>
      </c>
      <c r="J457" s="17">
        <v>0.41805777322947202</v>
      </c>
      <c r="K457" s="17">
        <v>0.264711514275211</v>
      </c>
      <c r="L457" s="17">
        <v>0.34514800199965501</v>
      </c>
      <c r="M457" s="17"/>
      <c r="N457" s="17">
        <v>0.40080832291156798</v>
      </c>
      <c r="O457" s="17">
        <v>0.467361219612284</v>
      </c>
      <c r="P457" s="17">
        <v>0.34487842695034199</v>
      </c>
      <c r="Q457" s="17">
        <v>0.50508054090175802</v>
      </c>
      <c r="R457" s="17">
        <v>0.48588595067988699</v>
      </c>
      <c r="S457" s="17"/>
      <c r="T457" s="17">
        <v>0.54335946350568798</v>
      </c>
      <c r="U457" s="17">
        <v>0.41370141470517102</v>
      </c>
      <c r="V457" s="17">
        <v>0.41211584560866399</v>
      </c>
      <c r="W457" s="17">
        <v>0.45517097711132898</v>
      </c>
      <c r="X457" s="17"/>
      <c r="Y457" s="17">
        <v>0.49909275084223698</v>
      </c>
      <c r="Z457" s="17">
        <v>0.43471568798997201</v>
      </c>
      <c r="AA457" s="17">
        <v>0.31529817598883098</v>
      </c>
      <c r="AB457" s="17">
        <v>0.46637455815510998</v>
      </c>
      <c r="AC457" s="17">
        <v>0.51233801535496004</v>
      </c>
      <c r="AD457" s="17">
        <v>0.42125404199116601</v>
      </c>
      <c r="AE457" s="17"/>
      <c r="AF457" s="17">
        <v>0.43447554817869</v>
      </c>
      <c r="AG457" s="17"/>
      <c r="AH457" s="17">
        <v>0.438905327989288</v>
      </c>
      <c r="AI457" s="17"/>
      <c r="AJ457" s="17">
        <v>0.56651193659745502</v>
      </c>
      <c r="AK457" s="17">
        <v>0.44486496802671299</v>
      </c>
      <c r="AL457" s="17">
        <v>0.33269628316837802</v>
      </c>
      <c r="AM457" s="17">
        <v>0.39245539134433499</v>
      </c>
      <c r="AN457" s="17">
        <v>0.30059419389428099</v>
      </c>
    </row>
    <row r="458" spans="2:40" x14ac:dyDescent="0.35">
      <c r="B458" t="s">
        <v>169</v>
      </c>
      <c r="C458" s="17">
        <v>0.54784922003372705</v>
      </c>
      <c r="D458" s="17">
        <v>0.55163075809943196</v>
      </c>
      <c r="E458" s="17">
        <v>0.54310888728318196</v>
      </c>
      <c r="F458" s="17"/>
      <c r="G458" s="17">
        <v>0.44955407685828003</v>
      </c>
      <c r="H458" s="17">
        <v>0.35941174192672598</v>
      </c>
      <c r="I458" s="17">
        <v>0.48515091287232898</v>
      </c>
      <c r="J458" s="17">
        <v>0.573668914539602</v>
      </c>
      <c r="K458" s="17">
        <v>0.72324652249639299</v>
      </c>
      <c r="L458" s="17">
        <v>0.64052936610903699</v>
      </c>
      <c r="M458" s="17"/>
      <c r="N458" s="17">
        <v>0.58440100378599802</v>
      </c>
      <c r="O458" s="17">
        <v>0.53263878038771595</v>
      </c>
      <c r="P458" s="17">
        <v>0.63075454269975695</v>
      </c>
      <c r="Q458" s="17">
        <v>0.47796227681347297</v>
      </c>
      <c r="R458" s="17">
        <v>0.498401825640098</v>
      </c>
      <c r="S458" s="17"/>
      <c r="T458" s="17">
        <v>0.45664053649431202</v>
      </c>
      <c r="U458" s="17">
        <v>0.57509908497614604</v>
      </c>
      <c r="V458" s="17">
        <v>0.56859634208228205</v>
      </c>
      <c r="W458" s="17">
        <v>0.52984036567732196</v>
      </c>
      <c r="X458" s="17"/>
      <c r="Y458" s="17">
        <v>0.48065705300414602</v>
      </c>
      <c r="Z458" s="17">
        <v>0.55053070767635204</v>
      </c>
      <c r="AA458" s="17">
        <v>0.67724233095750797</v>
      </c>
      <c r="AB458" s="17">
        <v>0.51841216720124506</v>
      </c>
      <c r="AC458" s="17">
        <v>0.46989368017772398</v>
      </c>
      <c r="AD458" s="17">
        <v>0.51011895058177203</v>
      </c>
      <c r="AE458" s="17"/>
      <c r="AF458" s="17">
        <v>0.55187539695641796</v>
      </c>
      <c r="AG458" s="17"/>
      <c r="AH458" s="17">
        <v>0.54445858849128004</v>
      </c>
      <c r="AI458" s="17"/>
      <c r="AJ458" s="17">
        <v>0.40996523299791598</v>
      </c>
      <c r="AK458" s="17">
        <v>0.54807699882567895</v>
      </c>
      <c r="AL458" s="17">
        <v>0.66053737503160304</v>
      </c>
      <c r="AM458" s="17">
        <v>0.59605502456914505</v>
      </c>
      <c r="AN458" s="17">
        <v>0.65860256184841703</v>
      </c>
    </row>
    <row r="459" spans="2:40" x14ac:dyDescent="0.35">
      <c r="B459" t="s">
        <v>89</v>
      </c>
      <c r="C459" s="17">
        <v>1.64250063000804E-2</v>
      </c>
      <c r="D459" s="17">
        <v>1.9941098347817501E-2</v>
      </c>
      <c r="E459" s="17">
        <v>1.2853326518924299E-2</v>
      </c>
      <c r="F459" s="17"/>
      <c r="G459" s="17">
        <v>5.0997471168581901E-2</v>
      </c>
      <c r="H459" s="17">
        <v>5.6729132891552101E-3</v>
      </c>
      <c r="I459" s="17">
        <v>2.08399801127012E-2</v>
      </c>
      <c r="J459" s="17">
        <v>8.2733122309257001E-3</v>
      </c>
      <c r="K459" s="17">
        <v>1.20419632283953E-2</v>
      </c>
      <c r="L459" s="17">
        <v>1.43226318913077E-2</v>
      </c>
      <c r="M459" s="17"/>
      <c r="N459" s="17">
        <v>1.4790673302434099E-2</v>
      </c>
      <c r="O459" s="17">
        <v>0</v>
      </c>
      <c r="P459" s="17">
        <v>2.4367030349901401E-2</v>
      </c>
      <c r="Q459" s="17">
        <v>1.69571822847688E-2</v>
      </c>
      <c r="R459" s="17">
        <v>1.5712223680014199E-2</v>
      </c>
      <c r="S459" s="17"/>
      <c r="T459" s="17">
        <v>0</v>
      </c>
      <c r="U459" s="17">
        <v>1.1199500318683201E-2</v>
      </c>
      <c r="V459" s="17">
        <v>1.9287812309054301E-2</v>
      </c>
      <c r="W459" s="17">
        <v>1.4988657211349199E-2</v>
      </c>
      <c r="X459" s="17"/>
      <c r="Y459" s="17">
        <v>2.0250196153616801E-2</v>
      </c>
      <c r="Z459" s="17">
        <v>1.4753604333676101E-2</v>
      </c>
      <c r="AA459" s="17">
        <v>7.4594930536616604E-3</v>
      </c>
      <c r="AB459" s="17">
        <v>1.52132746436446E-2</v>
      </c>
      <c r="AC459" s="17">
        <v>1.77683044673159E-2</v>
      </c>
      <c r="AD459" s="17">
        <v>6.8627007427062403E-2</v>
      </c>
      <c r="AE459" s="17"/>
      <c r="AF459" s="17">
        <v>1.3649054864892899E-2</v>
      </c>
      <c r="AG459" s="17"/>
      <c r="AH459" s="17">
        <v>1.6636083519431601E-2</v>
      </c>
      <c r="AI459" s="17"/>
      <c r="AJ459" s="17">
        <v>2.3522830404628201E-2</v>
      </c>
      <c r="AK459" s="17">
        <v>7.0580331476077802E-3</v>
      </c>
      <c r="AL459" s="17">
        <v>6.7663418000192196E-3</v>
      </c>
      <c r="AM459" s="17">
        <v>1.1489584086519899E-2</v>
      </c>
      <c r="AN459" s="17">
        <v>4.0803244257301599E-2</v>
      </c>
    </row>
    <row r="460" spans="2:40" x14ac:dyDescent="0.35">
      <c r="C460" s="17"/>
      <c r="D460" s="17"/>
      <c r="E460" s="17"/>
      <c r="F460" s="17"/>
      <c r="G460" s="17"/>
      <c r="H460" s="17"/>
      <c r="I460" s="17"/>
      <c r="J460" s="17"/>
      <c r="K460" s="17"/>
      <c r="L460" s="17"/>
      <c r="M460" s="17"/>
      <c r="N460" s="17"/>
      <c r="O460" s="17"/>
      <c r="P460" s="17"/>
      <c r="Q460" s="17"/>
      <c r="R460" s="17"/>
      <c r="S460" s="17"/>
      <c r="T460" s="17"/>
      <c r="U460" s="17"/>
      <c r="V460" s="17"/>
      <c r="W460" s="17"/>
      <c r="X460" s="17"/>
      <c r="Y460" s="17"/>
      <c r="Z460" s="17"/>
      <c r="AA460" s="17"/>
      <c r="AB460" s="17"/>
      <c r="AC460" s="17"/>
      <c r="AD460" s="17"/>
      <c r="AE460" s="17"/>
      <c r="AF460" s="17"/>
      <c r="AG460" s="17"/>
      <c r="AH460" s="17"/>
      <c r="AI460" s="17"/>
      <c r="AJ460" s="17"/>
      <c r="AK460" s="17"/>
      <c r="AL460" s="17"/>
      <c r="AM460" s="17"/>
      <c r="AN460" s="17"/>
    </row>
    <row r="461" spans="2:40" x14ac:dyDescent="0.35">
      <c r="B461" s="6" t="s">
        <v>216</v>
      </c>
      <c r="C461" s="17"/>
      <c r="D461" s="17"/>
      <c r="E461" s="17"/>
      <c r="F461" s="17"/>
      <c r="G461" s="17"/>
      <c r="H461" s="17"/>
      <c r="I461" s="17"/>
      <c r="J461" s="17"/>
      <c r="K461" s="17"/>
      <c r="L461" s="17"/>
      <c r="M461" s="17"/>
      <c r="N461" s="17"/>
      <c r="O461" s="17"/>
      <c r="P461" s="17"/>
      <c r="Q461" s="17"/>
      <c r="R461" s="17"/>
      <c r="S461" s="17"/>
      <c r="T461" s="17"/>
      <c r="U461" s="17"/>
      <c r="V461" s="17"/>
      <c r="W461" s="17"/>
      <c r="X461" s="17"/>
      <c r="Y461" s="17"/>
      <c r="Z461" s="17"/>
      <c r="AA461" s="17"/>
      <c r="AB461" s="17"/>
      <c r="AC461" s="17"/>
      <c r="AD461" s="17"/>
      <c r="AE461" s="17"/>
      <c r="AF461" s="17"/>
      <c r="AG461" s="17"/>
      <c r="AH461" s="17"/>
      <c r="AI461" s="17"/>
      <c r="AJ461" s="17"/>
      <c r="AK461" s="17"/>
      <c r="AL461" s="17"/>
      <c r="AM461" s="17"/>
      <c r="AN461" s="17"/>
    </row>
    <row r="462" spans="2:40" x14ac:dyDescent="0.35">
      <c r="B462" s="24" t="s">
        <v>209</v>
      </c>
      <c r="C462" s="17"/>
      <c r="D462" s="17"/>
      <c r="E462" s="17"/>
      <c r="F462" s="17"/>
      <c r="G462" s="17"/>
      <c r="H462" s="17"/>
      <c r="I462" s="17"/>
      <c r="J462" s="17"/>
      <c r="K462" s="17"/>
      <c r="L462" s="17"/>
      <c r="M462" s="17"/>
      <c r="N462" s="17"/>
      <c r="O462" s="17"/>
      <c r="P462" s="17"/>
      <c r="Q462" s="17"/>
      <c r="R462" s="17"/>
      <c r="S462" s="17"/>
      <c r="T462" s="17"/>
      <c r="U462" s="17"/>
      <c r="V462" s="17"/>
      <c r="W462" s="17"/>
      <c r="X462" s="17"/>
      <c r="Y462" s="17"/>
      <c r="Z462" s="17"/>
      <c r="AA462" s="17"/>
      <c r="AB462" s="17"/>
      <c r="AC462" s="17"/>
      <c r="AD462" s="17"/>
      <c r="AE462" s="17"/>
      <c r="AF462" s="17"/>
      <c r="AG462" s="17"/>
      <c r="AH462" s="17"/>
      <c r="AI462" s="17"/>
      <c r="AJ462" s="17"/>
      <c r="AK462" s="17"/>
      <c r="AL462" s="17"/>
      <c r="AM462" s="17"/>
      <c r="AN462" s="17"/>
    </row>
    <row r="463" spans="2:40" x14ac:dyDescent="0.35">
      <c r="B463" t="s">
        <v>168</v>
      </c>
      <c r="C463" s="17">
        <v>0.29919664764398701</v>
      </c>
      <c r="D463" s="17">
        <v>0.34175166103900101</v>
      </c>
      <c r="E463" s="17">
        <v>0.25439217794852598</v>
      </c>
      <c r="F463" s="17"/>
      <c r="G463" s="17">
        <v>0.38060688584212998</v>
      </c>
      <c r="H463" s="17">
        <v>0.43380550561102699</v>
      </c>
      <c r="I463" s="17">
        <v>0.35854703135456301</v>
      </c>
      <c r="J463" s="17">
        <v>0.297287858361728</v>
      </c>
      <c r="K463" s="17">
        <v>0.21672077640238899</v>
      </c>
      <c r="L463" s="17">
        <v>0.17639223945292001</v>
      </c>
      <c r="M463" s="17"/>
      <c r="N463" s="17">
        <v>0.38967272617034499</v>
      </c>
      <c r="O463" s="17">
        <v>0.25350095572457099</v>
      </c>
      <c r="P463" s="17">
        <v>0.22784599467238101</v>
      </c>
      <c r="Q463" s="17">
        <v>0.333648452566434</v>
      </c>
      <c r="R463" s="17">
        <v>0.381371996120489</v>
      </c>
      <c r="S463" s="17"/>
      <c r="T463" s="17">
        <v>0.21151722444288701</v>
      </c>
      <c r="U463" s="17">
        <v>0.23241845872630501</v>
      </c>
      <c r="V463" s="17">
        <v>0.30335959490193398</v>
      </c>
      <c r="W463" s="17">
        <v>0.37659086711106199</v>
      </c>
      <c r="X463" s="17"/>
      <c r="Y463" s="17">
        <v>0.395211758378265</v>
      </c>
      <c r="Z463" s="17">
        <v>0.32292697631024703</v>
      </c>
      <c r="AA463" s="17">
        <v>0.180717555965209</v>
      </c>
      <c r="AB463" s="17">
        <v>0.13073715056032501</v>
      </c>
      <c r="AC463" s="17">
        <v>0.29542939697227899</v>
      </c>
      <c r="AD463" s="17">
        <v>0.296107986327037</v>
      </c>
      <c r="AE463" s="17"/>
      <c r="AF463" s="17">
        <v>0.299801133273642</v>
      </c>
      <c r="AG463" s="17"/>
      <c r="AH463" s="17">
        <v>0.30201448321081997</v>
      </c>
      <c r="AI463" s="17"/>
      <c r="AJ463" s="17">
        <v>0.29030508349180101</v>
      </c>
      <c r="AK463" s="17">
        <v>0.38618562214041902</v>
      </c>
      <c r="AL463" s="17">
        <v>0.24739574707401801</v>
      </c>
      <c r="AM463" s="17">
        <v>0.30729949357472902</v>
      </c>
      <c r="AN463" s="17">
        <v>0.289337126041182</v>
      </c>
    </row>
    <row r="464" spans="2:40" x14ac:dyDescent="0.35">
      <c r="B464" t="s">
        <v>169</v>
      </c>
      <c r="C464" s="17">
        <v>0.67409405271650003</v>
      </c>
      <c r="D464" s="17">
        <v>0.63413712197307004</v>
      </c>
      <c r="E464" s="17">
        <v>0.71599348848181599</v>
      </c>
      <c r="F464" s="17"/>
      <c r="G464" s="17">
        <v>0.59584550430528305</v>
      </c>
      <c r="H464" s="17">
        <v>0.51093135379852594</v>
      </c>
      <c r="I464" s="17">
        <v>0.62692578240797103</v>
      </c>
      <c r="J464" s="17">
        <v>0.674710000760536</v>
      </c>
      <c r="K464" s="17">
        <v>0.77048932391867497</v>
      </c>
      <c r="L464" s="17">
        <v>0.80068774276569299</v>
      </c>
      <c r="M464" s="17"/>
      <c r="N464" s="17">
        <v>0.61032727382965501</v>
      </c>
      <c r="O464" s="17">
        <v>0.71949886532780605</v>
      </c>
      <c r="P464" s="17">
        <v>0.74861437763219896</v>
      </c>
      <c r="Q464" s="17">
        <v>0.62718032332199103</v>
      </c>
      <c r="R464" s="17">
        <v>0.59111574413401002</v>
      </c>
      <c r="S464" s="17"/>
      <c r="T464" s="17">
        <v>0.74350458924026896</v>
      </c>
      <c r="U464" s="17">
        <v>0.75944590344564999</v>
      </c>
      <c r="V464" s="17">
        <v>0.66693194114249899</v>
      </c>
      <c r="W464" s="17">
        <v>0.59902390245271597</v>
      </c>
      <c r="X464" s="17"/>
      <c r="Y464" s="17">
        <v>0.57515272372465198</v>
      </c>
      <c r="Z464" s="17">
        <v>0.66645968633701202</v>
      </c>
      <c r="AA464" s="17">
        <v>0.80083295479856098</v>
      </c>
      <c r="AB464" s="17">
        <v>0.83115750402885102</v>
      </c>
      <c r="AC464" s="17">
        <v>0.656211296764874</v>
      </c>
      <c r="AD464" s="17">
        <v>0.65889598097874502</v>
      </c>
      <c r="AE464" s="17"/>
      <c r="AF464" s="17">
        <v>0.67634525719055905</v>
      </c>
      <c r="AG464" s="17"/>
      <c r="AH464" s="17">
        <v>0.670932976812602</v>
      </c>
      <c r="AI464" s="17"/>
      <c r="AJ464" s="17">
        <v>0.68244406150034598</v>
      </c>
      <c r="AK464" s="17">
        <v>0.58975038378880995</v>
      </c>
      <c r="AL464" s="17">
        <v>0.732485310971833</v>
      </c>
      <c r="AM464" s="17">
        <v>0.67642744527071597</v>
      </c>
      <c r="AN464" s="17">
        <v>0.64017894429036903</v>
      </c>
    </row>
    <row r="465" spans="2:40" x14ac:dyDescent="0.35">
      <c r="B465" t="s">
        <v>89</v>
      </c>
      <c r="C465" s="17">
        <v>2.6709299639513399E-2</v>
      </c>
      <c r="D465" s="17">
        <v>2.4111216987928199E-2</v>
      </c>
      <c r="E465" s="17">
        <v>2.96143335696578E-2</v>
      </c>
      <c r="F465" s="17"/>
      <c r="G465" s="17">
        <v>2.3547609852587099E-2</v>
      </c>
      <c r="H465" s="17">
        <v>5.5263140590447402E-2</v>
      </c>
      <c r="I465" s="17">
        <v>1.45271862374652E-2</v>
      </c>
      <c r="J465" s="17">
        <v>2.8002140877735299E-2</v>
      </c>
      <c r="K465" s="17">
        <v>1.27898996789366E-2</v>
      </c>
      <c r="L465" s="17">
        <v>2.29200177813868E-2</v>
      </c>
      <c r="M465" s="17"/>
      <c r="N465" s="17">
        <v>0</v>
      </c>
      <c r="O465" s="17">
        <v>2.7000178947623001E-2</v>
      </c>
      <c r="P465" s="17">
        <v>2.3539627695420701E-2</v>
      </c>
      <c r="Q465" s="17">
        <v>3.9171224111575198E-2</v>
      </c>
      <c r="R465" s="17">
        <v>2.7512259745500901E-2</v>
      </c>
      <c r="S465" s="17"/>
      <c r="T465" s="17">
        <v>4.4978186316844103E-2</v>
      </c>
      <c r="U465" s="17">
        <v>8.1356378280451492E-3</v>
      </c>
      <c r="V465" s="17">
        <v>2.9708463955567001E-2</v>
      </c>
      <c r="W465" s="17">
        <v>2.4385230436222701E-2</v>
      </c>
      <c r="X465" s="17"/>
      <c r="Y465" s="17">
        <v>2.9635517897082901E-2</v>
      </c>
      <c r="Z465" s="17">
        <v>1.0613337352740299E-2</v>
      </c>
      <c r="AA465" s="17">
        <v>1.844948923623E-2</v>
      </c>
      <c r="AB465" s="17">
        <v>3.81053454108242E-2</v>
      </c>
      <c r="AC465" s="17">
        <v>4.8359306262846603E-2</v>
      </c>
      <c r="AD465" s="17">
        <v>4.4996032694218098E-2</v>
      </c>
      <c r="AE465" s="17"/>
      <c r="AF465" s="17">
        <v>2.3853609535799E-2</v>
      </c>
      <c r="AG465" s="17"/>
      <c r="AH465" s="17">
        <v>2.7052539976577899E-2</v>
      </c>
      <c r="AI465" s="17"/>
      <c r="AJ465" s="17">
        <v>2.7250855007852799E-2</v>
      </c>
      <c r="AK465" s="17">
        <v>2.4063994070770998E-2</v>
      </c>
      <c r="AL465" s="17">
        <v>2.0118941954149001E-2</v>
      </c>
      <c r="AM465" s="17">
        <v>1.6273061154554899E-2</v>
      </c>
      <c r="AN465" s="17">
        <v>7.0483929668449602E-2</v>
      </c>
    </row>
    <row r="466" spans="2:40" x14ac:dyDescent="0.35">
      <c r="C466" s="17"/>
      <c r="D466" s="17"/>
      <c r="E466" s="17"/>
      <c r="F466" s="17"/>
      <c r="G466" s="17"/>
      <c r="H466" s="17"/>
      <c r="I466" s="17"/>
      <c r="J466" s="17"/>
      <c r="K466" s="17"/>
      <c r="L466" s="17"/>
      <c r="M466" s="17"/>
      <c r="N466" s="17"/>
      <c r="O466" s="17"/>
      <c r="P466" s="17"/>
      <c r="Q466" s="17"/>
      <c r="R466" s="17"/>
      <c r="S466" s="17"/>
      <c r="T466" s="17"/>
      <c r="U466" s="17"/>
      <c r="V466" s="17"/>
      <c r="W466" s="17"/>
      <c r="X466" s="17"/>
      <c r="Y466" s="17"/>
      <c r="Z466" s="17"/>
      <c r="AA466" s="17"/>
      <c r="AB466" s="17"/>
      <c r="AC466" s="17"/>
      <c r="AD466" s="17"/>
      <c r="AE466" s="17"/>
      <c r="AF466" s="17"/>
      <c r="AG466" s="17"/>
      <c r="AH466" s="17"/>
      <c r="AI466" s="17"/>
      <c r="AJ466" s="17"/>
      <c r="AK466" s="17"/>
      <c r="AL466" s="17"/>
      <c r="AM466" s="17"/>
      <c r="AN466" s="17"/>
    </row>
    <row r="467" spans="2:40" x14ac:dyDescent="0.35">
      <c r="B467" s="6" t="s">
        <v>223</v>
      </c>
      <c r="C467" s="17"/>
      <c r="D467" s="17"/>
      <c r="E467" s="17"/>
      <c r="F467" s="17"/>
      <c r="G467" s="17"/>
      <c r="H467" s="17"/>
      <c r="I467" s="17"/>
      <c r="J467" s="17"/>
      <c r="K467" s="17"/>
      <c r="L467" s="17"/>
      <c r="M467" s="17"/>
      <c r="N467" s="17"/>
      <c r="O467" s="17"/>
      <c r="P467" s="17"/>
      <c r="Q467" s="17"/>
      <c r="R467" s="17"/>
      <c r="S467" s="17"/>
      <c r="T467" s="17"/>
      <c r="U467" s="17"/>
      <c r="V467" s="17"/>
      <c r="W467" s="17"/>
      <c r="X467" s="17"/>
      <c r="Y467" s="17"/>
      <c r="Z467" s="17"/>
      <c r="AA467" s="17"/>
      <c r="AB467" s="17"/>
      <c r="AC467" s="17"/>
      <c r="AD467" s="17"/>
      <c r="AE467" s="17"/>
      <c r="AF467" s="17"/>
      <c r="AG467" s="17"/>
      <c r="AH467" s="17"/>
      <c r="AI467" s="17"/>
      <c r="AJ467" s="17"/>
      <c r="AK467" s="17"/>
      <c r="AL467" s="17"/>
      <c r="AM467" s="17"/>
      <c r="AN467" s="17"/>
    </row>
    <row r="468" spans="2:40" x14ac:dyDescent="0.35">
      <c r="B468" s="24" t="s">
        <v>222</v>
      </c>
      <c r="C468" s="17"/>
      <c r="D468" s="17"/>
      <c r="E468" s="17"/>
      <c r="F468" s="17"/>
      <c r="G468" s="17"/>
      <c r="H468" s="17"/>
      <c r="I468" s="17"/>
      <c r="J468" s="17"/>
      <c r="K468" s="17"/>
      <c r="L468" s="17"/>
      <c r="M468" s="17"/>
      <c r="N468" s="17"/>
      <c r="O468" s="17"/>
      <c r="P468" s="17"/>
      <c r="Q468" s="17"/>
      <c r="R468" s="17"/>
      <c r="S468" s="17"/>
      <c r="T468" s="17"/>
      <c r="U468" s="17"/>
      <c r="V468" s="17"/>
      <c r="W468" s="17"/>
      <c r="X468" s="17"/>
      <c r="Y468" s="17"/>
      <c r="Z468" s="17"/>
      <c r="AA468" s="17"/>
      <c r="AB468" s="17"/>
      <c r="AC468" s="17"/>
      <c r="AD468" s="17"/>
      <c r="AE468" s="17"/>
      <c r="AF468" s="17"/>
      <c r="AG468" s="17"/>
      <c r="AH468" s="17"/>
      <c r="AI468" s="17"/>
      <c r="AJ468" s="17"/>
      <c r="AK468" s="17"/>
      <c r="AL468" s="17"/>
      <c r="AM468" s="17"/>
      <c r="AN468" s="17"/>
    </row>
    <row r="469" spans="2:40" x14ac:dyDescent="0.35">
      <c r="B469" t="s">
        <v>219</v>
      </c>
      <c r="C469" s="17">
        <v>0.74805145167632403</v>
      </c>
      <c r="D469" s="17">
        <v>0.755048533450423</v>
      </c>
      <c r="E469" s="17">
        <v>0.73831244883410896</v>
      </c>
      <c r="F469" s="17"/>
      <c r="G469" s="17">
        <v>0.75007063581058597</v>
      </c>
      <c r="H469" s="17">
        <v>0.72230012385778897</v>
      </c>
      <c r="I469" s="17">
        <v>0.73882328141619202</v>
      </c>
      <c r="J469" s="17">
        <v>0.76371941467557103</v>
      </c>
      <c r="K469" s="17">
        <v>0.75917181604820905</v>
      </c>
      <c r="L469" s="17">
        <v>0.78739800962692597</v>
      </c>
      <c r="M469" s="17"/>
      <c r="N469" s="17">
        <v>0.6021467497131</v>
      </c>
      <c r="O469" s="17">
        <v>0.67597222074705299</v>
      </c>
      <c r="P469" s="17">
        <v>0.70944390128326695</v>
      </c>
      <c r="Q469" s="17">
        <v>0.83235516401239895</v>
      </c>
      <c r="R469" s="17">
        <v>0.77249312523330405</v>
      </c>
      <c r="S469" s="17"/>
      <c r="T469" s="17">
        <v>0.55403392062221601</v>
      </c>
      <c r="U469" s="17">
        <v>0.67769345897064703</v>
      </c>
      <c r="V469" s="17">
        <v>0.65911679694199099</v>
      </c>
      <c r="W469" s="17">
        <v>0.85631337962667897</v>
      </c>
      <c r="X469" s="17"/>
      <c r="Y469" s="17">
        <v>0.77492430807887303</v>
      </c>
      <c r="Z469" s="17">
        <v>0.63589500597838</v>
      </c>
      <c r="AA469" s="17" t="s">
        <v>117</v>
      </c>
      <c r="AB469" s="17" t="s">
        <v>117</v>
      </c>
      <c r="AC469" s="17" t="s">
        <v>117</v>
      </c>
      <c r="AD469" s="17" t="s">
        <v>117</v>
      </c>
      <c r="AE469" s="17"/>
      <c r="AF469" s="17">
        <v>0.72581071273704201</v>
      </c>
      <c r="AG469" s="17"/>
      <c r="AH469" s="17">
        <v>0.75704038776947902</v>
      </c>
      <c r="AI469" s="17"/>
      <c r="AJ469" s="17">
        <v>0.73804721876613499</v>
      </c>
      <c r="AK469" s="17">
        <v>0.78226500175565905</v>
      </c>
      <c r="AL469" s="17">
        <v>0.71928051215229905</v>
      </c>
      <c r="AM469" s="17">
        <v>0.75269211874640596</v>
      </c>
      <c r="AN469" s="17">
        <v>0.79277661432011104</v>
      </c>
    </row>
    <row r="470" spans="2:40" x14ac:dyDescent="0.35">
      <c r="B470" t="s">
        <v>220</v>
      </c>
      <c r="C470" s="17">
        <v>0.231667530962549</v>
      </c>
      <c r="D470" s="17">
        <v>0.230139792839894</v>
      </c>
      <c r="E470" s="17">
        <v>0.234534808320673</v>
      </c>
      <c r="F470" s="17"/>
      <c r="G470" s="17">
        <v>0.249929364189414</v>
      </c>
      <c r="H470" s="17">
        <v>0.248021282762311</v>
      </c>
      <c r="I470" s="17">
        <v>0.23431922376630099</v>
      </c>
      <c r="J470" s="17">
        <v>0.219549234660492</v>
      </c>
      <c r="K470" s="17">
        <v>0.23039769583835201</v>
      </c>
      <c r="L470" s="17">
        <v>0.18069491542115301</v>
      </c>
      <c r="M470" s="17"/>
      <c r="N470" s="17">
        <v>0.36654596133436501</v>
      </c>
      <c r="O470" s="17">
        <v>0.30865379748615202</v>
      </c>
      <c r="P470" s="17">
        <v>0.27832668776302699</v>
      </c>
      <c r="Q470" s="17">
        <v>0.157385264567204</v>
      </c>
      <c r="R470" s="17">
        <v>0.185569575881913</v>
      </c>
      <c r="S470" s="17"/>
      <c r="T470" s="17">
        <v>0.36546628519420199</v>
      </c>
      <c r="U470" s="17">
        <v>0.29756199756213603</v>
      </c>
      <c r="V470" s="17">
        <v>0.30965080767269598</v>
      </c>
      <c r="W470" s="17">
        <v>0.130947382705697</v>
      </c>
      <c r="X470" s="17"/>
      <c r="Y470" s="17">
        <v>0.20214121221779299</v>
      </c>
      <c r="Z470" s="17">
        <v>0.35489845644921802</v>
      </c>
      <c r="AA470" s="17" t="s">
        <v>117</v>
      </c>
      <c r="AB470" s="17" t="s">
        <v>117</v>
      </c>
      <c r="AC470" s="17" t="s">
        <v>117</v>
      </c>
      <c r="AD470" s="17" t="s">
        <v>117</v>
      </c>
      <c r="AE470" s="17"/>
      <c r="AF470" s="17">
        <v>0.26359936019672597</v>
      </c>
      <c r="AG470" s="17"/>
      <c r="AH470" s="17">
        <v>0.227477989315929</v>
      </c>
      <c r="AI470" s="17"/>
      <c r="AJ470" s="17">
        <v>0.24021396420729599</v>
      </c>
      <c r="AK470" s="17">
        <v>0.17491946702883099</v>
      </c>
      <c r="AL470" s="17">
        <v>0.26413320475601298</v>
      </c>
      <c r="AM470" s="17">
        <v>0.24730788125359399</v>
      </c>
      <c r="AN470" s="17">
        <v>0.164177164137422</v>
      </c>
    </row>
    <row r="471" spans="2:40" x14ac:dyDescent="0.35">
      <c r="B471" t="s">
        <v>58</v>
      </c>
      <c r="C471" s="17">
        <v>2.0281017361126401E-2</v>
      </c>
      <c r="D471" s="17">
        <v>1.48116737096829E-2</v>
      </c>
      <c r="E471" s="17">
        <v>2.71527428452185E-2</v>
      </c>
      <c r="F471" s="17"/>
      <c r="G471" s="17">
        <v>0</v>
      </c>
      <c r="H471" s="17">
        <v>2.9678593379900801E-2</v>
      </c>
      <c r="I471" s="17">
        <v>2.6857494817507599E-2</v>
      </c>
      <c r="J471" s="17">
        <v>1.6731350663937099E-2</v>
      </c>
      <c r="K471" s="17">
        <v>1.0430488113439201E-2</v>
      </c>
      <c r="L471" s="17">
        <v>3.1907074951920897E-2</v>
      </c>
      <c r="M471" s="17"/>
      <c r="N471" s="17">
        <v>3.1307288952535699E-2</v>
      </c>
      <c r="O471" s="17">
        <v>1.5373981766794701E-2</v>
      </c>
      <c r="P471" s="17">
        <v>1.2229410953705999E-2</v>
      </c>
      <c r="Q471" s="17">
        <v>1.0259571420397601E-2</v>
      </c>
      <c r="R471" s="17">
        <v>4.1937298884783397E-2</v>
      </c>
      <c r="S471" s="17"/>
      <c r="T471" s="17">
        <v>8.0499794183582302E-2</v>
      </c>
      <c r="U471" s="17">
        <v>2.47445434672172E-2</v>
      </c>
      <c r="V471" s="17">
        <v>3.1232395385312799E-2</v>
      </c>
      <c r="W471" s="17">
        <v>1.27392376676234E-2</v>
      </c>
      <c r="X471" s="17"/>
      <c r="Y471" s="17">
        <v>2.2934479703333802E-2</v>
      </c>
      <c r="Z471" s="17">
        <v>9.20653757240192E-3</v>
      </c>
      <c r="AA471" s="17" t="s">
        <v>117</v>
      </c>
      <c r="AB471" s="17" t="s">
        <v>117</v>
      </c>
      <c r="AC471" s="17" t="s">
        <v>117</v>
      </c>
      <c r="AD471" s="17" t="s">
        <v>117</v>
      </c>
      <c r="AE471" s="17"/>
      <c r="AF471" s="17">
        <v>1.05899270662318E-2</v>
      </c>
      <c r="AG471" s="17"/>
      <c r="AH471" s="17">
        <v>1.54816229145923E-2</v>
      </c>
      <c r="AI471" s="17"/>
      <c r="AJ471" s="17">
        <v>2.1738817026568699E-2</v>
      </c>
      <c r="AK471" s="17">
        <v>4.28155312155096E-2</v>
      </c>
      <c r="AL471" s="17">
        <v>1.6586283091687699E-2</v>
      </c>
      <c r="AM471" s="17">
        <v>0</v>
      </c>
      <c r="AN471" s="17">
        <v>4.3046221542467303E-2</v>
      </c>
    </row>
    <row r="472" spans="2:40" x14ac:dyDescent="0.35">
      <c r="C472" s="17"/>
      <c r="D472" s="17"/>
      <c r="E472" s="17"/>
      <c r="F472" s="17"/>
      <c r="G472" s="17"/>
      <c r="H472" s="17"/>
      <c r="I472" s="17"/>
      <c r="J472" s="17"/>
      <c r="K472" s="17"/>
      <c r="L472" s="17"/>
      <c r="M472" s="17"/>
      <c r="N472" s="17"/>
      <c r="O472" s="17"/>
      <c r="P472" s="17"/>
      <c r="Q472" s="17"/>
      <c r="R472" s="17"/>
      <c r="S472" s="17"/>
      <c r="T472" s="17"/>
      <c r="U472" s="17"/>
      <c r="V472" s="17"/>
      <c r="W472" s="17"/>
      <c r="X472" s="17"/>
      <c r="Y472" s="17"/>
      <c r="Z472" s="17"/>
      <c r="AA472" s="17"/>
      <c r="AB472" s="17"/>
      <c r="AC472" s="17"/>
      <c r="AD472" s="17"/>
      <c r="AE472" s="17"/>
      <c r="AF472" s="17"/>
      <c r="AG472" s="17"/>
      <c r="AH472" s="17"/>
      <c r="AI472" s="17"/>
      <c r="AJ472" s="17"/>
      <c r="AK472" s="17"/>
      <c r="AL472" s="17"/>
      <c r="AM472" s="17"/>
      <c r="AN472" s="17"/>
    </row>
    <row r="473" spans="2:40" x14ac:dyDescent="0.35">
      <c r="B473" s="6" t="s">
        <v>224</v>
      </c>
      <c r="C473" s="17"/>
      <c r="D473" s="17"/>
      <c r="E473" s="17"/>
      <c r="F473" s="17"/>
      <c r="G473" s="17"/>
      <c r="H473" s="17"/>
      <c r="I473" s="17"/>
      <c r="J473" s="17"/>
      <c r="K473" s="17"/>
      <c r="L473" s="17"/>
      <c r="M473" s="17"/>
      <c r="N473" s="17"/>
      <c r="O473" s="17"/>
      <c r="P473" s="17"/>
      <c r="Q473" s="17"/>
      <c r="R473" s="17"/>
      <c r="S473" s="17"/>
      <c r="T473" s="17"/>
      <c r="U473" s="17"/>
      <c r="V473" s="17"/>
      <c r="W473" s="17"/>
      <c r="X473" s="17"/>
      <c r="Y473" s="17"/>
      <c r="Z473" s="17"/>
      <c r="AA473" s="17"/>
      <c r="AB473" s="17"/>
      <c r="AC473" s="17"/>
      <c r="AD473" s="17"/>
      <c r="AE473" s="17"/>
      <c r="AF473" s="17"/>
      <c r="AG473" s="17"/>
      <c r="AH473" s="17"/>
      <c r="AI473" s="17"/>
      <c r="AJ473" s="17"/>
      <c r="AK473" s="17"/>
      <c r="AL473" s="17"/>
      <c r="AM473" s="17"/>
      <c r="AN473" s="17"/>
    </row>
    <row r="474" spans="2:40" x14ac:dyDescent="0.35">
      <c r="B474" s="24" t="s">
        <v>222</v>
      </c>
      <c r="C474" s="17"/>
      <c r="D474" s="17"/>
      <c r="E474" s="17"/>
      <c r="F474" s="17"/>
      <c r="G474" s="17"/>
      <c r="H474" s="17"/>
      <c r="I474" s="17"/>
      <c r="J474" s="17"/>
      <c r="K474" s="17"/>
      <c r="L474" s="17"/>
      <c r="M474" s="17"/>
      <c r="N474" s="17"/>
      <c r="O474" s="17"/>
      <c r="P474" s="17"/>
      <c r="Q474" s="17"/>
      <c r="R474" s="17"/>
      <c r="S474" s="17"/>
      <c r="T474" s="17"/>
      <c r="U474" s="17"/>
      <c r="V474" s="17"/>
      <c r="W474" s="17"/>
      <c r="X474" s="17"/>
      <c r="Y474" s="17"/>
      <c r="Z474" s="17"/>
      <c r="AA474" s="17"/>
      <c r="AB474" s="17"/>
      <c r="AC474" s="17"/>
      <c r="AD474" s="17"/>
      <c r="AE474" s="17"/>
      <c r="AF474" s="17"/>
      <c r="AG474" s="17"/>
      <c r="AH474" s="17"/>
      <c r="AI474" s="17"/>
      <c r="AJ474" s="17"/>
      <c r="AK474" s="17"/>
      <c r="AL474" s="17"/>
      <c r="AM474" s="17"/>
      <c r="AN474" s="17"/>
    </row>
    <row r="475" spans="2:40" x14ac:dyDescent="0.35">
      <c r="B475" t="s">
        <v>219</v>
      </c>
      <c r="C475" s="17">
        <v>0.30065298787058298</v>
      </c>
      <c r="D475" s="17">
        <v>0.33213301392122901</v>
      </c>
      <c r="E475" s="17">
        <v>0.26285168094935801</v>
      </c>
      <c r="F475" s="17"/>
      <c r="G475" s="17">
        <v>0.458509480958043</v>
      </c>
      <c r="H475" s="17">
        <v>0.47280614324151199</v>
      </c>
      <c r="I475" s="17">
        <v>0.32852104999031001</v>
      </c>
      <c r="J475" s="17">
        <v>0.24659072025582901</v>
      </c>
      <c r="K475" s="17">
        <v>8.3441939483063193E-2</v>
      </c>
      <c r="L475" s="17">
        <v>0.119977077342343</v>
      </c>
      <c r="M475" s="17"/>
      <c r="N475" s="17">
        <v>0.228333752007254</v>
      </c>
      <c r="O475" s="17">
        <v>0.220433573844246</v>
      </c>
      <c r="P475" s="17">
        <v>0.13464080220404401</v>
      </c>
      <c r="Q475" s="17">
        <v>0.41701249973996701</v>
      </c>
      <c r="R475" s="17">
        <v>0.46370655830465102</v>
      </c>
      <c r="S475" s="17"/>
      <c r="T475" s="17">
        <v>0.28200148231142103</v>
      </c>
      <c r="U475" s="17">
        <v>0.26813198040486103</v>
      </c>
      <c r="V475" s="17">
        <v>0.27582786204249199</v>
      </c>
      <c r="W475" s="17">
        <v>0.33484052772041001</v>
      </c>
      <c r="X475" s="17"/>
      <c r="Y475" s="17">
        <v>0.30819833942737401</v>
      </c>
      <c r="Z475" s="17">
        <v>0.26916173887664002</v>
      </c>
      <c r="AA475" s="17" t="s">
        <v>117</v>
      </c>
      <c r="AB475" s="17" t="s">
        <v>117</v>
      </c>
      <c r="AC475" s="17" t="s">
        <v>117</v>
      </c>
      <c r="AD475" s="17" t="s">
        <v>117</v>
      </c>
      <c r="AE475" s="17"/>
      <c r="AF475" s="17">
        <v>0.314714773470398</v>
      </c>
      <c r="AG475" s="17"/>
      <c r="AH475" s="17">
        <v>0.30009671229743901</v>
      </c>
      <c r="AI475" s="17"/>
      <c r="AJ475" s="17">
        <v>0.357833125687679</v>
      </c>
      <c r="AK475" s="17">
        <v>0.28953818148215998</v>
      </c>
      <c r="AL475" s="17">
        <v>0.20502423238502401</v>
      </c>
      <c r="AM475" s="17">
        <v>0.25030275677257002</v>
      </c>
      <c r="AN475" s="17">
        <v>0.44347385523380001</v>
      </c>
    </row>
    <row r="476" spans="2:40" x14ac:dyDescent="0.35">
      <c r="B476" t="s">
        <v>220</v>
      </c>
      <c r="C476" s="17">
        <v>0.66592388425804805</v>
      </c>
      <c r="D476" s="17">
        <v>0.63557992930338503</v>
      </c>
      <c r="E476" s="17">
        <v>0.70217531919199005</v>
      </c>
      <c r="F476" s="17"/>
      <c r="G476" s="17">
        <v>0.541490519041957</v>
      </c>
      <c r="H476" s="17">
        <v>0.49073011441884101</v>
      </c>
      <c r="I476" s="17">
        <v>0.638879874118914</v>
      </c>
      <c r="J476" s="17">
        <v>0.73520293813525395</v>
      </c>
      <c r="K476" s="17">
        <v>0.84769549668690403</v>
      </c>
      <c r="L476" s="17">
        <v>0.848115847705736</v>
      </c>
      <c r="M476" s="17"/>
      <c r="N476" s="17">
        <v>0.77166624799274597</v>
      </c>
      <c r="O476" s="17">
        <v>0.779566426155754</v>
      </c>
      <c r="P476" s="17">
        <v>0.78890422447427699</v>
      </c>
      <c r="Q476" s="17">
        <v>0.56324137660026896</v>
      </c>
      <c r="R476" s="17">
        <v>0.52644107405047502</v>
      </c>
      <c r="S476" s="17"/>
      <c r="T476" s="17">
        <v>0.63749872350499603</v>
      </c>
      <c r="U476" s="17">
        <v>0.68087119429999199</v>
      </c>
      <c r="V476" s="17">
        <v>0.67502687002481498</v>
      </c>
      <c r="W476" s="17">
        <v>0.64378160825758401</v>
      </c>
      <c r="X476" s="17"/>
      <c r="Y476" s="17">
        <v>0.65707757658173604</v>
      </c>
      <c r="Z476" s="17">
        <v>0.70284479849444703</v>
      </c>
      <c r="AA476" s="17" t="s">
        <v>117</v>
      </c>
      <c r="AB476" s="17" t="s">
        <v>117</v>
      </c>
      <c r="AC476" s="17" t="s">
        <v>117</v>
      </c>
      <c r="AD476" s="17" t="s">
        <v>117</v>
      </c>
      <c r="AE476" s="17"/>
      <c r="AF476" s="17">
        <v>0.64889554017351803</v>
      </c>
      <c r="AG476" s="17"/>
      <c r="AH476" s="17">
        <v>0.66912398320819799</v>
      </c>
      <c r="AI476" s="17"/>
      <c r="AJ476" s="17">
        <v>0.59905746627167999</v>
      </c>
      <c r="AK476" s="17">
        <v>0.69360338255848797</v>
      </c>
      <c r="AL476" s="17">
        <v>0.76148016025616205</v>
      </c>
      <c r="AM476" s="17">
        <v>0.72538983060755102</v>
      </c>
      <c r="AN476" s="17">
        <v>0.51347992322373304</v>
      </c>
    </row>
    <row r="477" spans="2:40" x14ac:dyDescent="0.35">
      <c r="B477" t="s">
        <v>58</v>
      </c>
      <c r="C477" s="17">
        <v>3.3423127871368898E-2</v>
      </c>
      <c r="D477" s="17">
        <v>3.2287056775386402E-2</v>
      </c>
      <c r="E477" s="17">
        <v>3.4972999858651502E-2</v>
      </c>
      <c r="F477" s="17"/>
      <c r="G477" s="17">
        <v>0</v>
      </c>
      <c r="H477" s="17">
        <v>3.6463742339647297E-2</v>
      </c>
      <c r="I477" s="17">
        <v>3.2599075890776097E-2</v>
      </c>
      <c r="J477" s="17">
        <v>1.8206341608917001E-2</v>
      </c>
      <c r="K477" s="17">
        <v>6.8862563830032697E-2</v>
      </c>
      <c r="L477" s="17">
        <v>3.1907074951920897E-2</v>
      </c>
      <c r="M477" s="17"/>
      <c r="N477" s="17">
        <v>0</v>
      </c>
      <c r="O477" s="17">
        <v>0</v>
      </c>
      <c r="P477" s="17">
        <v>7.6454973321679207E-2</v>
      </c>
      <c r="Q477" s="17">
        <v>1.9746123659763401E-2</v>
      </c>
      <c r="R477" s="17">
        <v>9.8523676448747897E-3</v>
      </c>
      <c r="S477" s="17"/>
      <c r="T477" s="17">
        <v>8.0499794183582302E-2</v>
      </c>
      <c r="U477" s="17">
        <v>5.0996825295147E-2</v>
      </c>
      <c r="V477" s="17">
        <v>4.9145267932692999E-2</v>
      </c>
      <c r="W477" s="17">
        <v>2.1377864022006299E-2</v>
      </c>
      <c r="X477" s="17"/>
      <c r="Y477" s="17">
        <v>3.4724083990889498E-2</v>
      </c>
      <c r="Z477" s="17">
        <v>2.7993462628912998E-2</v>
      </c>
      <c r="AA477" s="17" t="s">
        <v>117</v>
      </c>
      <c r="AB477" s="17" t="s">
        <v>117</v>
      </c>
      <c r="AC477" s="17" t="s">
        <v>117</v>
      </c>
      <c r="AD477" s="17" t="s">
        <v>117</v>
      </c>
      <c r="AE477" s="17"/>
      <c r="AF477" s="17">
        <v>3.6389686356084701E-2</v>
      </c>
      <c r="AG477" s="17"/>
      <c r="AH477" s="17">
        <v>3.0779304494362902E-2</v>
      </c>
      <c r="AI477" s="17"/>
      <c r="AJ477" s="17">
        <v>4.3109408040640299E-2</v>
      </c>
      <c r="AK477" s="17">
        <v>1.6858435959351999E-2</v>
      </c>
      <c r="AL477" s="17">
        <v>3.3495607358814503E-2</v>
      </c>
      <c r="AM477" s="17">
        <v>2.4307412619879499E-2</v>
      </c>
      <c r="AN477" s="17">
        <v>4.3046221542467303E-2</v>
      </c>
    </row>
    <row r="478" spans="2:40" x14ac:dyDescent="0.35">
      <c r="C478" s="17"/>
      <c r="D478" s="17"/>
      <c r="E478" s="17"/>
      <c r="F478" s="17"/>
      <c r="G478" s="17"/>
      <c r="H478" s="17"/>
      <c r="I478" s="17"/>
      <c r="J478" s="17"/>
      <c r="K478" s="17"/>
      <c r="L478" s="17"/>
      <c r="M478" s="17"/>
      <c r="N478" s="17"/>
      <c r="O478" s="17"/>
      <c r="P478" s="17"/>
      <c r="Q478" s="17"/>
      <c r="R478" s="17"/>
      <c r="S478" s="17"/>
      <c r="T478" s="17"/>
      <c r="U478" s="17"/>
      <c r="V478" s="17"/>
      <c r="W478" s="17"/>
      <c r="X478" s="17"/>
      <c r="Y478" s="17"/>
      <c r="Z478" s="17"/>
      <c r="AA478" s="17"/>
      <c r="AB478" s="17"/>
      <c r="AC478" s="17"/>
      <c r="AD478" s="17"/>
      <c r="AE478" s="17"/>
      <c r="AF478" s="17"/>
      <c r="AG478" s="17"/>
      <c r="AH478" s="17"/>
      <c r="AI478" s="17"/>
      <c r="AJ478" s="17"/>
      <c r="AK478" s="17"/>
      <c r="AL478" s="17"/>
      <c r="AM478" s="17"/>
      <c r="AN478" s="17"/>
    </row>
    <row r="479" spans="2:40" x14ac:dyDescent="0.35">
      <c r="B479" s="6" t="s">
        <v>225</v>
      </c>
      <c r="C479" s="17"/>
      <c r="D479" s="17"/>
      <c r="E479" s="17"/>
      <c r="F479" s="17"/>
      <c r="G479" s="17"/>
      <c r="H479" s="17"/>
      <c r="I479" s="17"/>
      <c r="J479" s="17"/>
      <c r="K479" s="17"/>
      <c r="L479" s="17"/>
      <c r="M479" s="17"/>
      <c r="N479" s="17"/>
      <c r="O479" s="17"/>
      <c r="P479" s="17"/>
      <c r="Q479" s="17"/>
      <c r="R479" s="17"/>
      <c r="S479" s="17"/>
      <c r="T479" s="17"/>
      <c r="U479" s="17"/>
      <c r="V479" s="17"/>
      <c r="W479" s="17"/>
      <c r="X479" s="17"/>
      <c r="Y479" s="17"/>
      <c r="Z479" s="17"/>
      <c r="AA479" s="17"/>
      <c r="AB479" s="17"/>
      <c r="AC479" s="17"/>
      <c r="AD479" s="17"/>
      <c r="AE479" s="17"/>
      <c r="AF479" s="17"/>
      <c r="AG479" s="17"/>
      <c r="AH479" s="17"/>
      <c r="AI479" s="17"/>
      <c r="AJ479" s="17"/>
      <c r="AK479" s="17"/>
      <c r="AL479" s="17"/>
      <c r="AM479" s="17"/>
      <c r="AN479" s="17"/>
    </row>
    <row r="480" spans="2:40" x14ac:dyDescent="0.35">
      <c r="B480" s="24" t="s">
        <v>222</v>
      </c>
      <c r="C480" s="17"/>
      <c r="D480" s="17"/>
      <c r="E480" s="17"/>
      <c r="F480" s="17"/>
      <c r="G480" s="17"/>
      <c r="H480" s="17"/>
      <c r="I480" s="17"/>
      <c r="J480" s="17"/>
      <c r="K480" s="17"/>
      <c r="L480" s="17"/>
      <c r="M480" s="17"/>
      <c r="N480" s="17"/>
      <c r="O480" s="17"/>
      <c r="P480" s="17"/>
      <c r="Q480" s="17"/>
      <c r="R480" s="17"/>
      <c r="S480" s="17"/>
      <c r="T480" s="17"/>
      <c r="U480" s="17"/>
      <c r="V480" s="17"/>
      <c r="W480" s="17"/>
      <c r="X480" s="17"/>
      <c r="Y480" s="17"/>
      <c r="Z480" s="17"/>
      <c r="AA480" s="17"/>
      <c r="AB480" s="17"/>
      <c r="AC480" s="17"/>
      <c r="AD480" s="17"/>
      <c r="AE480" s="17"/>
      <c r="AF480" s="17"/>
      <c r="AG480" s="17"/>
      <c r="AH480" s="17"/>
      <c r="AI480" s="17"/>
      <c r="AJ480" s="17"/>
      <c r="AK480" s="17"/>
      <c r="AL480" s="17"/>
      <c r="AM480" s="17"/>
      <c r="AN480" s="17"/>
    </row>
    <row r="481" spans="2:40" x14ac:dyDescent="0.35">
      <c r="B481" t="s">
        <v>219</v>
      </c>
      <c r="C481" s="17">
        <v>0.45775087813043502</v>
      </c>
      <c r="D481" s="17">
        <v>0.51905665465061201</v>
      </c>
      <c r="E481" s="17">
        <v>0.38359893752541402</v>
      </c>
      <c r="F481" s="17"/>
      <c r="G481" s="17">
        <v>0.72932024305088305</v>
      </c>
      <c r="H481" s="17">
        <v>0.60956340527435704</v>
      </c>
      <c r="I481" s="17">
        <v>0.37832227754381398</v>
      </c>
      <c r="J481" s="17">
        <v>0.39888201038773002</v>
      </c>
      <c r="K481" s="17">
        <v>0.33456748066689201</v>
      </c>
      <c r="L481" s="17">
        <v>0.33255291643453999</v>
      </c>
      <c r="M481" s="17"/>
      <c r="N481" s="17">
        <v>0.29910455603362801</v>
      </c>
      <c r="O481" s="17">
        <v>0.39582189471595203</v>
      </c>
      <c r="P481" s="17">
        <v>0.354917921645722</v>
      </c>
      <c r="Q481" s="17">
        <v>0.55897752110429599</v>
      </c>
      <c r="R481" s="17">
        <v>0.54636523196287701</v>
      </c>
      <c r="S481" s="17"/>
      <c r="T481" s="17">
        <v>0.47809007540849502</v>
      </c>
      <c r="U481" s="17">
        <v>0.466734568306169</v>
      </c>
      <c r="V481" s="17">
        <v>0.38338967565840698</v>
      </c>
      <c r="W481" s="17">
        <v>0.53537623386067901</v>
      </c>
      <c r="X481" s="17"/>
      <c r="Y481" s="17">
        <v>0.47758423539705902</v>
      </c>
      <c r="Z481" s="17">
        <v>0.37497445779161998</v>
      </c>
      <c r="AA481" s="17" t="s">
        <v>117</v>
      </c>
      <c r="AB481" s="17" t="s">
        <v>117</v>
      </c>
      <c r="AC481" s="17" t="s">
        <v>117</v>
      </c>
      <c r="AD481" s="17" t="s">
        <v>117</v>
      </c>
      <c r="AE481" s="17"/>
      <c r="AF481" s="17">
        <v>0.46822138405328501</v>
      </c>
      <c r="AG481" s="17"/>
      <c r="AH481" s="17">
        <v>0.45979167334976401</v>
      </c>
      <c r="AI481" s="17"/>
      <c r="AJ481" s="17">
        <v>0.486053495136342</v>
      </c>
      <c r="AK481" s="17">
        <v>0.45594777620020999</v>
      </c>
      <c r="AL481" s="17">
        <v>0.42198351312085602</v>
      </c>
      <c r="AM481" s="17">
        <v>0.42153867058850097</v>
      </c>
      <c r="AN481" s="17">
        <v>0.52569144510549703</v>
      </c>
    </row>
    <row r="482" spans="2:40" x14ac:dyDescent="0.35">
      <c r="B482" t="s">
        <v>220</v>
      </c>
      <c r="C482" s="17">
        <v>0.51750614027988096</v>
      </c>
      <c r="D482" s="17">
        <v>0.47087158655954697</v>
      </c>
      <c r="E482" s="17">
        <v>0.57334943151458995</v>
      </c>
      <c r="F482" s="17"/>
      <c r="G482" s="17">
        <v>0.25200576619998499</v>
      </c>
      <c r="H482" s="17">
        <v>0.37469651656776598</v>
      </c>
      <c r="I482" s="17">
        <v>0.58026469535368796</v>
      </c>
      <c r="J482" s="17">
        <v>0.59381675675869305</v>
      </c>
      <c r="K482" s="17">
        <v>0.62635286518372202</v>
      </c>
      <c r="L482" s="17">
        <v>0.63554000861353899</v>
      </c>
      <c r="M482" s="17"/>
      <c r="N482" s="17">
        <v>0.66958815501383695</v>
      </c>
      <c r="O482" s="17">
        <v>0.579437521165862</v>
      </c>
      <c r="P482" s="17">
        <v>0.61028989576864301</v>
      </c>
      <c r="Q482" s="17">
        <v>0.42490953098940198</v>
      </c>
      <c r="R482" s="17">
        <v>0.44378240039224798</v>
      </c>
      <c r="S482" s="17"/>
      <c r="T482" s="17">
        <v>0.52190992459150498</v>
      </c>
      <c r="U482" s="17">
        <v>0.50728595034596602</v>
      </c>
      <c r="V482" s="17">
        <v>0.57534599125167096</v>
      </c>
      <c r="W482" s="17">
        <v>0.44886417386585997</v>
      </c>
      <c r="X482" s="17"/>
      <c r="Y482" s="17">
        <v>0.49604196765092801</v>
      </c>
      <c r="Z482" s="17">
        <v>0.60708892507391199</v>
      </c>
      <c r="AA482" s="17" t="s">
        <v>117</v>
      </c>
      <c r="AB482" s="17" t="s">
        <v>117</v>
      </c>
      <c r="AC482" s="17" t="s">
        <v>117</v>
      </c>
      <c r="AD482" s="17" t="s">
        <v>117</v>
      </c>
      <c r="AE482" s="17"/>
      <c r="AF482" s="17">
        <v>0.51361956371372097</v>
      </c>
      <c r="AG482" s="17"/>
      <c r="AH482" s="17">
        <v>0.51833419630200805</v>
      </c>
      <c r="AI482" s="17"/>
      <c r="AJ482" s="17">
        <v>0.48457863985181299</v>
      </c>
      <c r="AK482" s="17">
        <v>0.51798611446838805</v>
      </c>
      <c r="AL482" s="17">
        <v>0.56962840055536801</v>
      </c>
      <c r="AM482" s="17">
        <v>0.56226657781661804</v>
      </c>
      <c r="AN482" s="17">
        <v>0.40899246782830401</v>
      </c>
    </row>
    <row r="483" spans="2:40" x14ac:dyDescent="0.35">
      <c r="B483" t="s">
        <v>58</v>
      </c>
      <c r="C483" s="17">
        <v>2.4742981589683799E-2</v>
      </c>
      <c r="D483" s="17">
        <v>1.0071758789840599E-2</v>
      </c>
      <c r="E483" s="17">
        <v>4.3051630959996499E-2</v>
      </c>
      <c r="F483" s="17"/>
      <c r="G483" s="17">
        <v>1.8673990749132799E-2</v>
      </c>
      <c r="H483" s="17">
        <v>1.57400781578775E-2</v>
      </c>
      <c r="I483" s="17">
        <v>4.1413027102498702E-2</v>
      </c>
      <c r="J483" s="17">
        <v>7.3012328535770003E-3</v>
      </c>
      <c r="K483" s="17">
        <v>3.9079654149385502E-2</v>
      </c>
      <c r="L483" s="17">
        <v>3.1907074951920897E-2</v>
      </c>
      <c r="M483" s="17"/>
      <c r="N483" s="17">
        <v>3.1307288952535699E-2</v>
      </c>
      <c r="O483" s="17">
        <v>2.4740584118186599E-2</v>
      </c>
      <c r="P483" s="17">
        <v>3.4792182585635802E-2</v>
      </c>
      <c r="Q483" s="17">
        <v>1.6112947906301401E-2</v>
      </c>
      <c r="R483" s="17">
        <v>9.8523676448747897E-3</v>
      </c>
      <c r="S483" s="17"/>
      <c r="T483" s="17">
        <v>0</v>
      </c>
      <c r="U483" s="17">
        <v>2.59794813478651E-2</v>
      </c>
      <c r="V483" s="17">
        <v>4.1264333089921702E-2</v>
      </c>
      <c r="W483" s="17">
        <v>1.57595922734604E-2</v>
      </c>
      <c r="X483" s="17"/>
      <c r="Y483" s="17">
        <v>2.63737969520128E-2</v>
      </c>
      <c r="Z483" s="17">
        <v>1.79366171344678E-2</v>
      </c>
      <c r="AA483" s="17" t="s">
        <v>117</v>
      </c>
      <c r="AB483" s="17" t="s">
        <v>117</v>
      </c>
      <c r="AC483" s="17" t="s">
        <v>117</v>
      </c>
      <c r="AD483" s="17" t="s">
        <v>117</v>
      </c>
      <c r="AE483" s="17"/>
      <c r="AF483" s="17">
        <v>1.8159052232994501E-2</v>
      </c>
      <c r="AG483" s="17"/>
      <c r="AH483" s="17">
        <v>2.1874130348227602E-2</v>
      </c>
      <c r="AI483" s="17"/>
      <c r="AJ483" s="17">
        <v>2.9367865011844501E-2</v>
      </c>
      <c r="AK483" s="17">
        <v>2.6066109331401702E-2</v>
      </c>
      <c r="AL483" s="17">
        <v>8.3880863237759205E-3</v>
      </c>
      <c r="AM483" s="17">
        <v>1.6194751594880898E-2</v>
      </c>
      <c r="AN483" s="17">
        <v>6.5316087066199402E-2</v>
      </c>
    </row>
    <row r="484" spans="2:40" x14ac:dyDescent="0.35">
      <c r="C484" s="17"/>
      <c r="D484" s="17"/>
      <c r="E484" s="17"/>
      <c r="F484" s="17"/>
      <c r="G484" s="17"/>
      <c r="H484" s="17"/>
      <c r="I484" s="17"/>
      <c r="J484" s="17"/>
      <c r="K484" s="17"/>
      <c r="L484" s="17"/>
      <c r="M484" s="17"/>
      <c r="N484" s="17"/>
      <c r="O484" s="17"/>
      <c r="P484" s="17"/>
      <c r="Q484" s="17"/>
      <c r="R484" s="17"/>
      <c r="S484" s="17"/>
      <c r="T484" s="17"/>
      <c r="U484" s="17"/>
      <c r="V484" s="17"/>
      <c r="W484" s="17"/>
      <c r="X484" s="17"/>
      <c r="Y484" s="17"/>
      <c r="Z484" s="17"/>
      <c r="AA484" s="17"/>
      <c r="AB484" s="17"/>
      <c r="AC484" s="17"/>
      <c r="AD484" s="17"/>
      <c r="AE484" s="17"/>
      <c r="AF484" s="17"/>
      <c r="AG484" s="17"/>
      <c r="AH484" s="17"/>
      <c r="AI484" s="17"/>
      <c r="AJ484" s="17"/>
      <c r="AK484" s="17"/>
      <c r="AL484" s="17"/>
      <c r="AM484" s="17"/>
      <c r="AN484" s="17"/>
    </row>
    <row r="485" spans="2:40" x14ac:dyDescent="0.35">
      <c r="B485" s="6" t="s">
        <v>226</v>
      </c>
      <c r="C485" s="17"/>
      <c r="D485" s="17"/>
      <c r="E485" s="17"/>
      <c r="F485" s="17"/>
      <c r="G485" s="17"/>
      <c r="H485" s="17"/>
      <c r="I485" s="17"/>
      <c r="J485" s="17"/>
      <c r="K485" s="17"/>
      <c r="L485" s="17"/>
      <c r="M485" s="17"/>
      <c r="N485" s="17"/>
      <c r="O485" s="17"/>
      <c r="P485" s="17"/>
      <c r="Q485" s="17"/>
      <c r="R485" s="17"/>
      <c r="S485" s="17"/>
      <c r="T485" s="17"/>
      <c r="U485" s="17"/>
      <c r="V485" s="17"/>
      <c r="W485" s="17"/>
      <c r="X485" s="17"/>
      <c r="Y485" s="17"/>
      <c r="Z485" s="17"/>
      <c r="AA485" s="17"/>
      <c r="AB485" s="17"/>
      <c r="AC485" s="17"/>
      <c r="AD485" s="17"/>
      <c r="AE485" s="17"/>
      <c r="AF485" s="17"/>
      <c r="AG485" s="17"/>
      <c r="AH485" s="17"/>
      <c r="AI485" s="17"/>
      <c r="AJ485" s="17"/>
      <c r="AK485" s="17"/>
      <c r="AL485" s="17"/>
      <c r="AM485" s="17"/>
      <c r="AN485" s="17"/>
    </row>
    <row r="486" spans="2:40" x14ac:dyDescent="0.35">
      <c r="B486" s="24" t="s">
        <v>222</v>
      </c>
      <c r="C486" s="17"/>
      <c r="D486" s="17"/>
      <c r="E486" s="17"/>
      <c r="F486" s="17"/>
      <c r="G486" s="17"/>
      <c r="H486" s="17"/>
      <c r="I486" s="17"/>
      <c r="J486" s="17"/>
      <c r="K486" s="17"/>
      <c r="L486" s="17"/>
      <c r="M486" s="17"/>
      <c r="N486" s="17"/>
      <c r="O486" s="17"/>
      <c r="P486" s="17"/>
      <c r="Q486" s="17"/>
      <c r="R486" s="17"/>
      <c r="S486" s="17"/>
      <c r="T486" s="17"/>
      <c r="U486" s="17"/>
      <c r="V486" s="17"/>
      <c r="W486" s="17"/>
      <c r="X486" s="17"/>
      <c r="Y486" s="17"/>
      <c r="Z486" s="17"/>
      <c r="AA486" s="17"/>
      <c r="AB486" s="17"/>
      <c r="AC486" s="17"/>
      <c r="AD486" s="17"/>
      <c r="AE486" s="17"/>
      <c r="AF486" s="17"/>
      <c r="AG486" s="17"/>
      <c r="AH486" s="17"/>
      <c r="AI486" s="17"/>
      <c r="AJ486" s="17"/>
      <c r="AK486" s="17"/>
      <c r="AL486" s="17"/>
      <c r="AM486" s="17"/>
      <c r="AN486" s="17"/>
    </row>
    <row r="487" spans="2:40" x14ac:dyDescent="0.35">
      <c r="B487" t="s">
        <v>219</v>
      </c>
      <c r="C487" s="17">
        <v>0.49136013719727401</v>
      </c>
      <c r="D487" s="17">
        <v>0.53551290630539605</v>
      </c>
      <c r="E487" s="17">
        <v>0.43863356806652698</v>
      </c>
      <c r="F487" s="17"/>
      <c r="G487" s="17">
        <v>0.55071197532300098</v>
      </c>
      <c r="H487" s="17">
        <v>0.47106354378938098</v>
      </c>
      <c r="I487" s="17">
        <v>0.57186667013011205</v>
      </c>
      <c r="J487" s="17">
        <v>0.49769549724485301</v>
      </c>
      <c r="K487" s="17">
        <v>0.40096470587382299</v>
      </c>
      <c r="L487" s="17">
        <v>0.41417876773706802</v>
      </c>
      <c r="M487" s="17"/>
      <c r="N487" s="17">
        <v>0.396827779949742</v>
      </c>
      <c r="O487" s="17">
        <v>0.42487202569065402</v>
      </c>
      <c r="P487" s="17">
        <v>0.422937228294958</v>
      </c>
      <c r="Q487" s="17">
        <v>0.57073557529668995</v>
      </c>
      <c r="R487" s="17">
        <v>0.53606057697029497</v>
      </c>
      <c r="S487" s="17"/>
      <c r="T487" s="17">
        <v>0.36855949560170798</v>
      </c>
      <c r="U487" s="17">
        <v>0.39019129521603002</v>
      </c>
      <c r="V487" s="17">
        <v>0.42399584229329801</v>
      </c>
      <c r="W487" s="17">
        <v>0.60113068813897597</v>
      </c>
      <c r="X487" s="17"/>
      <c r="Y487" s="17">
        <v>0.51862038621500295</v>
      </c>
      <c r="Z487" s="17">
        <v>0.37758687123440099</v>
      </c>
      <c r="AA487" s="17" t="s">
        <v>117</v>
      </c>
      <c r="AB487" s="17" t="s">
        <v>117</v>
      </c>
      <c r="AC487" s="17" t="s">
        <v>117</v>
      </c>
      <c r="AD487" s="17" t="s">
        <v>117</v>
      </c>
      <c r="AE487" s="17"/>
      <c r="AF487" s="17">
        <v>0.51017121654134101</v>
      </c>
      <c r="AG487" s="17"/>
      <c r="AH487" s="17">
        <v>0.49409327299107098</v>
      </c>
      <c r="AI487" s="17"/>
      <c r="AJ487" s="17">
        <v>0.51752704551635498</v>
      </c>
      <c r="AK487" s="17">
        <v>0.52935477332149605</v>
      </c>
      <c r="AL487" s="17">
        <v>0.48199816004195301</v>
      </c>
      <c r="AM487" s="17">
        <v>0.43603580479745302</v>
      </c>
      <c r="AN487" s="17">
        <v>0.49615213833168098</v>
      </c>
    </row>
    <row r="488" spans="2:40" x14ac:dyDescent="0.35">
      <c r="B488" t="s">
        <v>220</v>
      </c>
      <c r="C488" s="17">
        <v>0.49106194555237997</v>
      </c>
      <c r="D488" s="17">
        <v>0.45441533490476299</v>
      </c>
      <c r="E488" s="17">
        <v>0.534400730722281</v>
      </c>
      <c r="F488" s="17"/>
      <c r="G488" s="17">
        <v>0.42911700385691798</v>
      </c>
      <c r="H488" s="17">
        <v>0.51402271108249298</v>
      </c>
      <c r="I488" s="17">
        <v>0.41068096093212803</v>
      </c>
      <c r="J488" s="17">
        <v>0.50230450275514704</v>
      </c>
      <c r="K488" s="17">
        <v>0.56070198364625701</v>
      </c>
      <c r="L488" s="17">
        <v>0.55391415731101101</v>
      </c>
      <c r="M488" s="17"/>
      <c r="N488" s="17">
        <v>0.56998113302942399</v>
      </c>
      <c r="O488" s="17">
        <v>0.57512797430934604</v>
      </c>
      <c r="P488" s="17">
        <v>0.554466965999173</v>
      </c>
      <c r="Q488" s="17">
        <v>0.41916559102468698</v>
      </c>
      <c r="R488" s="17">
        <v>0.44402215061964601</v>
      </c>
      <c r="S488" s="17"/>
      <c r="T488" s="17">
        <v>0.63144050439829202</v>
      </c>
      <c r="U488" s="17">
        <v>0.58506416131675298</v>
      </c>
      <c r="V488" s="17">
        <v>0.55226077034626997</v>
      </c>
      <c r="W488" s="17">
        <v>0.391107508224108</v>
      </c>
      <c r="X488" s="17"/>
      <c r="Y488" s="17">
        <v>0.463901392229356</v>
      </c>
      <c r="Z488" s="17">
        <v>0.60441912196369896</v>
      </c>
      <c r="AA488" s="17" t="s">
        <v>117</v>
      </c>
      <c r="AB488" s="17" t="s">
        <v>117</v>
      </c>
      <c r="AC488" s="17" t="s">
        <v>117</v>
      </c>
      <c r="AD488" s="17" t="s">
        <v>117</v>
      </c>
      <c r="AE488" s="17"/>
      <c r="AF488" s="17">
        <v>0.47305484284541499</v>
      </c>
      <c r="AG488" s="17"/>
      <c r="AH488" s="17">
        <v>0.492901269988474</v>
      </c>
      <c r="AI488" s="17"/>
      <c r="AJ488" s="17">
        <v>0.46742361974417401</v>
      </c>
      <c r="AK488" s="17">
        <v>0.45742878048305802</v>
      </c>
      <c r="AL488" s="17">
        <v>0.50116665491715995</v>
      </c>
      <c r="AM488" s="17">
        <v>0.56396419520254704</v>
      </c>
      <c r="AN488" s="17">
        <v>0.42031897368980597</v>
      </c>
    </row>
    <row r="489" spans="2:40" x14ac:dyDescent="0.35">
      <c r="B489" t="s">
        <v>58</v>
      </c>
      <c r="C489" s="17">
        <v>1.7577917250346201E-2</v>
      </c>
      <c r="D489" s="17">
        <v>1.0071758789840599E-2</v>
      </c>
      <c r="E489" s="17">
        <v>2.69657012111915E-2</v>
      </c>
      <c r="F489" s="17"/>
      <c r="G489" s="17">
        <v>2.0171020820080401E-2</v>
      </c>
      <c r="H489" s="17">
        <v>1.49137451281259E-2</v>
      </c>
      <c r="I489" s="17">
        <v>1.7452368937760199E-2</v>
      </c>
      <c r="J489" s="17">
        <v>0</v>
      </c>
      <c r="K489" s="17">
        <v>3.8333310479919697E-2</v>
      </c>
      <c r="L489" s="17">
        <v>3.1907074951920897E-2</v>
      </c>
      <c r="M489" s="17"/>
      <c r="N489" s="17">
        <v>3.3191087020834502E-2</v>
      </c>
      <c r="O489" s="17">
        <v>0</v>
      </c>
      <c r="P489" s="17">
        <v>2.2595805705868999E-2</v>
      </c>
      <c r="Q489" s="17">
        <v>1.00988336786225E-2</v>
      </c>
      <c r="R489" s="17">
        <v>1.9917272410059601E-2</v>
      </c>
      <c r="S489" s="17"/>
      <c r="T489" s="17">
        <v>0</v>
      </c>
      <c r="U489" s="17">
        <v>2.47445434672172E-2</v>
      </c>
      <c r="V489" s="17">
        <v>2.3743387360432199E-2</v>
      </c>
      <c r="W489" s="17">
        <v>7.7618036369164504E-3</v>
      </c>
      <c r="X489" s="17"/>
      <c r="Y489" s="17">
        <v>1.7478221555641198E-2</v>
      </c>
      <c r="Z489" s="17">
        <v>1.7994006801899599E-2</v>
      </c>
      <c r="AA489" s="17" t="s">
        <v>117</v>
      </c>
      <c r="AB489" s="17" t="s">
        <v>117</v>
      </c>
      <c r="AC489" s="17" t="s">
        <v>117</v>
      </c>
      <c r="AD489" s="17" t="s">
        <v>117</v>
      </c>
      <c r="AE489" s="17"/>
      <c r="AF489" s="17">
        <v>1.6773940613243901E-2</v>
      </c>
      <c r="AG489" s="17"/>
      <c r="AH489" s="17">
        <v>1.30054570204553E-2</v>
      </c>
      <c r="AI489" s="17"/>
      <c r="AJ489" s="17">
        <v>1.5049334739470999E-2</v>
      </c>
      <c r="AK489" s="17">
        <v>1.3216446195446501E-2</v>
      </c>
      <c r="AL489" s="17">
        <v>1.68351850408879E-2</v>
      </c>
      <c r="AM489" s="17">
        <v>0</v>
      </c>
      <c r="AN489" s="17">
        <v>8.3528887978513502E-2</v>
      </c>
    </row>
    <row r="490" spans="2:40" x14ac:dyDescent="0.35">
      <c r="C490" s="17"/>
      <c r="D490" s="17"/>
      <c r="E490" s="17"/>
      <c r="F490" s="17"/>
      <c r="G490" s="17"/>
      <c r="H490" s="17"/>
      <c r="I490" s="17"/>
      <c r="J490" s="17"/>
      <c r="K490" s="17"/>
      <c r="L490" s="17"/>
      <c r="M490" s="17"/>
      <c r="N490" s="17"/>
      <c r="O490" s="17"/>
      <c r="P490" s="17"/>
      <c r="Q490" s="17"/>
      <c r="R490" s="17"/>
      <c r="S490" s="17"/>
      <c r="T490" s="17"/>
      <c r="U490" s="17"/>
      <c r="V490" s="17"/>
      <c r="W490" s="17"/>
      <c r="X490" s="17"/>
      <c r="Y490" s="17"/>
      <c r="Z490" s="17"/>
      <c r="AA490" s="17"/>
      <c r="AB490" s="17"/>
      <c r="AC490" s="17"/>
      <c r="AD490" s="17"/>
      <c r="AE490" s="17"/>
      <c r="AF490" s="17"/>
      <c r="AG490" s="17"/>
      <c r="AH490" s="17"/>
      <c r="AI490" s="17"/>
      <c r="AJ490" s="17"/>
      <c r="AK490" s="17"/>
      <c r="AL490" s="17"/>
      <c r="AM490" s="17"/>
      <c r="AN490" s="17"/>
    </row>
    <row r="491" spans="2:40" x14ac:dyDescent="0.35">
      <c r="B491" s="6" t="s">
        <v>227</v>
      </c>
      <c r="C491" s="17"/>
      <c r="D491" s="17"/>
      <c r="E491" s="17"/>
      <c r="F491" s="17"/>
      <c r="G491" s="17"/>
      <c r="H491" s="17"/>
      <c r="I491" s="17"/>
      <c r="J491" s="17"/>
      <c r="K491" s="17"/>
      <c r="L491" s="17"/>
      <c r="M491" s="17"/>
      <c r="N491" s="17"/>
      <c r="O491" s="17"/>
      <c r="P491" s="17"/>
      <c r="Q491" s="17"/>
      <c r="R491" s="17"/>
      <c r="S491" s="17"/>
      <c r="T491" s="17"/>
      <c r="U491" s="17"/>
      <c r="V491" s="17"/>
      <c r="W491" s="17"/>
      <c r="X491" s="17"/>
      <c r="Y491" s="17"/>
      <c r="Z491" s="17"/>
      <c r="AA491" s="17"/>
      <c r="AB491" s="17"/>
      <c r="AC491" s="17"/>
      <c r="AD491" s="17"/>
      <c r="AE491" s="17"/>
      <c r="AF491" s="17"/>
      <c r="AG491" s="17"/>
      <c r="AH491" s="17"/>
      <c r="AI491" s="17"/>
      <c r="AJ491" s="17"/>
      <c r="AK491" s="17"/>
      <c r="AL491" s="17"/>
      <c r="AM491" s="17"/>
      <c r="AN491" s="17"/>
    </row>
    <row r="492" spans="2:40" x14ac:dyDescent="0.35">
      <c r="B492" s="24" t="s">
        <v>222</v>
      </c>
      <c r="C492" s="17"/>
      <c r="D492" s="17"/>
      <c r="E492" s="17"/>
      <c r="F492" s="17"/>
      <c r="G492" s="17"/>
      <c r="H492" s="17"/>
      <c r="I492" s="17"/>
      <c r="J492" s="17"/>
      <c r="K492" s="17"/>
      <c r="L492" s="17"/>
      <c r="M492" s="17"/>
      <c r="N492" s="17"/>
      <c r="O492" s="17"/>
      <c r="P492" s="17"/>
      <c r="Q492" s="17"/>
      <c r="R492" s="17"/>
      <c r="S492" s="17"/>
      <c r="T492" s="17"/>
      <c r="U492" s="17"/>
      <c r="V492" s="17"/>
      <c r="W492" s="17"/>
      <c r="X492" s="17"/>
      <c r="Y492" s="17"/>
      <c r="Z492" s="17"/>
      <c r="AA492" s="17"/>
      <c r="AB492" s="17"/>
      <c r="AC492" s="17"/>
      <c r="AD492" s="17"/>
      <c r="AE492" s="17"/>
      <c r="AF492" s="17"/>
      <c r="AG492" s="17"/>
      <c r="AH492" s="17"/>
      <c r="AI492" s="17"/>
      <c r="AJ492" s="17"/>
      <c r="AK492" s="17"/>
      <c r="AL492" s="17"/>
      <c r="AM492" s="17"/>
      <c r="AN492" s="17"/>
    </row>
    <row r="493" spans="2:40" x14ac:dyDescent="0.35">
      <c r="B493" t="s">
        <v>219</v>
      </c>
      <c r="C493" s="17">
        <v>0.447629561037931</v>
      </c>
      <c r="D493" s="17">
        <v>0.48961210443367698</v>
      </c>
      <c r="E493" s="17">
        <v>0.39321870460477198</v>
      </c>
      <c r="F493" s="17"/>
      <c r="G493" s="17">
        <v>0.48631300811464001</v>
      </c>
      <c r="H493" s="17">
        <v>0.51190823942630603</v>
      </c>
      <c r="I493" s="17">
        <v>0.48128281289180103</v>
      </c>
      <c r="J493" s="17">
        <v>0.425713638852872</v>
      </c>
      <c r="K493" s="17">
        <v>0.34456164938733003</v>
      </c>
      <c r="L493" s="17">
        <v>0.393635240545049</v>
      </c>
      <c r="M493" s="17"/>
      <c r="N493" s="17">
        <v>0.40525018987503503</v>
      </c>
      <c r="O493" s="17">
        <v>0.37841666539962499</v>
      </c>
      <c r="P493" s="17">
        <v>0.35696493426374198</v>
      </c>
      <c r="Q493" s="17">
        <v>0.49042435148345698</v>
      </c>
      <c r="R493" s="17">
        <v>0.59535868102735701</v>
      </c>
      <c r="S493" s="17"/>
      <c r="T493" s="17">
        <v>0.533419296584422</v>
      </c>
      <c r="U493" s="17">
        <v>0.35847043482362201</v>
      </c>
      <c r="V493" s="17">
        <v>0.439284428524574</v>
      </c>
      <c r="W493" s="17">
        <v>0.50517227799406395</v>
      </c>
      <c r="X493" s="17"/>
      <c r="Y493" s="17">
        <v>0.47378579110854702</v>
      </c>
      <c r="Z493" s="17">
        <v>0.33846402412464199</v>
      </c>
      <c r="AA493" s="17" t="s">
        <v>117</v>
      </c>
      <c r="AB493" s="17" t="s">
        <v>117</v>
      </c>
      <c r="AC493" s="17" t="s">
        <v>117</v>
      </c>
      <c r="AD493" s="17" t="s">
        <v>117</v>
      </c>
      <c r="AE493" s="17"/>
      <c r="AF493" s="17">
        <v>0.43401978958161702</v>
      </c>
      <c r="AG493" s="17"/>
      <c r="AH493" s="17">
        <v>0.45374245181017803</v>
      </c>
      <c r="AI493" s="17"/>
      <c r="AJ493" s="17">
        <v>0.51888134598060198</v>
      </c>
      <c r="AK493" s="17">
        <v>0.49143236246998401</v>
      </c>
      <c r="AL493" s="17">
        <v>0.36925253204342701</v>
      </c>
      <c r="AM493" s="17">
        <v>0.38149794825467498</v>
      </c>
      <c r="AN493" s="17">
        <v>0.45023558577758299</v>
      </c>
    </row>
    <row r="494" spans="2:40" x14ac:dyDescent="0.35">
      <c r="B494" t="s">
        <v>220</v>
      </c>
      <c r="C494" s="17">
        <v>0.51506009132335995</v>
      </c>
      <c r="D494" s="17">
        <v>0.468525472573809</v>
      </c>
      <c r="E494" s="17">
        <v>0.57496294670370796</v>
      </c>
      <c r="F494" s="17"/>
      <c r="G494" s="17">
        <v>0.51368699188536004</v>
      </c>
      <c r="H494" s="17">
        <v>0.45847533628724602</v>
      </c>
      <c r="I494" s="17">
        <v>0.44364449881727402</v>
      </c>
      <c r="J494" s="17">
        <v>0.56481894247223197</v>
      </c>
      <c r="K494" s="17">
        <v>0.59826853916692602</v>
      </c>
      <c r="L494" s="17">
        <v>0.57445768450303003</v>
      </c>
      <c r="M494" s="17"/>
      <c r="N494" s="17">
        <v>0.55690993957840795</v>
      </c>
      <c r="O494" s="17">
        <v>0.60969931222753204</v>
      </c>
      <c r="P494" s="17">
        <v>0.60018946449513</v>
      </c>
      <c r="Q494" s="17">
        <v>0.47338227942192901</v>
      </c>
      <c r="R494" s="17">
        <v>0.36645747338467</v>
      </c>
      <c r="S494" s="17"/>
      <c r="T494" s="17">
        <v>0.367019167609417</v>
      </c>
      <c r="U494" s="17">
        <v>0.61555008382851295</v>
      </c>
      <c r="V494" s="17">
        <v>0.502266937838314</v>
      </c>
      <c r="W494" s="17">
        <v>0.47511507538979197</v>
      </c>
      <c r="X494" s="17"/>
      <c r="Y494" s="17">
        <v>0.48474603161996699</v>
      </c>
      <c r="Z494" s="17">
        <v>0.641578729315461</v>
      </c>
      <c r="AA494" s="17" t="s">
        <v>117</v>
      </c>
      <c r="AB494" s="17" t="s">
        <v>117</v>
      </c>
      <c r="AC494" s="17" t="s">
        <v>117</v>
      </c>
      <c r="AD494" s="17" t="s">
        <v>117</v>
      </c>
      <c r="AE494" s="17"/>
      <c r="AF494" s="17">
        <v>0.52017587934968501</v>
      </c>
      <c r="AG494" s="17"/>
      <c r="AH494" s="17">
        <v>0.51133894658396795</v>
      </c>
      <c r="AI494" s="17"/>
      <c r="AJ494" s="17">
        <v>0.43875929167157701</v>
      </c>
      <c r="AK494" s="17">
        <v>0.45988540754574397</v>
      </c>
      <c r="AL494" s="17">
        <v>0.63074746795657299</v>
      </c>
      <c r="AM494" s="17">
        <v>0.57291297439864097</v>
      </c>
      <c r="AN494" s="17">
        <v>0.484448327156217</v>
      </c>
    </row>
    <row r="495" spans="2:40" x14ac:dyDescent="0.35">
      <c r="B495" t="s">
        <v>58</v>
      </c>
      <c r="C495" s="17">
        <v>3.7310347638709301E-2</v>
      </c>
      <c r="D495" s="17">
        <v>4.1862422992513901E-2</v>
      </c>
      <c r="E495" s="17">
        <v>3.1818348691520802E-2</v>
      </c>
      <c r="F495" s="17"/>
      <c r="G495" s="17">
        <v>0</v>
      </c>
      <c r="H495" s="17">
        <v>2.9616424286447798E-2</v>
      </c>
      <c r="I495" s="17">
        <v>7.5072688290924894E-2</v>
      </c>
      <c r="J495" s="17">
        <v>9.4674186748960002E-3</v>
      </c>
      <c r="K495" s="17">
        <v>5.7169811445743297E-2</v>
      </c>
      <c r="L495" s="17">
        <v>3.1907074951920897E-2</v>
      </c>
      <c r="M495" s="17"/>
      <c r="N495" s="17">
        <v>3.7839870546556902E-2</v>
      </c>
      <c r="O495" s="17">
        <v>1.18840223728432E-2</v>
      </c>
      <c r="P495" s="17">
        <v>4.2845601241128697E-2</v>
      </c>
      <c r="Q495" s="17">
        <v>3.6193369094614E-2</v>
      </c>
      <c r="R495" s="17">
        <v>3.8183845587972901E-2</v>
      </c>
      <c r="S495" s="17"/>
      <c r="T495" s="17">
        <v>9.9561535806160797E-2</v>
      </c>
      <c r="U495" s="17">
        <v>2.59794813478651E-2</v>
      </c>
      <c r="V495" s="17">
        <v>5.8448633637111502E-2</v>
      </c>
      <c r="W495" s="17">
        <v>1.97126466161444E-2</v>
      </c>
      <c r="X495" s="17"/>
      <c r="Y495" s="17">
        <v>4.1468177271486099E-2</v>
      </c>
      <c r="Z495" s="17">
        <v>1.99572465598973E-2</v>
      </c>
      <c r="AA495" s="17" t="s">
        <v>117</v>
      </c>
      <c r="AB495" s="17" t="s">
        <v>117</v>
      </c>
      <c r="AC495" s="17" t="s">
        <v>117</v>
      </c>
      <c r="AD495" s="17" t="s">
        <v>117</v>
      </c>
      <c r="AE495" s="17"/>
      <c r="AF495" s="17">
        <v>4.5804331068698398E-2</v>
      </c>
      <c r="AG495" s="17"/>
      <c r="AH495" s="17">
        <v>3.4918601605854097E-2</v>
      </c>
      <c r="AI495" s="17"/>
      <c r="AJ495" s="17">
        <v>4.2359362347820999E-2</v>
      </c>
      <c r="AK495" s="17">
        <v>4.8682229984272102E-2</v>
      </c>
      <c r="AL495" s="17">
        <v>0</v>
      </c>
      <c r="AM495" s="17">
        <v>4.5589077346683798E-2</v>
      </c>
      <c r="AN495" s="17">
        <v>6.5316087066199402E-2</v>
      </c>
    </row>
    <row r="496" spans="2:40" x14ac:dyDescent="0.35">
      <c r="C496" s="17"/>
      <c r="D496" s="17"/>
      <c r="E496" s="17"/>
      <c r="F496" s="17"/>
      <c r="G496" s="17"/>
      <c r="H496" s="17"/>
      <c r="I496" s="17"/>
      <c r="J496" s="17"/>
      <c r="K496" s="17"/>
      <c r="L496" s="17"/>
      <c r="M496" s="17"/>
      <c r="N496" s="17"/>
      <c r="O496" s="17"/>
      <c r="P496" s="17"/>
      <c r="Q496" s="17"/>
      <c r="R496" s="17"/>
      <c r="S496" s="17"/>
      <c r="T496" s="17"/>
      <c r="U496" s="17"/>
      <c r="V496" s="17"/>
      <c r="W496" s="17"/>
      <c r="X496" s="17"/>
      <c r="Y496" s="17"/>
      <c r="Z496" s="17"/>
      <c r="AA496" s="17"/>
      <c r="AB496" s="17"/>
      <c r="AC496" s="17"/>
      <c r="AD496" s="17"/>
      <c r="AE496" s="17"/>
      <c r="AF496" s="17"/>
      <c r="AG496" s="17"/>
      <c r="AH496" s="17"/>
      <c r="AI496" s="17"/>
      <c r="AJ496" s="17"/>
      <c r="AK496" s="17"/>
      <c r="AL496" s="17"/>
      <c r="AM496" s="17"/>
      <c r="AN496" s="17"/>
    </row>
    <row r="497" spans="2:40" x14ac:dyDescent="0.35">
      <c r="B497" s="6" t="s">
        <v>232</v>
      </c>
      <c r="C497" s="17"/>
      <c r="D497" s="17"/>
      <c r="E497" s="17"/>
      <c r="F497" s="17"/>
      <c r="G497" s="17"/>
      <c r="H497" s="17"/>
      <c r="I497" s="17"/>
      <c r="J497" s="17"/>
      <c r="K497" s="17"/>
      <c r="L497" s="17"/>
      <c r="M497" s="17"/>
      <c r="N497" s="17"/>
      <c r="O497" s="17"/>
      <c r="P497" s="17"/>
      <c r="Q497" s="17"/>
      <c r="R497" s="17"/>
      <c r="S497" s="17"/>
      <c r="T497" s="17"/>
      <c r="U497" s="17"/>
      <c r="V497" s="17"/>
      <c r="W497" s="17"/>
      <c r="X497" s="17"/>
      <c r="Y497" s="17"/>
      <c r="Z497" s="17"/>
      <c r="AA497" s="17"/>
      <c r="AB497" s="17"/>
      <c r="AC497" s="17"/>
      <c r="AD497" s="17"/>
      <c r="AE497" s="17"/>
      <c r="AF497" s="17"/>
      <c r="AG497" s="17"/>
      <c r="AH497" s="17"/>
      <c r="AI497" s="17"/>
      <c r="AJ497" s="17"/>
      <c r="AK497" s="17"/>
      <c r="AL497" s="17"/>
      <c r="AM497" s="17"/>
      <c r="AN497" s="17"/>
    </row>
    <row r="498" spans="2:40" x14ac:dyDescent="0.35">
      <c r="B498" s="24" t="s">
        <v>222</v>
      </c>
      <c r="C498" s="17"/>
      <c r="D498" s="17"/>
      <c r="E498" s="17"/>
      <c r="F498" s="17"/>
      <c r="G498" s="17"/>
      <c r="H498" s="17"/>
      <c r="I498" s="17"/>
      <c r="J498" s="17"/>
      <c r="K498" s="17"/>
      <c r="L498" s="17"/>
      <c r="M498" s="17"/>
      <c r="N498" s="17"/>
      <c r="O498" s="17"/>
      <c r="P498" s="17"/>
      <c r="Q498" s="17"/>
      <c r="R498" s="17"/>
      <c r="S498" s="17"/>
      <c r="T498" s="17"/>
      <c r="U498" s="17"/>
      <c r="V498" s="17"/>
      <c r="W498" s="17"/>
      <c r="X498" s="17"/>
      <c r="Y498" s="17"/>
      <c r="Z498" s="17"/>
      <c r="AA498" s="17"/>
      <c r="AB498" s="17"/>
      <c r="AC498" s="17"/>
      <c r="AD498" s="17"/>
      <c r="AE498" s="17"/>
      <c r="AF498" s="17"/>
      <c r="AG498" s="17"/>
      <c r="AH498" s="17"/>
      <c r="AI498" s="17"/>
      <c r="AJ498" s="17"/>
      <c r="AK498" s="17"/>
      <c r="AL498" s="17"/>
      <c r="AM498" s="17"/>
      <c r="AN498" s="17"/>
    </row>
    <row r="499" spans="2:40" x14ac:dyDescent="0.35">
      <c r="B499" t="s">
        <v>228</v>
      </c>
      <c r="C499" s="17">
        <v>0.32029585063760502</v>
      </c>
      <c r="D499" s="17">
        <v>0.31020387730964399</v>
      </c>
      <c r="E499" s="17">
        <v>0.33416180644467303</v>
      </c>
      <c r="F499" s="17"/>
      <c r="G499" s="17">
        <v>0.314369081756396</v>
      </c>
      <c r="H499" s="17">
        <v>0.26201209546575399</v>
      </c>
      <c r="I499" s="17">
        <v>0.28350494446713298</v>
      </c>
      <c r="J499" s="17">
        <v>0.36042684902007399</v>
      </c>
      <c r="K499" s="17">
        <v>0.38173336664208402</v>
      </c>
      <c r="L499" s="17">
        <v>0.36299871982875598</v>
      </c>
      <c r="M499" s="17"/>
      <c r="N499" s="17">
        <v>0.50489286900388297</v>
      </c>
      <c r="O499" s="17">
        <v>0.32660884909306798</v>
      </c>
      <c r="P499" s="17">
        <v>0.38592274338065402</v>
      </c>
      <c r="Q499" s="17">
        <v>0.27834103434200302</v>
      </c>
      <c r="R499" s="17">
        <v>0.22074481168155</v>
      </c>
      <c r="S499" s="17"/>
      <c r="T499" s="17">
        <v>0.167580816738784</v>
      </c>
      <c r="U499" s="17">
        <v>0.36018931948045901</v>
      </c>
      <c r="V499" s="17">
        <v>0.39294457526826099</v>
      </c>
      <c r="W499" s="17">
        <v>0.25836635593782797</v>
      </c>
      <c r="X499" s="17"/>
      <c r="Y499" s="17">
        <v>0.28795686187641401</v>
      </c>
      <c r="Z499" s="17">
        <v>0.45526572442358698</v>
      </c>
      <c r="AA499" s="17" t="s">
        <v>117</v>
      </c>
      <c r="AB499" s="17" t="s">
        <v>117</v>
      </c>
      <c r="AC499" s="17" t="s">
        <v>117</v>
      </c>
      <c r="AD499" s="17" t="s">
        <v>117</v>
      </c>
      <c r="AE499" s="17"/>
      <c r="AF499" s="17">
        <v>0.34668518539752702</v>
      </c>
      <c r="AG499" s="17"/>
      <c r="AH499" s="17">
        <v>0.318521309548218</v>
      </c>
      <c r="AI499" s="17"/>
      <c r="AJ499" s="17">
        <v>0.297750758759186</v>
      </c>
      <c r="AK499" s="17">
        <v>0.30557723812797</v>
      </c>
      <c r="AL499" s="17">
        <v>0.43053689762386299</v>
      </c>
      <c r="AM499" s="17">
        <v>0.25973935819090099</v>
      </c>
      <c r="AN499" s="17">
        <v>0.33695222524112001</v>
      </c>
    </row>
    <row r="500" spans="2:40" x14ac:dyDescent="0.35">
      <c r="B500" t="s">
        <v>229</v>
      </c>
      <c r="C500" s="17">
        <v>0.36416668055300799</v>
      </c>
      <c r="D500" s="17">
        <v>0.36929969059989598</v>
      </c>
      <c r="E500" s="17">
        <v>0.35932460408657402</v>
      </c>
      <c r="F500" s="17"/>
      <c r="G500" s="17">
        <v>0.40598252352410702</v>
      </c>
      <c r="H500" s="17">
        <v>0.42177424053197199</v>
      </c>
      <c r="I500" s="17">
        <v>0.34793150142820201</v>
      </c>
      <c r="J500" s="17">
        <v>0.349032780023247</v>
      </c>
      <c r="K500" s="17">
        <v>0.2931738214947</v>
      </c>
      <c r="L500" s="17">
        <v>0.39960540889248197</v>
      </c>
      <c r="M500" s="17"/>
      <c r="N500" s="17">
        <v>0.36118196064292402</v>
      </c>
      <c r="O500" s="17">
        <v>0.39121971334368</v>
      </c>
      <c r="P500" s="17">
        <v>0.38152867184890699</v>
      </c>
      <c r="Q500" s="17">
        <v>0.32182263424533503</v>
      </c>
      <c r="R500" s="17">
        <v>0.38557834395030699</v>
      </c>
      <c r="S500" s="17"/>
      <c r="T500" s="17">
        <v>0.751919389077634</v>
      </c>
      <c r="U500" s="17">
        <v>0.3708343186093</v>
      </c>
      <c r="V500" s="17">
        <v>0.37302190332165303</v>
      </c>
      <c r="W500" s="17">
        <v>0.34485683675332401</v>
      </c>
      <c r="X500" s="17"/>
      <c r="Y500" s="17">
        <v>0.37535975848819497</v>
      </c>
      <c r="Z500" s="17">
        <v>0.31745129537677202</v>
      </c>
      <c r="AA500" s="17" t="s">
        <v>117</v>
      </c>
      <c r="AB500" s="17" t="s">
        <v>117</v>
      </c>
      <c r="AC500" s="17" t="s">
        <v>117</v>
      </c>
      <c r="AD500" s="17" t="s">
        <v>117</v>
      </c>
      <c r="AE500" s="17"/>
      <c r="AF500" s="17">
        <v>0.361424845124314</v>
      </c>
      <c r="AG500" s="17"/>
      <c r="AH500" s="17">
        <v>0.36424294225101</v>
      </c>
      <c r="AI500" s="17"/>
      <c r="AJ500" s="17">
        <v>0.36182614237677402</v>
      </c>
      <c r="AK500" s="17">
        <v>0.369970896535884</v>
      </c>
      <c r="AL500" s="17">
        <v>0.38131244189028501</v>
      </c>
      <c r="AM500" s="17">
        <v>0.32908928392974801</v>
      </c>
      <c r="AN500" s="17">
        <v>0.41841144924449603</v>
      </c>
    </row>
    <row r="501" spans="2:40" x14ac:dyDescent="0.35">
      <c r="B501" t="s">
        <v>230</v>
      </c>
      <c r="C501" s="17">
        <v>0.24891836060136299</v>
      </c>
      <c r="D501" s="17">
        <v>0.26624682081331902</v>
      </c>
      <c r="E501" s="17">
        <v>0.224266322054789</v>
      </c>
      <c r="F501" s="17"/>
      <c r="G501" s="17">
        <v>0.163725321033654</v>
      </c>
      <c r="H501" s="17">
        <v>0.238710385685768</v>
      </c>
      <c r="I501" s="17">
        <v>0.31429798536376602</v>
      </c>
      <c r="J501" s="17">
        <v>0.24747414423321101</v>
      </c>
      <c r="K501" s="17">
        <v>0.24905253443592701</v>
      </c>
      <c r="L501" s="17">
        <v>0.17880349150341701</v>
      </c>
      <c r="M501" s="17"/>
      <c r="N501" s="17">
        <v>6.9192196412930396E-2</v>
      </c>
      <c r="O501" s="17">
        <v>0.231433280412949</v>
      </c>
      <c r="P501" s="17">
        <v>0.15041084067404301</v>
      </c>
      <c r="Q501" s="17">
        <v>0.337451381333707</v>
      </c>
      <c r="R501" s="17">
        <v>0.33069721987877498</v>
      </c>
      <c r="S501" s="17"/>
      <c r="T501" s="17">
        <v>8.0499794183582302E-2</v>
      </c>
      <c r="U501" s="17">
        <v>0.16340734192704101</v>
      </c>
      <c r="V501" s="17">
        <v>0.15677794957137201</v>
      </c>
      <c r="W501" s="17">
        <v>0.34680204341089099</v>
      </c>
      <c r="X501" s="17"/>
      <c r="Y501" s="17">
        <v>0.272066252190793</v>
      </c>
      <c r="Z501" s="17">
        <v>0.15230841310707199</v>
      </c>
      <c r="AA501" s="17" t="s">
        <v>117</v>
      </c>
      <c r="AB501" s="17" t="s">
        <v>117</v>
      </c>
      <c r="AC501" s="17" t="s">
        <v>117</v>
      </c>
      <c r="AD501" s="17" t="s">
        <v>117</v>
      </c>
      <c r="AE501" s="17"/>
      <c r="AF501" s="17">
        <v>0.22828774907058799</v>
      </c>
      <c r="AG501" s="17"/>
      <c r="AH501" s="17">
        <v>0.250959745346159</v>
      </c>
      <c r="AI501" s="17"/>
      <c r="AJ501" s="17">
        <v>0.257691763181503</v>
      </c>
      <c r="AK501" s="17">
        <v>0.26932417892670901</v>
      </c>
      <c r="AL501" s="17">
        <v>0.163539193565686</v>
      </c>
      <c r="AM501" s="17">
        <v>0.30865024260896401</v>
      </c>
      <c r="AN501" s="17">
        <v>0.223666333041799</v>
      </c>
    </row>
    <row r="502" spans="2:40" x14ac:dyDescent="0.35">
      <c r="B502" t="s">
        <v>231</v>
      </c>
      <c r="C502" s="17">
        <v>4.0552099092064003E-2</v>
      </c>
      <c r="D502" s="17">
        <v>3.9167606333287898E-2</v>
      </c>
      <c r="E502" s="17">
        <v>4.2440124379124498E-2</v>
      </c>
      <c r="F502" s="17"/>
      <c r="G502" s="17">
        <v>0.11592307368584299</v>
      </c>
      <c r="H502" s="17">
        <v>3.2733926349166602E-2</v>
      </c>
      <c r="I502" s="17">
        <v>3.7828216537056703E-2</v>
      </c>
      <c r="J502" s="17">
        <v>2.6243290314883001E-2</v>
      </c>
      <c r="K502" s="17">
        <v>2.7457104614900401E-2</v>
      </c>
      <c r="L502" s="17">
        <v>5.8592379775344199E-2</v>
      </c>
      <c r="M502" s="17"/>
      <c r="N502" s="17">
        <v>3.4955013547276002E-2</v>
      </c>
      <c r="O502" s="17">
        <v>3.5897528266526597E-2</v>
      </c>
      <c r="P502" s="17">
        <v>3.0805624758149599E-2</v>
      </c>
      <c r="Q502" s="17">
        <v>5.24045213530877E-2</v>
      </c>
      <c r="R502" s="17">
        <v>4.1671916627576799E-2</v>
      </c>
      <c r="S502" s="17"/>
      <c r="T502" s="17">
        <v>0</v>
      </c>
      <c r="U502" s="17">
        <v>3.9537015668101902E-2</v>
      </c>
      <c r="V502" s="17">
        <v>4.3100756609822301E-2</v>
      </c>
      <c r="W502" s="17">
        <v>4.9974763897955701E-2</v>
      </c>
      <c r="X502" s="17"/>
      <c r="Y502" s="17">
        <v>4.14357477517781E-2</v>
      </c>
      <c r="Z502" s="17">
        <v>3.6864106590087799E-2</v>
      </c>
      <c r="AA502" s="17" t="s">
        <v>117</v>
      </c>
      <c r="AB502" s="17" t="s">
        <v>117</v>
      </c>
      <c r="AC502" s="17" t="s">
        <v>117</v>
      </c>
      <c r="AD502" s="17" t="s">
        <v>117</v>
      </c>
      <c r="AE502" s="17"/>
      <c r="AF502" s="17">
        <v>3.4042519579538001E-2</v>
      </c>
      <c r="AG502" s="17"/>
      <c r="AH502" s="17">
        <v>4.1416794706334699E-2</v>
      </c>
      <c r="AI502" s="17"/>
      <c r="AJ502" s="17">
        <v>5.9080726524799301E-2</v>
      </c>
      <c r="AK502" s="17">
        <v>2.6355905241794101E-2</v>
      </c>
      <c r="AL502" s="17">
        <v>1.65357425836993E-2</v>
      </c>
      <c r="AM502" s="17">
        <v>4.8669866331249201E-2</v>
      </c>
      <c r="AN502" s="17">
        <v>2.0969992472585099E-2</v>
      </c>
    </row>
    <row r="503" spans="2:40" x14ac:dyDescent="0.35">
      <c r="B503" t="s">
        <v>58</v>
      </c>
      <c r="C503" s="17">
        <v>2.60670091159611E-2</v>
      </c>
      <c r="D503" s="17">
        <v>1.5082004943853601E-2</v>
      </c>
      <c r="E503" s="17">
        <v>3.9807143034839003E-2</v>
      </c>
      <c r="F503" s="17"/>
      <c r="G503" s="17">
        <v>0</v>
      </c>
      <c r="H503" s="17">
        <v>4.4769351967338597E-2</v>
      </c>
      <c r="I503" s="17">
        <v>1.64373522038429E-2</v>
      </c>
      <c r="J503" s="17">
        <v>1.6822936408585301E-2</v>
      </c>
      <c r="K503" s="17">
        <v>4.85831728123889E-2</v>
      </c>
      <c r="L503" s="17">
        <v>0</v>
      </c>
      <c r="M503" s="17"/>
      <c r="N503" s="17">
        <v>2.9777960392987E-2</v>
      </c>
      <c r="O503" s="17">
        <v>1.48406288837762E-2</v>
      </c>
      <c r="P503" s="17">
        <v>5.1332119338246697E-2</v>
      </c>
      <c r="Q503" s="17">
        <v>9.9804287258662208E-3</v>
      </c>
      <c r="R503" s="17">
        <v>2.1307707861790499E-2</v>
      </c>
      <c r="S503" s="17"/>
      <c r="T503" s="17">
        <v>0</v>
      </c>
      <c r="U503" s="17">
        <v>6.6032004315098494E-2</v>
      </c>
      <c r="V503" s="17">
        <v>3.4154815228892001E-2</v>
      </c>
      <c r="W503" s="17">
        <v>0</v>
      </c>
      <c r="X503" s="17"/>
      <c r="Y503" s="17">
        <v>2.3181379692818801E-2</v>
      </c>
      <c r="Z503" s="17">
        <v>3.8110460502481402E-2</v>
      </c>
      <c r="AA503" s="17" t="s">
        <v>117</v>
      </c>
      <c r="AB503" s="17" t="s">
        <v>117</v>
      </c>
      <c r="AC503" s="17" t="s">
        <v>117</v>
      </c>
      <c r="AD503" s="17" t="s">
        <v>117</v>
      </c>
      <c r="AE503" s="17"/>
      <c r="AF503" s="17">
        <v>2.9559700828033102E-2</v>
      </c>
      <c r="AG503" s="17"/>
      <c r="AH503" s="17">
        <v>2.48592081482789E-2</v>
      </c>
      <c r="AI503" s="17"/>
      <c r="AJ503" s="17">
        <v>2.36506091577376E-2</v>
      </c>
      <c r="AK503" s="17">
        <v>2.8771781167643298E-2</v>
      </c>
      <c r="AL503" s="17">
        <v>8.0757243364672701E-3</v>
      </c>
      <c r="AM503" s="17">
        <v>5.3851248939138202E-2</v>
      </c>
      <c r="AN503" s="17">
        <v>0</v>
      </c>
    </row>
    <row r="504" spans="2:40" x14ac:dyDescent="0.35">
      <c r="C504" s="17"/>
      <c r="D504" s="17"/>
      <c r="E504" s="17"/>
      <c r="F504" s="17"/>
      <c r="G504" s="17"/>
      <c r="H504" s="17"/>
      <c r="I504" s="17"/>
      <c r="J504" s="17"/>
      <c r="K504" s="17"/>
      <c r="L504" s="17"/>
      <c r="M504" s="17"/>
      <c r="N504" s="17"/>
      <c r="O504" s="17"/>
      <c r="P504" s="17"/>
      <c r="Q504" s="17"/>
      <c r="R504" s="17"/>
      <c r="S504" s="17"/>
      <c r="T504" s="17"/>
      <c r="U504" s="17"/>
      <c r="V504" s="17"/>
      <c r="W504" s="17"/>
      <c r="X504" s="17"/>
      <c r="Y504" s="17"/>
      <c r="Z504" s="17"/>
      <c r="AA504" s="17"/>
      <c r="AB504" s="17"/>
      <c r="AC504" s="17"/>
      <c r="AD504" s="17"/>
      <c r="AE504" s="17"/>
      <c r="AF504" s="17"/>
      <c r="AG504" s="17"/>
      <c r="AH504" s="17"/>
      <c r="AI504" s="17"/>
      <c r="AJ504" s="17"/>
      <c r="AK504" s="17"/>
      <c r="AL504" s="17"/>
      <c r="AM504" s="17"/>
      <c r="AN504" s="17"/>
    </row>
    <row r="505" spans="2:40" x14ac:dyDescent="0.35">
      <c r="B505" s="6" t="s">
        <v>234</v>
      </c>
      <c r="C505" s="17"/>
      <c r="D505" s="17"/>
      <c r="E505" s="17"/>
      <c r="F505" s="17"/>
      <c r="G505" s="17"/>
      <c r="H505" s="17"/>
      <c r="I505" s="17"/>
      <c r="J505" s="17"/>
      <c r="K505" s="17"/>
      <c r="L505" s="17"/>
      <c r="M505" s="17"/>
      <c r="N505" s="17"/>
      <c r="O505" s="17"/>
      <c r="P505" s="17"/>
      <c r="Q505" s="17"/>
      <c r="R505" s="17"/>
      <c r="S505" s="17"/>
      <c r="T505" s="17"/>
      <c r="U505" s="17"/>
      <c r="V505" s="17"/>
      <c r="W505" s="17"/>
      <c r="X505" s="17"/>
      <c r="Y505" s="17"/>
      <c r="Z505" s="17"/>
      <c r="AA505" s="17"/>
      <c r="AB505" s="17"/>
      <c r="AC505" s="17"/>
      <c r="AD505" s="17"/>
      <c r="AE505" s="17"/>
      <c r="AF505" s="17"/>
      <c r="AG505" s="17"/>
      <c r="AH505" s="17"/>
      <c r="AI505" s="17"/>
      <c r="AJ505" s="17"/>
      <c r="AK505" s="17"/>
      <c r="AL505" s="17"/>
      <c r="AM505" s="17"/>
      <c r="AN505" s="17"/>
    </row>
    <row r="506" spans="2:40" x14ac:dyDescent="0.35">
      <c r="B506" s="24" t="s">
        <v>222</v>
      </c>
      <c r="C506" s="17"/>
      <c r="D506" s="17"/>
      <c r="E506" s="17"/>
      <c r="F506" s="17"/>
      <c r="G506" s="17"/>
      <c r="H506" s="17"/>
      <c r="I506" s="17"/>
      <c r="J506" s="17"/>
      <c r="K506" s="17"/>
      <c r="L506" s="17"/>
      <c r="M506" s="17"/>
      <c r="N506" s="17"/>
      <c r="O506" s="17"/>
      <c r="P506" s="17"/>
      <c r="Q506" s="17"/>
      <c r="R506" s="17"/>
      <c r="S506" s="17"/>
      <c r="T506" s="17"/>
      <c r="U506" s="17"/>
      <c r="V506" s="17"/>
      <c r="W506" s="17"/>
      <c r="X506" s="17"/>
      <c r="Y506" s="17"/>
      <c r="Z506" s="17"/>
      <c r="AA506" s="17"/>
      <c r="AB506" s="17"/>
      <c r="AC506" s="17"/>
      <c r="AD506" s="17"/>
      <c r="AE506" s="17"/>
      <c r="AF506" s="17"/>
      <c r="AG506" s="17"/>
      <c r="AH506" s="17"/>
      <c r="AI506" s="17"/>
      <c r="AJ506" s="17"/>
      <c r="AK506" s="17"/>
      <c r="AL506" s="17"/>
      <c r="AM506" s="17"/>
      <c r="AN506" s="17"/>
    </row>
    <row r="507" spans="2:40" x14ac:dyDescent="0.35">
      <c r="B507" t="s">
        <v>228</v>
      </c>
      <c r="C507" s="17">
        <v>0.59885254017443801</v>
      </c>
      <c r="D507" s="17">
        <v>0.605261015963941</v>
      </c>
      <c r="E507" s="17">
        <v>0.58921819838602896</v>
      </c>
      <c r="F507" s="17"/>
      <c r="G507" s="17">
        <v>0.51085221451101304</v>
      </c>
      <c r="H507" s="17">
        <v>0.50106149349738804</v>
      </c>
      <c r="I507" s="17">
        <v>0.63599370675310896</v>
      </c>
      <c r="J507" s="17">
        <v>0.65820543715982405</v>
      </c>
      <c r="K507" s="17">
        <v>0.63591040034609603</v>
      </c>
      <c r="L507" s="17">
        <v>0.63947954619158198</v>
      </c>
      <c r="M507" s="17"/>
      <c r="N507" s="17">
        <v>0.77244261559315197</v>
      </c>
      <c r="O507" s="17">
        <v>0.65428994368924898</v>
      </c>
      <c r="P507" s="17">
        <v>0.67248149109700595</v>
      </c>
      <c r="Q507" s="17">
        <v>0.51149800387293398</v>
      </c>
      <c r="R507" s="17">
        <v>0.53691178966393904</v>
      </c>
      <c r="S507" s="17"/>
      <c r="T507" s="17">
        <v>0.54097166621408399</v>
      </c>
      <c r="U507" s="17">
        <v>0.51245035359764102</v>
      </c>
      <c r="V507" s="17">
        <v>0.64785835627221999</v>
      </c>
      <c r="W507" s="17">
        <v>0.57338841770576399</v>
      </c>
      <c r="X507" s="17"/>
      <c r="Y507" s="17">
        <v>0.59855329293620296</v>
      </c>
      <c r="Z507" s="17">
        <v>0.60010147724769003</v>
      </c>
      <c r="AA507" s="17" t="s">
        <v>117</v>
      </c>
      <c r="AB507" s="17" t="s">
        <v>117</v>
      </c>
      <c r="AC507" s="17" t="s">
        <v>117</v>
      </c>
      <c r="AD507" s="17" t="s">
        <v>117</v>
      </c>
      <c r="AE507" s="17"/>
      <c r="AF507" s="17">
        <v>0.592926806144351</v>
      </c>
      <c r="AG507" s="17"/>
      <c r="AH507" s="17">
        <v>0.599707381105965</v>
      </c>
      <c r="AI507" s="17"/>
      <c r="AJ507" s="17">
        <v>0.58531246761362998</v>
      </c>
      <c r="AK507" s="17">
        <v>0.60689571630205097</v>
      </c>
      <c r="AL507" s="17">
        <v>0.68391809545566995</v>
      </c>
      <c r="AM507" s="17">
        <v>0.55330576186415403</v>
      </c>
      <c r="AN507" s="17">
        <v>0.56307955945903199</v>
      </c>
    </row>
    <row r="508" spans="2:40" x14ac:dyDescent="0.35">
      <c r="B508" t="s">
        <v>229</v>
      </c>
      <c r="C508" s="17">
        <v>0.17690107203597399</v>
      </c>
      <c r="D508" s="17">
        <v>0.215729262837732</v>
      </c>
      <c r="E508" s="17">
        <v>0.12946275324357101</v>
      </c>
      <c r="F508" s="17"/>
      <c r="G508" s="17">
        <v>0.24632915135807301</v>
      </c>
      <c r="H508" s="17">
        <v>0.28238413285939001</v>
      </c>
      <c r="I508" s="17">
        <v>0.13721017947040801</v>
      </c>
      <c r="J508" s="17">
        <v>0.11765212150133</v>
      </c>
      <c r="K508" s="17">
        <v>0.12801447681579201</v>
      </c>
      <c r="L508" s="17">
        <v>0.17768253840846601</v>
      </c>
      <c r="M508" s="17"/>
      <c r="N508" s="17">
        <v>4.5204400992715797E-2</v>
      </c>
      <c r="O508" s="17">
        <v>0.13232741922767099</v>
      </c>
      <c r="P508" s="17">
        <v>0.12699759846821601</v>
      </c>
      <c r="Q508" s="17">
        <v>0.19669917947090501</v>
      </c>
      <c r="R508" s="17">
        <v>0.29737451178462798</v>
      </c>
      <c r="S508" s="17"/>
      <c r="T508" s="17">
        <v>0.21546561397796399</v>
      </c>
      <c r="U508" s="17">
        <v>0.180102632722522</v>
      </c>
      <c r="V508" s="17">
        <v>0.18138930858993099</v>
      </c>
      <c r="W508" s="17">
        <v>0.19649391841356301</v>
      </c>
      <c r="X508" s="17"/>
      <c r="Y508" s="17">
        <v>0.18609090849705601</v>
      </c>
      <c r="Z508" s="17">
        <v>0.13854640744131</v>
      </c>
      <c r="AA508" s="17" t="s">
        <v>117</v>
      </c>
      <c r="AB508" s="17" t="s">
        <v>117</v>
      </c>
      <c r="AC508" s="17" t="s">
        <v>117</v>
      </c>
      <c r="AD508" s="17" t="s">
        <v>117</v>
      </c>
      <c r="AE508" s="17"/>
      <c r="AF508" s="17">
        <v>0.15733830524015099</v>
      </c>
      <c r="AG508" s="17"/>
      <c r="AH508" s="17">
        <v>0.18067314757766201</v>
      </c>
      <c r="AI508" s="17"/>
      <c r="AJ508" s="17">
        <v>0.17965921886241901</v>
      </c>
      <c r="AK508" s="17">
        <v>0.12711157040601101</v>
      </c>
      <c r="AL508" s="17">
        <v>0.153355453222005</v>
      </c>
      <c r="AM508" s="17">
        <v>0.19999018374893299</v>
      </c>
      <c r="AN508" s="17">
        <v>0.235284529392809</v>
      </c>
    </row>
    <row r="509" spans="2:40" x14ac:dyDescent="0.35">
      <c r="B509" t="s">
        <v>230</v>
      </c>
      <c r="C509" s="17">
        <v>0.119870888905902</v>
      </c>
      <c r="D509" s="17">
        <v>0.120782167855571</v>
      </c>
      <c r="E509" s="17">
        <v>0.11924284035421601</v>
      </c>
      <c r="F509" s="17"/>
      <c r="G509" s="17">
        <v>0.15489622865012301</v>
      </c>
      <c r="H509" s="17">
        <v>0.131625924553294</v>
      </c>
      <c r="I509" s="17">
        <v>0.15767850757393401</v>
      </c>
      <c r="J509" s="17">
        <v>0.113957389892602</v>
      </c>
      <c r="K509" s="17">
        <v>5.5604944189715101E-2</v>
      </c>
      <c r="L509" s="17">
        <v>8.6831568035200896E-2</v>
      </c>
      <c r="M509" s="17"/>
      <c r="N509" s="17">
        <v>0.1106540102005</v>
      </c>
      <c r="O509" s="17">
        <v>7.9247240862588095E-2</v>
      </c>
      <c r="P509" s="17">
        <v>5.6084680945433098E-2</v>
      </c>
      <c r="Q509" s="17">
        <v>0.210981958843586</v>
      </c>
      <c r="R509" s="17">
        <v>9.5467089272378403E-2</v>
      </c>
      <c r="S509" s="17"/>
      <c r="T509" s="17">
        <v>8.0499794183582302E-2</v>
      </c>
      <c r="U509" s="17">
        <v>0.13502632856305299</v>
      </c>
      <c r="V509" s="17">
        <v>8.3105838993222603E-2</v>
      </c>
      <c r="W509" s="17">
        <v>0.153897200540528</v>
      </c>
      <c r="X509" s="17"/>
      <c r="Y509" s="17">
        <v>0.13549982354083001</v>
      </c>
      <c r="Z509" s="17">
        <v>5.4642029999310199E-2</v>
      </c>
      <c r="AA509" s="17" t="s">
        <v>117</v>
      </c>
      <c r="AB509" s="17" t="s">
        <v>117</v>
      </c>
      <c r="AC509" s="17" t="s">
        <v>117</v>
      </c>
      <c r="AD509" s="17" t="s">
        <v>117</v>
      </c>
      <c r="AE509" s="17"/>
      <c r="AF509" s="17">
        <v>0.14777037288497399</v>
      </c>
      <c r="AG509" s="17"/>
      <c r="AH509" s="17">
        <v>0.11651727009839399</v>
      </c>
      <c r="AI509" s="17"/>
      <c r="AJ509" s="17">
        <v>0.13152602987168299</v>
      </c>
      <c r="AK509" s="17">
        <v>0.140278233648294</v>
      </c>
      <c r="AL509" s="17">
        <v>8.2263606892571797E-2</v>
      </c>
      <c r="AM509" s="17">
        <v>0.13323547499361199</v>
      </c>
      <c r="AN509" s="17">
        <v>9.3958869990663593E-2</v>
      </c>
    </row>
    <row r="510" spans="2:40" x14ac:dyDescent="0.35">
      <c r="B510" t="s">
        <v>233</v>
      </c>
      <c r="C510" s="17">
        <v>2.0424353887746799E-2</v>
      </c>
      <c r="D510" s="17">
        <v>1.23893706227263E-2</v>
      </c>
      <c r="E510" s="17">
        <v>3.0480270987057599E-2</v>
      </c>
      <c r="F510" s="17"/>
      <c r="G510" s="17">
        <v>6.9248414731657895E-2</v>
      </c>
      <c r="H510" s="17">
        <v>2.9377035033440101E-2</v>
      </c>
      <c r="I510" s="17">
        <v>8.7570308387806203E-3</v>
      </c>
      <c r="J510" s="17">
        <v>1.6822936408585301E-2</v>
      </c>
      <c r="K510" s="17">
        <v>9.6107463039735597E-3</v>
      </c>
      <c r="L510" s="17">
        <v>0</v>
      </c>
      <c r="M510" s="17"/>
      <c r="N510" s="17">
        <v>0</v>
      </c>
      <c r="O510" s="17">
        <v>1.7397931756639701E-2</v>
      </c>
      <c r="P510" s="17">
        <v>7.30141964826938E-3</v>
      </c>
      <c r="Q510" s="17">
        <v>2.6228126033802299E-2</v>
      </c>
      <c r="R510" s="17">
        <v>4.1792734014211103E-2</v>
      </c>
      <c r="S510" s="17"/>
      <c r="T510" s="17">
        <v>0.16306292562437</v>
      </c>
      <c r="U510" s="17">
        <v>2.7330900024191401E-2</v>
      </c>
      <c r="V510" s="17">
        <v>1.1282400531130299E-2</v>
      </c>
      <c r="W510" s="17">
        <v>1.6629620705300899E-2</v>
      </c>
      <c r="X510" s="17"/>
      <c r="Y510" s="17">
        <v>1.8686257834915902E-2</v>
      </c>
      <c r="Z510" s="17">
        <v>2.76784646025518E-2</v>
      </c>
      <c r="AA510" s="17" t="s">
        <v>117</v>
      </c>
      <c r="AB510" s="17" t="s">
        <v>117</v>
      </c>
      <c r="AC510" s="17" t="s">
        <v>117</v>
      </c>
      <c r="AD510" s="17" t="s">
        <v>117</v>
      </c>
      <c r="AE510" s="17"/>
      <c r="AF510" s="17">
        <v>2.49459209861949E-2</v>
      </c>
      <c r="AG510" s="17"/>
      <c r="AH510" s="17">
        <v>2.0859864000082801E-2</v>
      </c>
      <c r="AI510" s="17"/>
      <c r="AJ510" s="17">
        <v>3.6665459929594302E-2</v>
      </c>
      <c r="AK510" s="17">
        <v>3.0074882154798501E-2</v>
      </c>
      <c r="AL510" s="17">
        <v>0</v>
      </c>
      <c r="AM510" s="17">
        <v>8.4889512537997102E-3</v>
      </c>
      <c r="AN510" s="17">
        <v>1.91712907968405E-2</v>
      </c>
    </row>
    <row r="511" spans="2:40" x14ac:dyDescent="0.35">
      <c r="B511" t="s">
        <v>58</v>
      </c>
      <c r="C511" s="17">
        <v>8.3951144995938698E-2</v>
      </c>
      <c r="D511" s="17">
        <v>4.58381827200302E-2</v>
      </c>
      <c r="E511" s="17">
        <v>0.131595937029126</v>
      </c>
      <c r="F511" s="17"/>
      <c r="G511" s="17">
        <v>1.8673990749132799E-2</v>
      </c>
      <c r="H511" s="17">
        <v>5.5551414056487197E-2</v>
      </c>
      <c r="I511" s="17">
        <v>6.0360575363768099E-2</v>
      </c>
      <c r="J511" s="17">
        <v>9.3362115037658303E-2</v>
      </c>
      <c r="K511" s="17">
        <v>0.170859432344423</v>
      </c>
      <c r="L511" s="17">
        <v>9.6006347364751402E-2</v>
      </c>
      <c r="M511" s="17"/>
      <c r="N511" s="17">
        <v>7.1698973213631903E-2</v>
      </c>
      <c r="O511" s="17">
        <v>0.116737464463852</v>
      </c>
      <c r="P511" s="17">
        <v>0.13713480984107601</v>
      </c>
      <c r="Q511" s="17">
        <v>5.4592731778773697E-2</v>
      </c>
      <c r="R511" s="17">
        <v>2.8453875264843401E-2</v>
      </c>
      <c r="S511" s="17"/>
      <c r="T511" s="17">
        <v>0</v>
      </c>
      <c r="U511" s="17">
        <v>0.14508978509259299</v>
      </c>
      <c r="V511" s="17">
        <v>7.63640956134959E-2</v>
      </c>
      <c r="W511" s="17">
        <v>5.9590842634844203E-2</v>
      </c>
      <c r="X511" s="17"/>
      <c r="Y511" s="17">
        <v>6.1169717190994601E-2</v>
      </c>
      <c r="Z511" s="17">
        <v>0.179031620709138</v>
      </c>
      <c r="AA511" s="17" t="s">
        <v>117</v>
      </c>
      <c r="AB511" s="17" t="s">
        <v>117</v>
      </c>
      <c r="AC511" s="17" t="s">
        <v>117</v>
      </c>
      <c r="AD511" s="17" t="s">
        <v>117</v>
      </c>
      <c r="AE511" s="17"/>
      <c r="AF511" s="17">
        <v>7.7018594744328206E-2</v>
      </c>
      <c r="AG511" s="17"/>
      <c r="AH511" s="17">
        <v>8.22423372178957E-2</v>
      </c>
      <c r="AI511" s="17"/>
      <c r="AJ511" s="17">
        <v>6.6836823722673605E-2</v>
      </c>
      <c r="AK511" s="17">
        <v>9.5639597488844499E-2</v>
      </c>
      <c r="AL511" s="17">
        <v>8.0462844429753599E-2</v>
      </c>
      <c r="AM511" s="17">
        <v>0.104979628139501</v>
      </c>
      <c r="AN511" s="17">
        <v>8.8505750360655E-2</v>
      </c>
    </row>
    <row r="512" spans="2:40" x14ac:dyDescent="0.35">
      <c r="C512" s="17"/>
      <c r="D512" s="17"/>
      <c r="E512" s="17"/>
      <c r="F512" s="17"/>
      <c r="G512" s="17"/>
      <c r="H512" s="17"/>
      <c r="I512" s="17"/>
      <c r="J512" s="17"/>
      <c r="K512" s="17"/>
      <c r="L512" s="17"/>
      <c r="M512" s="17"/>
      <c r="N512" s="17"/>
      <c r="O512" s="17"/>
      <c r="P512" s="17"/>
      <c r="Q512" s="17"/>
      <c r="R512" s="17"/>
      <c r="S512" s="17"/>
      <c r="T512" s="17"/>
      <c r="U512" s="17"/>
      <c r="V512" s="17"/>
      <c r="W512" s="17"/>
      <c r="X512" s="17"/>
      <c r="Y512" s="17"/>
      <c r="Z512" s="17"/>
      <c r="AA512" s="17"/>
      <c r="AB512" s="17"/>
      <c r="AC512" s="17"/>
      <c r="AD512" s="17"/>
      <c r="AE512" s="17"/>
      <c r="AF512" s="17"/>
      <c r="AG512" s="17"/>
      <c r="AH512" s="17"/>
      <c r="AI512" s="17"/>
      <c r="AJ512" s="17"/>
      <c r="AK512" s="17"/>
      <c r="AL512" s="17"/>
      <c r="AM512" s="17"/>
      <c r="AN512" s="17"/>
    </row>
    <row r="513" spans="2:40" x14ac:dyDescent="0.35">
      <c r="B513" s="6" t="s">
        <v>241</v>
      </c>
      <c r="C513" s="17"/>
      <c r="D513" s="17"/>
      <c r="E513" s="17"/>
      <c r="F513" s="17"/>
      <c r="G513" s="17"/>
      <c r="H513" s="17"/>
      <c r="I513" s="17"/>
      <c r="J513" s="17"/>
      <c r="K513" s="17"/>
      <c r="L513" s="17"/>
      <c r="M513" s="17"/>
      <c r="N513" s="17"/>
      <c r="O513" s="17"/>
      <c r="P513" s="17"/>
      <c r="Q513" s="17"/>
      <c r="R513" s="17"/>
      <c r="S513" s="17"/>
      <c r="T513" s="17"/>
      <c r="U513" s="17"/>
      <c r="V513" s="17"/>
      <c r="W513" s="17"/>
      <c r="X513" s="17"/>
      <c r="Y513" s="17"/>
      <c r="Z513" s="17"/>
      <c r="AA513" s="17"/>
      <c r="AB513" s="17"/>
      <c r="AC513" s="17"/>
      <c r="AD513" s="17"/>
      <c r="AE513" s="17"/>
      <c r="AF513" s="17"/>
      <c r="AG513" s="17"/>
      <c r="AH513" s="17"/>
      <c r="AI513" s="17"/>
      <c r="AJ513" s="17"/>
      <c r="AK513" s="17"/>
      <c r="AL513" s="17"/>
      <c r="AM513" s="17"/>
      <c r="AN513" s="17"/>
    </row>
    <row r="514" spans="2:40" x14ac:dyDescent="0.35">
      <c r="B514" s="24" t="s">
        <v>62</v>
      </c>
      <c r="C514" s="17"/>
      <c r="D514" s="17"/>
      <c r="E514" s="17"/>
      <c r="F514" s="17"/>
      <c r="G514" s="17"/>
      <c r="H514" s="17"/>
      <c r="I514" s="17"/>
      <c r="J514" s="17"/>
      <c r="K514" s="17"/>
      <c r="L514" s="17"/>
      <c r="M514" s="17"/>
      <c r="N514" s="17"/>
      <c r="O514" s="17"/>
      <c r="P514" s="17"/>
      <c r="Q514" s="17"/>
      <c r="R514" s="17"/>
      <c r="S514" s="17"/>
      <c r="T514" s="17"/>
      <c r="U514" s="17"/>
      <c r="V514" s="17"/>
      <c r="W514" s="17"/>
      <c r="X514" s="17"/>
      <c r="Y514" s="17"/>
      <c r="Z514" s="17"/>
      <c r="AA514" s="17"/>
      <c r="AB514" s="17"/>
      <c r="AC514" s="17"/>
      <c r="AD514" s="17"/>
      <c r="AE514" s="17"/>
      <c r="AF514" s="17"/>
      <c r="AG514" s="17"/>
      <c r="AH514" s="17"/>
      <c r="AI514" s="17"/>
      <c r="AJ514" s="17"/>
      <c r="AK514" s="17"/>
      <c r="AL514" s="17"/>
      <c r="AM514" s="17"/>
      <c r="AN514" s="17"/>
    </row>
    <row r="515" spans="2:40" x14ac:dyDescent="0.35">
      <c r="B515" t="s">
        <v>235</v>
      </c>
      <c r="C515" s="17">
        <v>0.122222274571651</v>
      </c>
      <c r="D515" s="17">
        <v>0.12710104233935099</v>
      </c>
      <c r="E515" s="17">
        <v>0.116100090363633</v>
      </c>
      <c r="F515" s="17"/>
      <c r="G515" s="17">
        <v>0.218953169886351</v>
      </c>
      <c r="H515" s="17">
        <v>0.20307028921034301</v>
      </c>
      <c r="I515" s="17">
        <v>0.124296480259293</v>
      </c>
      <c r="J515" s="17">
        <v>0.11739323115467699</v>
      </c>
      <c r="K515" s="17">
        <v>8.6097612282350702E-2</v>
      </c>
      <c r="L515" s="17">
        <v>5.2174692930114501E-2</v>
      </c>
      <c r="M515" s="17"/>
      <c r="N515" s="17">
        <v>0.14479775621921601</v>
      </c>
      <c r="O515" s="17">
        <v>8.4034523677120804E-2</v>
      </c>
      <c r="P515" s="17">
        <v>6.5925342789213498E-2</v>
      </c>
      <c r="Q515" s="17">
        <v>0.156880590176776</v>
      </c>
      <c r="R515" s="17">
        <v>0.22494913022840701</v>
      </c>
      <c r="S515" s="17"/>
      <c r="T515" s="17">
        <v>0.148386795141497</v>
      </c>
      <c r="U515" s="17">
        <v>0.101911533443357</v>
      </c>
      <c r="V515" s="17">
        <v>0.13075843284320299</v>
      </c>
      <c r="W515" s="17">
        <v>0.12599680553446499</v>
      </c>
      <c r="X515" s="17"/>
      <c r="Y515" s="17">
        <v>0.15706353980128701</v>
      </c>
      <c r="Z515" s="17">
        <v>0.18803676179822101</v>
      </c>
      <c r="AA515" s="17">
        <v>5.7892275683703601E-2</v>
      </c>
      <c r="AB515" s="17">
        <v>7.1214620973080706E-2</v>
      </c>
      <c r="AC515" s="17">
        <v>0.15362801494072201</v>
      </c>
      <c r="AD515" s="17">
        <v>0.124666429975337</v>
      </c>
      <c r="AE515" s="17"/>
      <c r="AF515" s="17">
        <v>0.12746093544495199</v>
      </c>
      <c r="AG515" s="17"/>
      <c r="AH515" s="17">
        <v>0.123435133506946</v>
      </c>
      <c r="AI515" s="17"/>
      <c r="AJ515" s="17">
        <v>0.18627277569957401</v>
      </c>
      <c r="AK515" s="17">
        <v>9.6373354763421501E-2</v>
      </c>
      <c r="AL515" s="17">
        <v>9.8648605251930394E-2</v>
      </c>
      <c r="AM515" s="17">
        <v>8.8122002394702095E-2</v>
      </c>
      <c r="AN515" s="17">
        <v>8.3726542205052504E-2</v>
      </c>
    </row>
    <row r="516" spans="2:40" x14ac:dyDescent="0.35">
      <c r="B516" t="s">
        <v>236</v>
      </c>
      <c r="C516" s="17">
        <v>0.38773006021453699</v>
      </c>
      <c r="D516" s="17">
        <v>0.360170730089029</v>
      </c>
      <c r="E516" s="17">
        <v>0.41361672396639299</v>
      </c>
      <c r="F516" s="17"/>
      <c r="G516" s="17">
        <v>0.41049234207866298</v>
      </c>
      <c r="H516" s="17">
        <v>0.47328912889234998</v>
      </c>
      <c r="I516" s="17">
        <v>0.423196774865085</v>
      </c>
      <c r="J516" s="17">
        <v>0.25534045653343102</v>
      </c>
      <c r="K516" s="17">
        <v>0.40547884271229601</v>
      </c>
      <c r="L516" s="17">
        <v>0.37753922198923001</v>
      </c>
      <c r="M516" s="17"/>
      <c r="N516" s="17">
        <v>0.31066624161991302</v>
      </c>
      <c r="O516" s="17">
        <v>0.37048271762398199</v>
      </c>
      <c r="P516" s="17">
        <v>0.36964589108651102</v>
      </c>
      <c r="Q516" s="17">
        <v>0.43992370246180101</v>
      </c>
      <c r="R516" s="17">
        <v>0.40758446652268898</v>
      </c>
      <c r="S516" s="17"/>
      <c r="T516" s="17">
        <v>0.48602437415864702</v>
      </c>
      <c r="U516" s="17">
        <v>0.34755243005798298</v>
      </c>
      <c r="V516" s="17">
        <v>0.38790981457852902</v>
      </c>
      <c r="W516" s="17">
        <v>0.42369515259291701</v>
      </c>
      <c r="X516" s="17"/>
      <c r="Y516" s="17">
        <v>0.39588120848154601</v>
      </c>
      <c r="Z516" s="17">
        <v>0.44610789983983801</v>
      </c>
      <c r="AA516" s="17">
        <v>0.34489051063058701</v>
      </c>
      <c r="AB516" s="17">
        <v>0.36090797965897897</v>
      </c>
      <c r="AC516" s="17">
        <v>0.52819737504689401</v>
      </c>
      <c r="AD516" s="17">
        <v>0.17039521430818699</v>
      </c>
      <c r="AE516" s="17"/>
      <c r="AF516" s="17">
        <v>0.38113939680288</v>
      </c>
      <c r="AG516" s="17"/>
      <c r="AH516" s="17">
        <v>0.391040143531107</v>
      </c>
      <c r="AI516" s="17"/>
      <c r="AJ516" s="17">
        <v>0.36318143247673301</v>
      </c>
      <c r="AK516" s="17">
        <v>0.40462135241490399</v>
      </c>
      <c r="AL516" s="17">
        <v>0.38914918631554002</v>
      </c>
      <c r="AM516" s="17">
        <v>0.419184694226443</v>
      </c>
      <c r="AN516" s="17">
        <v>0.36737837779712201</v>
      </c>
    </row>
    <row r="517" spans="2:40" x14ac:dyDescent="0.35">
      <c r="B517" t="s">
        <v>237</v>
      </c>
      <c r="C517" s="17">
        <v>0.27591124191139899</v>
      </c>
      <c r="D517" s="17">
        <v>0.26520741387586499</v>
      </c>
      <c r="E517" s="17">
        <v>0.288260864322751</v>
      </c>
      <c r="F517" s="17"/>
      <c r="G517" s="17">
        <v>0.221011497365003</v>
      </c>
      <c r="H517" s="17">
        <v>0.175889290040362</v>
      </c>
      <c r="I517" s="17">
        <v>0.21648150114592299</v>
      </c>
      <c r="J517" s="17">
        <v>0.34916635733687201</v>
      </c>
      <c r="K517" s="17">
        <v>0.28736130466220999</v>
      </c>
      <c r="L517" s="17">
        <v>0.34375431977176302</v>
      </c>
      <c r="M517" s="17"/>
      <c r="N517" s="17">
        <v>0.28253157376813298</v>
      </c>
      <c r="O517" s="17">
        <v>0.28011499579335403</v>
      </c>
      <c r="P517" s="17">
        <v>0.32655363304637303</v>
      </c>
      <c r="Q517" s="17">
        <v>0.243593689311255</v>
      </c>
      <c r="R517" s="17">
        <v>0.17873042277735801</v>
      </c>
      <c r="S517" s="17"/>
      <c r="T517" s="17">
        <v>0.16157716150590701</v>
      </c>
      <c r="U517" s="17">
        <v>0.30984916848423399</v>
      </c>
      <c r="V517" s="17">
        <v>0.282543263512194</v>
      </c>
      <c r="W517" s="17">
        <v>0.23669920135106801</v>
      </c>
      <c r="X517" s="17"/>
      <c r="Y517" s="17">
        <v>0.24387003058924001</v>
      </c>
      <c r="Z517" s="17">
        <v>0.211804822991289</v>
      </c>
      <c r="AA517" s="17">
        <v>0.33754120974267898</v>
      </c>
      <c r="AB517" s="17">
        <v>0.35532206109956199</v>
      </c>
      <c r="AC517" s="17">
        <v>0.20726143076578599</v>
      </c>
      <c r="AD517" s="17">
        <v>0.33322507180570898</v>
      </c>
      <c r="AE517" s="17"/>
      <c r="AF517" s="17">
        <v>0.27832810676152198</v>
      </c>
      <c r="AG517" s="17"/>
      <c r="AH517" s="17">
        <v>0.27435071743983103</v>
      </c>
      <c r="AI517" s="17"/>
      <c r="AJ517" s="17">
        <v>0.270041236337</v>
      </c>
      <c r="AK517" s="17">
        <v>0.313773143015453</v>
      </c>
      <c r="AL517" s="17">
        <v>0.25160855551619699</v>
      </c>
      <c r="AM517" s="17">
        <v>0.27460167800672303</v>
      </c>
      <c r="AN517" s="17">
        <v>0.29354408741895499</v>
      </c>
    </row>
    <row r="518" spans="2:40" x14ac:dyDescent="0.35">
      <c r="B518" t="s">
        <v>238</v>
      </c>
      <c r="C518" s="17">
        <v>0.11680950348974301</v>
      </c>
      <c r="D518" s="17">
        <v>0.13009482934703701</v>
      </c>
      <c r="E518" s="17">
        <v>0.10421793830009</v>
      </c>
      <c r="F518" s="17"/>
      <c r="G518" s="17">
        <v>0.12501448459366199</v>
      </c>
      <c r="H518" s="17">
        <v>7.9825024642729198E-2</v>
      </c>
      <c r="I518" s="17">
        <v>0.12828271203281699</v>
      </c>
      <c r="J518" s="17">
        <v>0.12561188804746601</v>
      </c>
      <c r="K518" s="17">
        <v>0.12856326391231099</v>
      </c>
      <c r="L518" s="17">
        <v>0.11800924481977799</v>
      </c>
      <c r="M518" s="17"/>
      <c r="N518" s="17">
        <v>0.15277428665750001</v>
      </c>
      <c r="O518" s="17">
        <v>0.11509012143356</v>
      </c>
      <c r="P518" s="17">
        <v>0.126428679636714</v>
      </c>
      <c r="Q518" s="17">
        <v>0.109020230431565</v>
      </c>
      <c r="R518" s="17">
        <v>9.0341673209794499E-2</v>
      </c>
      <c r="S518" s="17"/>
      <c r="T518" s="17">
        <v>6.0998722747679798E-2</v>
      </c>
      <c r="U518" s="17">
        <v>0.13389752402855701</v>
      </c>
      <c r="V518" s="17">
        <v>0.11564567150455</v>
      </c>
      <c r="W518" s="17">
        <v>0.121990638511772</v>
      </c>
      <c r="X518" s="17"/>
      <c r="Y518" s="17">
        <v>0.124188320967622</v>
      </c>
      <c r="Z518" s="17">
        <v>9.4239766455371396E-2</v>
      </c>
      <c r="AA518" s="17">
        <v>0.123653220338761</v>
      </c>
      <c r="AB518" s="17">
        <v>0.10983945911167201</v>
      </c>
      <c r="AC518" s="17">
        <v>7.3397531988212E-2</v>
      </c>
      <c r="AD518" s="17">
        <v>0.13451865960279599</v>
      </c>
      <c r="AE518" s="17"/>
      <c r="AF518" s="17">
        <v>0.102626711135967</v>
      </c>
      <c r="AG518" s="17"/>
      <c r="AH518" s="17">
        <v>0.116911997057131</v>
      </c>
      <c r="AI518" s="17"/>
      <c r="AJ518" s="17">
        <v>0.105787845737411</v>
      </c>
      <c r="AK518" s="17">
        <v>0.109504783421163</v>
      </c>
      <c r="AL518" s="17">
        <v>0.12478454771978501</v>
      </c>
      <c r="AM518" s="17">
        <v>0.11898153263444</v>
      </c>
      <c r="AN518" s="17">
        <v>0.14016858974232899</v>
      </c>
    </row>
    <row r="519" spans="2:40" x14ac:dyDescent="0.35">
      <c r="B519" t="s">
        <v>239</v>
      </c>
      <c r="C519" s="17">
        <v>7.6174104238544704E-2</v>
      </c>
      <c r="D519" s="17">
        <v>0.10677404450240199</v>
      </c>
      <c r="E519" s="17">
        <v>4.6022885846640202E-2</v>
      </c>
      <c r="F519" s="17"/>
      <c r="G519" s="17">
        <v>1.6372589215923699E-2</v>
      </c>
      <c r="H519" s="17">
        <v>5.1509055201995897E-2</v>
      </c>
      <c r="I519" s="17">
        <v>8.8006383628152607E-2</v>
      </c>
      <c r="J519" s="17">
        <v>0.127031885218957</v>
      </c>
      <c r="K519" s="17">
        <v>7.58647175668061E-2</v>
      </c>
      <c r="L519" s="17">
        <v>7.7846423779134394E-2</v>
      </c>
      <c r="M519" s="17"/>
      <c r="N519" s="17">
        <v>7.8326842896481702E-2</v>
      </c>
      <c r="O519" s="17">
        <v>0.123165920257574</v>
      </c>
      <c r="P519" s="17">
        <v>8.3319982098918999E-2</v>
      </c>
      <c r="Q519" s="17">
        <v>4.1082010838943098E-2</v>
      </c>
      <c r="R519" s="17">
        <v>8.3358299125797494E-2</v>
      </c>
      <c r="S519" s="17"/>
      <c r="T519" s="17">
        <v>9.4275216960647695E-2</v>
      </c>
      <c r="U519" s="17">
        <v>7.9301415578485399E-2</v>
      </c>
      <c r="V519" s="17">
        <v>7.9636397416388893E-2</v>
      </c>
      <c r="W519" s="17">
        <v>8.1537642889573797E-2</v>
      </c>
      <c r="X519" s="17"/>
      <c r="Y519" s="17">
        <v>6.7813165886461899E-2</v>
      </c>
      <c r="Z519" s="17">
        <v>4.2769665861246003E-2</v>
      </c>
      <c r="AA519" s="17">
        <v>9.7875823894760502E-2</v>
      </c>
      <c r="AB519" s="17">
        <v>7.28077673232643E-2</v>
      </c>
      <c r="AC519" s="17">
        <v>2.48284129579011E-2</v>
      </c>
      <c r="AD519" s="17">
        <v>0.237194624307972</v>
      </c>
      <c r="AE519" s="17"/>
      <c r="AF519" s="17">
        <v>9.19119414519666E-2</v>
      </c>
      <c r="AG519" s="17"/>
      <c r="AH519" s="17">
        <v>7.5805876136449998E-2</v>
      </c>
      <c r="AI519" s="17"/>
      <c r="AJ519" s="17">
        <v>6.0669886441904797E-2</v>
      </c>
      <c r="AK519" s="17">
        <v>5.7578840482604303E-2</v>
      </c>
      <c r="AL519" s="17">
        <v>0.108871496188263</v>
      </c>
      <c r="AM519" s="17">
        <v>7.1840635234573805E-2</v>
      </c>
      <c r="AN519" s="17">
        <v>9.3172916277912798E-2</v>
      </c>
    </row>
    <row r="520" spans="2:40" x14ac:dyDescent="0.35">
      <c r="B520" t="s">
        <v>58</v>
      </c>
      <c r="C520" s="17">
        <v>2.11528155741245E-2</v>
      </c>
      <c r="D520" s="17">
        <v>1.0651939846315499E-2</v>
      </c>
      <c r="E520" s="17">
        <v>3.1781497200493898E-2</v>
      </c>
      <c r="F520" s="17"/>
      <c r="G520" s="17">
        <v>8.1559168603962395E-3</v>
      </c>
      <c r="H520" s="17">
        <v>1.6417212012219601E-2</v>
      </c>
      <c r="I520" s="17">
        <v>1.9736148068729299E-2</v>
      </c>
      <c r="J520" s="17">
        <v>2.5456181708597401E-2</v>
      </c>
      <c r="K520" s="17">
        <v>1.6634258864026499E-2</v>
      </c>
      <c r="L520" s="17">
        <v>3.0676096709979801E-2</v>
      </c>
      <c r="M520" s="17"/>
      <c r="N520" s="17">
        <v>3.09032988387563E-2</v>
      </c>
      <c r="O520" s="17">
        <v>2.7111721214408701E-2</v>
      </c>
      <c r="P520" s="17">
        <v>2.81264713422705E-2</v>
      </c>
      <c r="Q520" s="17">
        <v>9.4997767796595693E-3</v>
      </c>
      <c r="R520" s="17">
        <v>1.50360081359541E-2</v>
      </c>
      <c r="S520" s="17"/>
      <c r="T520" s="17">
        <v>4.8737729485621398E-2</v>
      </c>
      <c r="U520" s="17">
        <v>2.7487928407383101E-2</v>
      </c>
      <c r="V520" s="17">
        <v>3.506420145135E-3</v>
      </c>
      <c r="W520" s="17">
        <v>1.00805591202033E-2</v>
      </c>
      <c r="X520" s="17"/>
      <c r="Y520" s="17">
        <v>1.11837342738439E-2</v>
      </c>
      <c r="Z520" s="17">
        <v>1.7041083054035101E-2</v>
      </c>
      <c r="AA520" s="17">
        <v>3.8146959709508599E-2</v>
      </c>
      <c r="AB520" s="17">
        <v>2.9908111833441699E-2</v>
      </c>
      <c r="AC520" s="17">
        <v>1.26872343004853E-2</v>
      </c>
      <c r="AD520" s="17">
        <v>0</v>
      </c>
      <c r="AE520" s="17"/>
      <c r="AF520" s="17">
        <v>1.8532908402712999E-2</v>
      </c>
      <c r="AG520" s="17"/>
      <c r="AH520" s="17">
        <v>1.84561323285354E-2</v>
      </c>
      <c r="AI520" s="17"/>
      <c r="AJ520" s="17">
        <v>1.4046823307377901E-2</v>
      </c>
      <c r="AK520" s="17">
        <v>1.8148525902453399E-2</v>
      </c>
      <c r="AL520" s="17">
        <v>2.69376090082846E-2</v>
      </c>
      <c r="AM520" s="17">
        <v>2.7269457503117999E-2</v>
      </c>
      <c r="AN520" s="17">
        <v>2.2009486558628801E-2</v>
      </c>
    </row>
    <row r="521" spans="2:40" x14ac:dyDescent="0.35">
      <c r="C521" s="17"/>
      <c r="D521" s="17"/>
      <c r="E521" s="17"/>
      <c r="F521" s="17"/>
      <c r="G521" s="17"/>
      <c r="H521" s="17"/>
      <c r="I521" s="17"/>
      <c r="J521" s="17"/>
      <c r="K521" s="17"/>
      <c r="L521" s="17"/>
      <c r="M521" s="17"/>
      <c r="N521" s="17"/>
      <c r="O521" s="17"/>
      <c r="P521" s="17"/>
      <c r="Q521" s="17"/>
      <c r="R521" s="17"/>
      <c r="S521" s="17"/>
      <c r="T521" s="17"/>
      <c r="U521" s="17"/>
      <c r="V521" s="17"/>
      <c r="W521" s="17"/>
      <c r="X521" s="17"/>
      <c r="Y521" s="17"/>
      <c r="Z521" s="17"/>
      <c r="AA521" s="17"/>
      <c r="AB521" s="17"/>
      <c r="AC521" s="17"/>
      <c r="AD521" s="17"/>
      <c r="AE521" s="17"/>
      <c r="AF521" s="17"/>
      <c r="AG521" s="17"/>
      <c r="AH521" s="17"/>
      <c r="AI521" s="17"/>
      <c r="AJ521" s="17"/>
      <c r="AK521" s="17"/>
      <c r="AL521" s="17"/>
      <c r="AM521" s="17"/>
      <c r="AN521" s="17"/>
    </row>
    <row r="522" spans="2:40" x14ac:dyDescent="0.35">
      <c r="C522" s="17"/>
      <c r="D522" s="17"/>
      <c r="E522" s="17"/>
      <c r="F522" s="17"/>
      <c r="G522" s="17"/>
      <c r="H522" s="17"/>
      <c r="I522" s="17"/>
      <c r="J522" s="17"/>
      <c r="K522" s="17"/>
      <c r="L522" s="17"/>
      <c r="M522" s="17"/>
      <c r="N522" s="17"/>
      <c r="O522" s="17"/>
      <c r="P522" s="17"/>
      <c r="Q522" s="17"/>
      <c r="R522" s="17"/>
      <c r="S522" s="17"/>
      <c r="T522" s="17"/>
      <c r="U522" s="17"/>
      <c r="V522" s="17"/>
      <c r="W522" s="17"/>
      <c r="X522" s="17"/>
      <c r="Y522" s="17"/>
      <c r="Z522" s="17"/>
      <c r="AA522" s="17"/>
      <c r="AB522" s="17"/>
      <c r="AC522" s="17"/>
      <c r="AD522" s="17"/>
      <c r="AE522" s="17"/>
      <c r="AF522" s="17"/>
      <c r="AG522" s="17"/>
      <c r="AH522" s="17"/>
      <c r="AI522" s="17"/>
      <c r="AJ522" s="17"/>
      <c r="AK522" s="17"/>
      <c r="AL522" s="17"/>
      <c r="AM522" s="17"/>
      <c r="AN522" s="17"/>
    </row>
    <row r="523" spans="2:40" x14ac:dyDescent="0.35">
      <c r="C523" s="17"/>
      <c r="D523" s="17"/>
      <c r="E523" s="17"/>
      <c r="F523" s="17"/>
      <c r="G523" s="17"/>
      <c r="H523" s="17"/>
      <c r="I523" s="17"/>
      <c r="J523" s="17"/>
      <c r="K523" s="17"/>
      <c r="L523" s="17"/>
      <c r="M523" s="17"/>
      <c r="N523" s="17"/>
      <c r="O523" s="17"/>
      <c r="P523" s="17"/>
      <c r="Q523" s="17"/>
      <c r="R523" s="17"/>
      <c r="S523" s="17"/>
      <c r="T523" s="17"/>
      <c r="U523" s="17"/>
      <c r="V523" s="17"/>
      <c r="W523" s="17"/>
      <c r="X523" s="17"/>
      <c r="Y523" s="17"/>
      <c r="Z523" s="17"/>
      <c r="AA523" s="17"/>
      <c r="AB523" s="17"/>
      <c r="AC523" s="17"/>
      <c r="AD523" s="17"/>
      <c r="AE523" s="17"/>
      <c r="AF523" s="17"/>
      <c r="AG523" s="17"/>
      <c r="AH523" s="17"/>
      <c r="AI523" s="17"/>
      <c r="AJ523" s="17"/>
      <c r="AK523" s="17"/>
      <c r="AL523" s="17"/>
      <c r="AM523" s="17"/>
      <c r="AN523" s="17"/>
    </row>
    <row r="524" spans="2:40" x14ac:dyDescent="0.35">
      <c r="B524" s="6" t="s">
        <v>248</v>
      </c>
      <c r="C524" s="17"/>
      <c r="D524" s="17"/>
      <c r="E524" s="17"/>
      <c r="F524" s="17"/>
      <c r="G524" s="17"/>
      <c r="H524" s="17"/>
      <c r="I524" s="17"/>
      <c r="J524" s="17"/>
      <c r="K524" s="17"/>
      <c r="L524" s="17"/>
      <c r="M524" s="17"/>
      <c r="N524" s="17"/>
      <c r="O524" s="17"/>
      <c r="P524" s="17"/>
      <c r="Q524" s="17"/>
      <c r="R524" s="17"/>
      <c r="S524" s="17"/>
      <c r="T524" s="17"/>
      <c r="U524" s="17"/>
      <c r="V524" s="17"/>
      <c r="W524" s="17"/>
      <c r="X524" s="17"/>
      <c r="Y524" s="17"/>
      <c r="Z524" s="17"/>
      <c r="AA524" s="17"/>
      <c r="AB524" s="17"/>
      <c r="AC524" s="17"/>
      <c r="AD524" s="17"/>
      <c r="AE524" s="17"/>
      <c r="AF524" s="17"/>
      <c r="AG524" s="17"/>
      <c r="AH524" s="17"/>
      <c r="AI524" s="17"/>
      <c r="AJ524" s="17"/>
      <c r="AK524" s="17"/>
      <c r="AL524" s="17"/>
      <c r="AM524" s="17"/>
      <c r="AN524" s="17"/>
    </row>
    <row r="525" spans="2:40" x14ac:dyDescent="0.35">
      <c r="B525" s="24" t="s">
        <v>62</v>
      </c>
      <c r="C525" s="17"/>
      <c r="D525" s="17"/>
      <c r="E525" s="17"/>
      <c r="F525" s="17"/>
      <c r="G525" s="17"/>
      <c r="H525" s="17"/>
      <c r="I525" s="17"/>
      <c r="J525" s="17"/>
      <c r="K525" s="17"/>
      <c r="L525" s="17"/>
      <c r="M525" s="17"/>
      <c r="N525" s="17"/>
      <c r="O525" s="17"/>
      <c r="P525" s="17"/>
      <c r="Q525" s="17"/>
      <c r="R525" s="17"/>
      <c r="S525" s="17"/>
      <c r="T525" s="17"/>
      <c r="U525" s="17"/>
      <c r="V525" s="17"/>
      <c r="W525" s="17"/>
      <c r="X525" s="17"/>
      <c r="Y525" s="17"/>
      <c r="Z525" s="17"/>
      <c r="AA525" s="17"/>
      <c r="AB525" s="17"/>
      <c r="AC525" s="17"/>
      <c r="AD525" s="17"/>
      <c r="AE525" s="17"/>
      <c r="AF525" s="17"/>
      <c r="AG525" s="17"/>
      <c r="AH525" s="17"/>
      <c r="AI525" s="17"/>
      <c r="AJ525" s="17"/>
      <c r="AK525" s="17"/>
      <c r="AL525" s="17"/>
      <c r="AM525" s="17"/>
      <c r="AN525" s="17"/>
    </row>
    <row r="526" spans="2:40" x14ac:dyDescent="0.35">
      <c r="B526" t="s">
        <v>242</v>
      </c>
      <c r="C526" s="17">
        <v>0.27357214999146201</v>
      </c>
      <c r="D526" s="17">
        <v>0.30649116000410098</v>
      </c>
      <c r="E526" s="17">
        <v>0.23833595974756799</v>
      </c>
      <c r="F526" s="17"/>
      <c r="G526" s="17">
        <v>0.434228808473202</v>
      </c>
      <c r="H526" s="17">
        <v>0.37315739501010797</v>
      </c>
      <c r="I526" s="17">
        <v>0.33847668123937102</v>
      </c>
      <c r="J526" s="17">
        <v>0.221027027610082</v>
      </c>
      <c r="K526" s="17">
        <v>0.210670394028387</v>
      </c>
      <c r="L526" s="17">
        <v>0.176629872027697</v>
      </c>
      <c r="M526" s="17"/>
      <c r="N526" s="17">
        <v>0.340194150254093</v>
      </c>
      <c r="O526" s="17">
        <v>0.26625692159379999</v>
      </c>
      <c r="P526" s="17">
        <v>0.189533007748866</v>
      </c>
      <c r="Q526" s="17">
        <v>0.35295819838693299</v>
      </c>
      <c r="R526" s="17">
        <v>0.28836465604809403</v>
      </c>
      <c r="S526" s="17"/>
      <c r="T526" s="17">
        <v>0.26988662959208098</v>
      </c>
      <c r="U526" s="17">
        <v>0.24574568658960599</v>
      </c>
      <c r="V526" s="17">
        <v>0.24313021914920199</v>
      </c>
      <c r="W526" s="17">
        <v>0.36079162227920702</v>
      </c>
      <c r="X526" s="17"/>
      <c r="Y526" s="17">
        <v>0.33981135840058502</v>
      </c>
      <c r="Z526" s="17">
        <v>0.343738573840842</v>
      </c>
      <c r="AA526" s="17">
        <v>0.16277426355136301</v>
      </c>
      <c r="AB526" s="17">
        <v>0.218468814148431</v>
      </c>
      <c r="AC526" s="17">
        <v>0.37272001716259301</v>
      </c>
      <c r="AD526" s="17">
        <v>0.111084437286024</v>
      </c>
      <c r="AE526" s="17"/>
      <c r="AF526" s="17">
        <v>0.29735543012099402</v>
      </c>
      <c r="AG526" s="17"/>
      <c r="AH526" s="17">
        <v>0.27808046503424499</v>
      </c>
      <c r="AI526" s="17"/>
      <c r="AJ526" s="17">
        <v>0.27363989567318903</v>
      </c>
      <c r="AK526" s="17">
        <v>0.31478709445812397</v>
      </c>
      <c r="AL526" s="17">
        <v>0.25709372255447499</v>
      </c>
      <c r="AM526" s="17">
        <v>0.27051790298824702</v>
      </c>
      <c r="AN526" s="17">
        <v>0.25588792850720998</v>
      </c>
    </row>
    <row r="527" spans="2:40" x14ac:dyDescent="0.35">
      <c r="B527" t="s">
        <v>243</v>
      </c>
      <c r="C527" s="17">
        <v>0.130247744663681</v>
      </c>
      <c r="D527" s="17">
        <v>0.17283007324901101</v>
      </c>
      <c r="E527" s="17">
        <v>8.6463467666942198E-2</v>
      </c>
      <c r="F527" s="17"/>
      <c r="G527" s="17">
        <v>0.26469944524351202</v>
      </c>
      <c r="H527" s="17">
        <v>0.22814441484519701</v>
      </c>
      <c r="I527" s="17">
        <v>0.159280089564176</v>
      </c>
      <c r="J527" s="17">
        <v>0.13564493884443299</v>
      </c>
      <c r="K527" s="17">
        <v>5.20672241251499E-2</v>
      </c>
      <c r="L527" s="17">
        <v>3.73389897751399E-2</v>
      </c>
      <c r="M527" s="17"/>
      <c r="N527" s="17">
        <v>0.16499343116522899</v>
      </c>
      <c r="O527" s="17">
        <v>0.13023154510211299</v>
      </c>
      <c r="P527" s="17">
        <v>7.9446325228793899E-2</v>
      </c>
      <c r="Q527" s="17">
        <v>0.18421919873268899</v>
      </c>
      <c r="R527" s="17">
        <v>0.12436707538196499</v>
      </c>
      <c r="S527" s="17"/>
      <c r="T527" s="17">
        <v>0.12490271202299399</v>
      </c>
      <c r="U527" s="17">
        <v>9.9771447923773501E-2</v>
      </c>
      <c r="V527" s="17">
        <v>0.107050647460221</v>
      </c>
      <c r="W527" s="17">
        <v>0.201055189755314</v>
      </c>
      <c r="X527" s="17"/>
      <c r="Y527" s="17">
        <v>0.177168803115725</v>
      </c>
      <c r="Z527" s="17">
        <v>0.22723395704713201</v>
      </c>
      <c r="AA527" s="17">
        <v>3.4363387015204E-2</v>
      </c>
      <c r="AB527" s="17">
        <v>0.124764987063434</v>
      </c>
      <c r="AC527" s="17">
        <v>0.17633590049915901</v>
      </c>
      <c r="AD527" s="17">
        <v>0</v>
      </c>
      <c r="AE527" s="17"/>
      <c r="AF527" s="17">
        <v>0.13730261761073001</v>
      </c>
      <c r="AG527" s="17"/>
      <c r="AH527" s="17">
        <v>0.13209171541758899</v>
      </c>
      <c r="AI527" s="17"/>
      <c r="AJ527" s="17">
        <v>0.129105992661252</v>
      </c>
      <c r="AK527" s="17">
        <v>0.107043943143209</v>
      </c>
      <c r="AL527" s="17">
        <v>0.13781185424109299</v>
      </c>
      <c r="AM527" s="17">
        <v>0.137380455454475</v>
      </c>
      <c r="AN527" s="17">
        <v>0.13510690941436301</v>
      </c>
    </row>
    <row r="528" spans="2:40" x14ac:dyDescent="0.35">
      <c r="B528" t="s">
        <v>58</v>
      </c>
      <c r="C528" s="17">
        <v>0.116487368574407</v>
      </c>
      <c r="D528" s="17">
        <v>8.24888775613008E-2</v>
      </c>
      <c r="E528" s="17">
        <v>0.151185665577935</v>
      </c>
      <c r="F528" s="17"/>
      <c r="G528" s="17">
        <v>0.104561930071874</v>
      </c>
      <c r="H528" s="17">
        <v>0.102998989947561</v>
      </c>
      <c r="I528" s="17">
        <v>6.2618213979845905E-2</v>
      </c>
      <c r="J528" s="17">
        <v>0.14243994529340701</v>
      </c>
      <c r="K528" s="17">
        <v>0.15950362109275401</v>
      </c>
      <c r="L528" s="17">
        <v>0.11667816586028</v>
      </c>
      <c r="M528" s="17"/>
      <c r="N528" s="17">
        <v>0.119095797992517</v>
      </c>
      <c r="O528" s="17">
        <v>0.119988933713205</v>
      </c>
      <c r="P528" s="17">
        <v>0.15085630605793099</v>
      </c>
      <c r="Q528" s="17">
        <v>9.4414871024376595E-2</v>
      </c>
      <c r="R528" s="17">
        <v>6.44979578208109E-2</v>
      </c>
      <c r="S528" s="17"/>
      <c r="T528" s="17">
        <v>0.13081076895754301</v>
      </c>
      <c r="U528" s="17">
        <v>0.132395492899368</v>
      </c>
      <c r="V528" s="17">
        <v>9.9851708496580899E-2</v>
      </c>
      <c r="W528" s="17">
        <v>7.8289166758791801E-2</v>
      </c>
      <c r="X528" s="17"/>
      <c r="Y528" s="17">
        <v>9.1179017191083206E-2</v>
      </c>
      <c r="Z528" s="17">
        <v>0.13619944428824499</v>
      </c>
      <c r="AA528" s="17">
        <v>0.13546379072085901</v>
      </c>
      <c r="AB528" s="17">
        <v>0.17503533428319601</v>
      </c>
      <c r="AC528" s="17">
        <v>0.105912776213095</v>
      </c>
      <c r="AD528" s="17">
        <v>8.9089596417298994E-2</v>
      </c>
      <c r="AE528" s="17"/>
      <c r="AF528" s="17">
        <v>0.105718306576777</v>
      </c>
      <c r="AG528" s="17"/>
      <c r="AH528" s="17">
        <v>0.11350424128583</v>
      </c>
      <c r="AI528" s="17"/>
      <c r="AJ528" s="17">
        <v>0.119990386430244</v>
      </c>
      <c r="AK528" s="17">
        <v>0.132273113339134</v>
      </c>
      <c r="AL528" s="17">
        <v>9.8471928095286196E-2</v>
      </c>
      <c r="AM528" s="17">
        <v>0.115122727053614</v>
      </c>
      <c r="AN528" s="17">
        <v>0.123320981628805</v>
      </c>
    </row>
    <row r="529" spans="2:40" x14ac:dyDescent="0.35">
      <c r="B529" t="s">
        <v>244</v>
      </c>
      <c r="C529" s="17">
        <v>0.104946998849602</v>
      </c>
      <c r="D529" s="17">
        <v>0.12220677976213699</v>
      </c>
      <c r="E529" s="17">
        <v>8.6338782857078106E-2</v>
      </c>
      <c r="F529" s="17"/>
      <c r="G529" s="17">
        <v>0.14241487929813401</v>
      </c>
      <c r="H529" s="17">
        <v>0.12938386928059301</v>
      </c>
      <c r="I529" s="17">
        <v>0.168208935525829</v>
      </c>
      <c r="J529" s="17">
        <v>0.101788306519893</v>
      </c>
      <c r="K529" s="17">
        <v>3.6663702103764198E-2</v>
      </c>
      <c r="L529" s="17">
        <v>8.2154395003518496E-2</v>
      </c>
      <c r="M529" s="17"/>
      <c r="N529" s="17">
        <v>5.1585570307802003E-2</v>
      </c>
      <c r="O529" s="17">
        <v>5.9416885253823902E-2</v>
      </c>
      <c r="P529" s="17">
        <v>8.1912163802744006E-2</v>
      </c>
      <c r="Q529" s="17">
        <v>0.17246344080371001</v>
      </c>
      <c r="R529" s="17">
        <v>0.109289014119738</v>
      </c>
      <c r="S529" s="17"/>
      <c r="T529" s="17">
        <v>8.5760853064338005E-2</v>
      </c>
      <c r="U529" s="17">
        <v>6.6357838668686206E-2</v>
      </c>
      <c r="V529" s="17">
        <v>0.12369127857972199</v>
      </c>
      <c r="W529" s="17">
        <v>0.160473083958623</v>
      </c>
      <c r="X529" s="17"/>
      <c r="Y529" s="17">
        <v>0.14480664185151801</v>
      </c>
      <c r="Z529" s="17">
        <v>9.3828601452979804E-2</v>
      </c>
      <c r="AA529" s="17">
        <v>7.0575149414941502E-2</v>
      </c>
      <c r="AB529" s="17">
        <v>8.2409215733939195E-2</v>
      </c>
      <c r="AC529" s="17">
        <v>9.1403382720672999E-2</v>
      </c>
      <c r="AD529" s="17">
        <v>0</v>
      </c>
      <c r="AE529" s="17"/>
      <c r="AF529" s="17">
        <v>0.115493369998423</v>
      </c>
      <c r="AG529" s="17"/>
      <c r="AH529" s="17">
        <v>0.106206783484776</v>
      </c>
      <c r="AI529" s="17"/>
      <c r="AJ529" s="17">
        <v>9.9048911701965905E-2</v>
      </c>
      <c r="AK529" s="17">
        <v>9.7296220310129494E-2</v>
      </c>
      <c r="AL529" s="17">
        <v>0.13706108918412699</v>
      </c>
      <c r="AM529" s="17">
        <v>8.1863652982634497E-2</v>
      </c>
      <c r="AN529" s="17">
        <v>0.11957577475657</v>
      </c>
    </row>
    <row r="530" spans="2:40" x14ac:dyDescent="0.35">
      <c r="B530" t="s">
        <v>245</v>
      </c>
      <c r="C530" s="17">
        <v>0.103329276890858</v>
      </c>
      <c r="D530" s="17">
        <v>0.13157753557690499</v>
      </c>
      <c r="E530" s="17">
        <v>7.3721093122905104E-2</v>
      </c>
      <c r="F530" s="17"/>
      <c r="G530" s="17">
        <v>0.104090987752003</v>
      </c>
      <c r="H530" s="17">
        <v>0.24733207591596301</v>
      </c>
      <c r="I530" s="17">
        <v>0.178259839270865</v>
      </c>
      <c r="J530" s="17">
        <v>6.7479334199630994E-2</v>
      </c>
      <c r="K530" s="17">
        <v>2.0621433894943E-2</v>
      </c>
      <c r="L530" s="17">
        <v>4.1079413249001502E-2</v>
      </c>
      <c r="M530" s="17"/>
      <c r="N530" s="17">
        <v>6.22732312654177E-2</v>
      </c>
      <c r="O530" s="17">
        <v>8.21763758780963E-2</v>
      </c>
      <c r="P530" s="17">
        <v>3.6645217897874199E-2</v>
      </c>
      <c r="Q530" s="17">
        <v>0.19015925969186601</v>
      </c>
      <c r="R530" s="17">
        <v>0.14708696039675501</v>
      </c>
      <c r="S530" s="17"/>
      <c r="T530" s="17">
        <v>0.120302127089375</v>
      </c>
      <c r="U530" s="17">
        <v>4.7617377597955299E-2</v>
      </c>
      <c r="V530" s="17">
        <v>9.7433830098905494E-2</v>
      </c>
      <c r="W530" s="17">
        <v>0.18443143091070899</v>
      </c>
      <c r="X530" s="17"/>
      <c r="Y530" s="17">
        <v>0.16011603784030401</v>
      </c>
      <c r="Z530" s="17">
        <v>0.11852186914616</v>
      </c>
      <c r="AA530" s="17">
        <v>3.0792141060443999E-2</v>
      </c>
      <c r="AB530" s="17">
        <v>6.7802557804156005E-2</v>
      </c>
      <c r="AC530" s="17">
        <v>0.12666713900465301</v>
      </c>
      <c r="AD530" s="17">
        <v>0</v>
      </c>
      <c r="AE530" s="17"/>
      <c r="AF530" s="17">
        <v>0.10841644557612599</v>
      </c>
      <c r="AG530" s="17"/>
      <c r="AH530" s="17">
        <v>0.103617118914146</v>
      </c>
      <c r="AI530" s="17"/>
      <c r="AJ530" s="17">
        <v>0.13638562586967801</v>
      </c>
      <c r="AK530" s="17">
        <v>0.108667289014656</v>
      </c>
      <c r="AL530" s="17">
        <v>8.6057963572033505E-2</v>
      </c>
      <c r="AM530" s="17">
        <v>9.3788408089154895E-2</v>
      </c>
      <c r="AN530" s="17">
        <v>4.9708525771332703E-2</v>
      </c>
    </row>
    <row r="531" spans="2:40" x14ac:dyDescent="0.35">
      <c r="B531" t="s">
        <v>246</v>
      </c>
      <c r="C531" s="17">
        <v>9.2285910429540305E-2</v>
      </c>
      <c r="D531" s="17">
        <v>0.106536241323238</v>
      </c>
      <c r="E531" s="17">
        <v>7.8583056114043301E-2</v>
      </c>
      <c r="F531" s="17"/>
      <c r="G531" s="17">
        <v>0.200001982740412</v>
      </c>
      <c r="H531" s="17">
        <v>0.14152756864166699</v>
      </c>
      <c r="I531" s="17">
        <v>0.17775084960592999</v>
      </c>
      <c r="J531" s="17">
        <v>5.0921618525514203E-2</v>
      </c>
      <c r="K531" s="17">
        <v>1.53171259347974E-2</v>
      </c>
      <c r="L531" s="17">
        <v>4.1204126908907499E-2</v>
      </c>
      <c r="M531" s="17"/>
      <c r="N531" s="17">
        <v>4.6634868739106099E-2</v>
      </c>
      <c r="O531" s="17">
        <v>9.7218680059990001E-2</v>
      </c>
      <c r="P531" s="17">
        <v>2.6211161905878601E-2</v>
      </c>
      <c r="Q531" s="17">
        <v>0.166890262434819</v>
      </c>
      <c r="R531" s="17">
        <v>0.13428266616906301</v>
      </c>
      <c r="S531" s="17"/>
      <c r="T531" s="17">
        <v>0.113900589579399</v>
      </c>
      <c r="U531" s="17">
        <v>5.8319324791779002E-2</v>
      </c>
      <c r="V531" s="17">
        <v>0.102648868466612</v>
      </c>
      <c r="W531" s="17">
        <v>0.14444293200837699</v>
      </c>
      <c r="X531" s="17"/>
      <c r="Y531" s="17">
        <v>0.136387136737531</v>
      </c>
      <c r="Z531" s="17">
        <v>9.1687947105755202E-2</v>
      </c>
      <c r="AA531" s="17">
        <v>2.7460729842026799E-2</v>
      </c>
      <c r="AB531" s="17">
        <v>2.5162764095892999E-2</v>
      </c>
      <c r="AC531" s="17">
        <v>0.17476320288143801</v>
      </c>
      <c r="AD531" s="17">
        <v>0.10434934764155999</v>
      </c>
      <c r="AE531" s="17"/>
      <c r="AF531" s="17">
        <v>9.7112974466147098E-2</v>
      </c>
      <c r="AG531" s="17"/>
      <c r="AH531" s="17">
        <v>9.3592243366473094E-2</v>
      </c>
      <c r="AI531" s="17"/>
      <c r="AJ531" s="17">
        <v>9.9225536324038202E-2</v>
      </c>
      <c r="AK531" s="17">
        <v>0.107247413501464</v>
      </c>
      <c r="AL531" s="17">
        <v>7.49544050075137E-2</v>
      </c>
      <c r="AM531" s="17">
        <v>7.5696621252478696E-2</v>
      </c>
      <c r="AN531" s="17">
        <v>0.122050926292904</v>
      </c>
    </row>
    <row r="532" spans="2:40" x14ac:dyDescent="0.35">
      <c r="B532" t="s">
        <v>247</v>
      </c>
      <c r="C532" s="17">
        <v>7.9608643965279099E-2</v>
      </c>
      <c r="D532" s="17">
        <v>0.108768393510299</v>
      </c>
      <c r="E532" s="17">
        <v>5.09183232696779E-2</v>
      </c>
      <c r="F532" s="17"/>
      <c r="G532" s="17">
        <v>0.182350757500684</v>
      </c>
      <c r="H532" s="17">
        <v>0.17185354108499901</v>
      </c>
      <c r="I532" s="17">
        <v>0.117526166820177</v>
      </c>
      <c r="J532" s="17">
        <v>4.27783281612596E-2</v>
      </c>
      <c r="K532" s="17">
        <v>2.67644825685136E-2</v>
      </c>
      <c r="L532" s="17">
        <v>1.08587545574981E-2</v>
      </c>
      <c r="M532" s="17"/>
      <c r="N532" s="17">
        <v>3.3646948177317802E-2</v>
      </c>
      <c r="O532" s="17">
        <v>4.5833161491131098E-2</v>
      </c>
      <c r="P532" s="17">
        <v>2.7347938136834098E-2</v>
      </c>
      <c r="Q532" s="17">
        <v>0.160534933900189</v>
      </c>
      <c r="R532" s="17">
        <v>0.113573924582061</v>
      </c>
      <c r="S532" s="17"/>
      <c r="T532" s="17">
        <v>0.14173169930933299</v>
      </c>
      <c r="U532" s="17">
        <v>2.61987726769864E-2</v>
      </c>
      <c r="V532" s="17">
        <v>9.2592233365830098E-2</v>
      </c>
      <c r="W532" s="17">
        <v>0.13601390634973901</v>
      </c>
      <c r="X532" s="17"/>
      <c r="Y532" s="17">
        <v>0.13350541375841901</v>
      </c>
      <c r="Z532" s="17">
        <v>6.4833906409298703E-2</v>
      </c>
      <c r="AA532" s="17">
        <v>5.97512026802903E-3</v>
      </c>
      <c r="AB532" s="17">
        <v>4.3996299843631202E-2</v>
      </c>
      <c r="AC532" s="17">
        <v>0.157711882922596</v>
      </c>
      <c r="AD532" s="17">
        <v>0</v>
      </c>
      <c r="AE532" s="17"/>
      <c r="AF532" s="17">
        <v>0.10469405417557499</v>
      </c>
      <c r="AG532" s="17"/>
      <c r="AH532" s="17">
        <v>8.0606184764016806E-2</v>
      </c>
      <c r="AI532" s="17"/>
      <c r="AJ532" s="17">
        <v>9.7101028560902997E-2</v>
      </c>
      <c r="AK532" s="17">
        <v>7.8487700314303799E-2</v>
      </c>
      <c r="AL532" s="17">
        <v>7.2694742624030306E-2</v>
      </c>
      <c r="AM532" s="17">
        <v>7.4362357993210407E-2</v>
      </c>
      <c r="AN532" s="17">
        <v>5.2668900561385699E-2</v>
      </c>
    </row>
    <row r="533" spans="2:40" x14ac:dyDescent="0.35">
      <c r="B533" t="s">
        <v>79</v>
      </c>
      <c r="C533" s="17">
        <v>0.45753118361773598</v>
      </c>
      <c r="D533" s="17">
        <v>0.431446705515803</v>
      </c>
      <c r="E533" s="17">
        <v>0.48432949503272998</v>
      </c>
      <c r="F533" s="17"/>
      <c r="G533" s="17">
        <v>0.22870692507106199</v>
      </c>
      <c r="H533" s="17">
        <v>0.24180868040314701</v>
      </c>
      <c r="I533" s="17">
        <v>0.42471871692203</v>
      </c>
      <c r="J533" s="17">
        <v>0.50463300026050895</v>
      </c>
      <c r="K533" s="17">
        <v>0.56104842767921304</v>
      </c>
      <c r="L533" s="17">
        <v>0.62023139451051501</v>
      </c>
      <c r="M533" s="17"/>
      <c r="N533" s="17">
        <v>0.398792803754139</v>
      </c>
      <c r="O533" s="17">
        <v>0.47153647980360103</v>
      </c>
      <c r="P533" s="17">
        <v>0.55195554381954903</v>
      </c>
      <c r="Q533" s="17">
        <v>0.36542482129937398</v>
      </c>
      <c r="R533" s="17">
        <v>0.42059256545370699</v>
      </c>
      <c r="S533" s="17"/>
      <c r="T533" s="17">
        <v>0.45959315166297299</v>
      </c>
      <c r="U533" s="17">
        <v>0.49913729717130101</v>
      </c>
      <c r="V533" s="17">
        <v>0.46029722254081001</v>
      </c>
      <c r="W533" s="17">
        <v>0.38288705845590099</v>
      </c>
      <c r="X533" s="17"/>
      <c r="Y533" s="17">
        <v>0.36261198431355801</v>
      </c>
      <c r="Z533" s="17">
        <v>0.37015357453285003</v>
      </c>
      <c r="AA533" s="17">
        <v>0.62768156438697797</v>
      </c>
      <c r="AB533" s="17">
        <v>0.437947516557952</v>
      </c>
      <c r="AC533" s="17">
        <v>0.32415835801945397</v>
      </c>
      <c r="AD533" s="17">
        <v>0.756122375525345</v>
      </c>
      <c r="AE533" s="17"/>
      <c r="AF533" s="17">
        <v>0.46607801326245701</v>
      </c>
      <c r="AG533" s="17"/>
      <c r="AH533" s="17">
        <v>0.45638513450163498</v>
      </c>
      <c r="AI533" s="17"/>
      <c r="AJ533" s="17">
        <v>0.432053460262948</v>
      </c>
      <c r="AK533" s="17">
        <v>0.42467899074742899</v>
      </c>
      <c r="AL533" s="17">
        <v>0.48630816486814199</v>
      </c>
      <c r="AM533" s="17">
        <v>0.49384134849295802</v>
      </c>
      <c r="AN533" s="17">
        <v>0.44325418011739898</v>
      </c>
    </row>
    <row r="534" spans="2:40" x14ac:dyDescent="0.35">
      <c r="C534" s="17"/>
      <c r="D534" s="17"/>
      <c r="E534" s="17"/>
      <c r="F534" s="17"/>
      <c r="G534" s="17"/>
      <c r="H534" s="17"/>
      <c r="I534" s="17"/>
      <c r="J534" s="17"/>
      <c r="K534" s="17"/>
      <c r="L534" s="17"/>
      <c r="M534" s="17"/>
      <c r="N534" s="17"/>
      <c r="O534" s="17"/>
      <c r="P534" s="17"/>
      <c r="Q534" s="17"/>
      <c r="R534" s="17"/>
      <c r="S534" s="17"/>
      <c r="T534" s="17"/>
      <c r="U534" s="17"/>
      <c r="V534" s="17"/>
      <c r="W534" s="17"/>
      <c r="X534" s="17"/>
      <c r="Y534" s="17"/>
      <c r="Z534" s="17"/>
      <c r="AA534" s="17"/>
      <c r="AB534" s="17"/>
      <c r="AC534" s="17"/>
      <c r="AD534" s="17"/>
      <c r="AE534" s="17"/>
      <c r="AF534" s="17"/>
      <c r="AG534" s="17"/>
      <c r="AH534" s="17"/>
      <c r="AI534" s="17"/>
      <c r="AJ534" s="17"/>
      <c r="AK534" s="17"/>
      <c r="AL534" s="17"/>
      <c r="AM534" s="17"/>
      <c r="AN534" s="17"/>
    </row>
    <row r="535" spans="2:40" x14ac:dyDescent="0.35">
      <c r="B535" s="6" t="s">
        <v>256</v>
      </c>
      <c r="C535" s="17"/>
      <c r="D535" s="17"/>
      <c r="E535" s="17"/>
      <c r="F535" s="17"/>
      <c r="G535" s="17"/>
      <c r="H535" s="17"/>
      <c r="I535" s="17"/>
      <c r="J535" s="17"/>
      <c r="K535" s="17"/>
      <c r="L535" s="17"/>
      <c r="M535" s="17"/>
      <c r="N535" s="17"/>
      <c r="O535" s="17"/>
      <c r="P535" s="17"/>
      <c r="Q535" s="17"/>
      <c r="R535" s="17"/>
      <c r="S535" s="17"/>
      <c r="T535" s="17"/>
      <c r="U535" s="17"/>
      <c r="V535" s="17"/>
      <c r="W535" s="17"/>
      <c r="X535" s="17"/>
      <c r="Y535" s="17"/>
      <c r="Z535" s="17"/>
      <c r="AA535" s="17"/>
      <c r="AB535" s="17"/>
      <c r="AC535" s="17"/>
      <c r="AD535" s="17"/>
      <c r="AE535" s="17"/>
      <c r="AF535" s="17"/>
      <c r="AG535" s="17"/>
      <c r="AH535" s="17"/>
      <c r="AI535" s="17"/>
      <c r="AJ535" s="17"/>
      <c r="AK535" s="17"/>
      <c r="AL535" s="17"/>
      <c r="AM535" s="17"/>
      <c r="AN535" s="17"/>
    </row>
    <row r="536" spans="2:40" x14ac:dyDescent="0.35">
      <c r="B536" s="24" t="s">
        <v>62</v>
      </c>
      <c r="C536" s="17"/>
      <c r="D536" s="17"/>
      <c r="E536" s="17"/>
      <c r="F536" s="17"/>
      <c r="G536" s="17"/>
      <c r="H536" s="17"/>
      <c r="I536" s="17"/>
      <c r="J536" s="17"/>
      <c r="K536" s="17"/>
      <c r="L536" s="17"/>
      <c r="M536" s="17"/>
      <c r="N536" s="17"/>
      <c r="O536" s="17"/>
      <c r="P536" s="17"/>
      <c r="Q536" s="17"/>
      <c r="R536" s="17"/>
      <c r="S536" s="17"/>
      <c r="T536" s="17"/>
      <c r="U536" s="17"/>
      <c r="V536" s="17"/>
      <c r="W536" s="17"/>
      <c r="X536" s="17"/>
      <c r="Y536" s="17"/>
      <c r="Z536" s="17"/>
      <c r="AA536" s="17"/>
      <c r="AB536" s="17"/>
      <c r="AC536" s="17"/>
      <c r="AD536" s="17"/>
      <c r="AE536" s="17"/>
      <c r="AF536" s="17"/>
      <c r="AG536" s="17"/>
      <c r="AH536" s="17"/>
      <c r="AI536" s="17"/>
      <c r="AJ536" s="17"/>
      <c r="AK536" s="17"/>
      <c r="AL536" s="17"/>
      <c r="AM536" s="17"/>
      <c r="AN536" s="17"/>
    </row>
    <row r="537" spans="2:40" x14ac:dyDescent="0.35">
      <c r="B537" t="s">
        <v>249</v>
      </c>
      <c r="C537" s="17">
        <v>0.11964412335888901</v>
      </c>
      <c r="D537" s="17">
        <v>0.141425068416348</v>
      </c>
      <c r="E537" s="17">
        <v>9.6601553096682294E-2</v>
      </c>
      <c r="F537" s="17"/>
      <c r="G537" s="17">
        <v>0.28253107861813298</v>
      </c>
      <c r="H537" s="17">
        <v>0.19617070581422699</v>
      </c>
      <c r="I537" s="17">
        <v>0.10404099041119701</v>
      </c>
      <c r="J537" s="17">
        <v>9.4719043200571507E-2</v>
      </c>
      <c r="K537" s="17">
        <v>7.7060976191027503E-2</v>
      </c>
      <c r="L537" s="17">
        <v>5.1671844959330297E-2</v>
      </c>
      <c r="M537" s="17"/>
      <c r="N537" s="17">
        <v>0.22085883348804899</v>
      </c>
      <c r="O537" s="17">
        <v>0.101835477045155</v>
      </c>
      <c r="P537" s="17">
        <v>5.8491985807899799E-2</v>
      </c>
      <c r="Q537" s="17">
        <v>0.13683237190210701</v>
      </c>
      <c r="R537" s="17">
        <v>0.191613602393642</v>
      </c>
      <c r="S537" s="17"/>
      <c r="T537" s="17">
        <v>0.136456915473192</v>
      </c>
      <c r="U537" s="17">
        <v>0.107002945600253</v>
      </c>
      <c r="V537" s="17">
        <v>0.15176203399824401</v>
      </c>
      <c r="W537" s="17">
        <v>0.124445879151723</v>
      </c>
      <c r="X537" s="17"/>
      <c r="Y537" s="17">
        <v>0.136263314646238</v>
      </c>
      <c r="Z537" s="17">
        <v>0.13642139708485199</v>
      </c>
      <c r="AA537" s="17">
        <v>5.8883969857860902E-2</v>
      </c>
      <c r="AB537" s="17">
        <v>9.1623271154903596E-2</v>
      </c>
      <c r="AC537" s="17">
        <v>0.29722057040871802</v>
      </c>
      <c r="AD537" s="17">
        <v>4.6147590915338099E-2</v>
      </c>
      <c r="AE537" s="17"/>
      <c r="AF537" s="17">
        <v>9.9325089950858106E-2</v>
      </c>
      <c r="AG537" s="17"/>
      <c r="AH537" s="17">
        <v>0.121612244969206</v>
      </c>
      <c r="AI537" s="17"/>
      <c r="AJ537" s="17">
        <v>0.16297469929889299</v>
      </c>
      <c r="AK537" s="17">
        <v>9.2822765273458896E-2</v>
      </c>
      <c r="AL537" s="17">
        <v>0.100103635123652</v>
      </c>
      <c r="AM537" s="17">
        <v>8.3509531469195805E-2</v>
      </c>
      <c r="AN537" s="17">
        <v>0.143150697941032</v>
      </c>
    </row>
    <row r="538" spans="2:40" x14ac:dyDescent="0.35">
      <c r="B538" t="s">
        <v>250</v>
      </c>
      <c r="C538" s="17">
        <v>0.378363883175731</v>
      </c>
      <c r="D538" s="17">
        <v>0.36821547759474399</v>
      </c>
      <c r="E538" s="17">
        <v>0.386780882104651</v>
      </c>
      <c r="F538" s="17"/>
      <c r="G538" s="17">
        <v>0.42888336249168602</v>
      </c>
      <c r="H538" s="17">
        <v>0.45756934643542801</v>
      </c>
      <c r="I538" s="17">
        <v>0.41725821067443197</v>
      </c>
      <c r="J538" s="17">
        <v>0.33262492624152201</v>
      </c>
      <c r="K538" s="17">
        <v>0.33615796515731999</v>
      </c>
      <c r="L538" s="17">
        <v>0.33919133723593398</v>
      </c>
      <c r="M538" s="17"/>
      <c r="N538" s="17">
        <v>0.39183333780756502</v>
      </c>
      <c r="O538" s="17">
        <v>0.29382786304039299</v>
      </c>
      <c r="P538" s="17">
        <v>0.40440541513075301</v>
      </c>
      <c r="Q538" s="17">
        <v>0.39838169263058998</v>
      </c>
      <c r="R538" s="17">
        <v>0.35737821300734701</v>
      </c>
      <c r="S538" s="17"/>
      <c r="T538" s="17">
        <v>0.33628518910969601</v>
      </c>
      <c r="U538" s="17">
        <v>0.36658827890184498</v>
      </c>
      <c r="V538" s="17">
        <v>0.37962434588000499</v>
      </c>
      <c r="W538" s="17">
        <v>0.42971728456056102</v>
      </c>
      <c r="X538" s="17"/>
      <c r="Y538" s="17">
        <v>0.40205018975856999</v>
      </c>
      <c r="Z538" s="17">
        <v>0.43374862252103402</v>
      </c>
      <c r="AA538" s="17">
        <v>0.32418568151673</v>
      </c>
      <c r="AB538" s="17">
        <v>0.42055502253128602</v>
      </c>
      <c r="AC538" s="17">
        <v>0.37959048024429798</v>
      </c>
      <c r="AD538" s="17">
        <v>0.36828205697445998</v>
      </c>
      <c r="AE538" s="17"/>
      <c r="AF538" s="17">
        <v>0.38001239543271198</v>
      </c>
      <c r="AG538" s="17"/>
      <c r="AH538" s="17">
        <v>0.38094609575028798</v>
      </c>
      <c r="AI538" s="17"/>
      <c r="AJ538" s="17">
        <v>0.327320902675657</v>
      </c>
      <c r="AK538" s="17">
        <v>0.39880975340795899</v>
      </c>
      <c r="AL538" s="17">
        <v>0.40057614579864198</v>
      </c>
      <c r="AM538" s="17">
        <v>0.413292446156522</v>
      </c>
      <c r="AN538" s="17">
        <v>0.38500149715937698</v>
      </c>
    </row>
    <row r="539" spans="2:40" x14ac:dyDescent="0.35">
      <c r="B539" t="s">
        <v>251</v>
      </c>
      <c r="C539" s="17">
        <v>0.21904237621455599</v>
      </c>
      <c r="D539" s="17">
        <v>0.21714838621586</v>
      </c>
      <c r="E539" s="17">
        <v>0.222241828788691</v>
      </c>
      <c r="F539" s="17"/>
      <c r="G539" s="17">
        <v>0.121681311500797</v>
      </c>
      <c r="H539" s="17">
        <v>0.15563122613877201</v>
      </c>
      <c r="I539" s="17">
        <v>0.20461056769563599</v>
      </c>
      <c r="J539" s="17">
        <v>0.22889813913080501</v>
      </c>
      <c r="K539" s="17">
        <v>0.26510921295582801</v>
      </c>
      <c r="L539" s="17">
        <v>0.27517548781816498</v>
      </c>
      <c r="M539" s="17"/>
      <c r="N539" s="17">
        <v>0.176553172103422</v>
      </c>
      <c r="O539" s="17">
        <v>0.27496045107345701</v>
      </c>
      <c r="P539" s="17">
        <v>0.21699885656781601</v>
      </c>
      <c r="Q539" s="17">
        <v>0.20031881273118801</v>
      </c>
      <c r="R539" s="17">
        <v>0.247224599785003</v>
      </c>
      <c r="S539" s="17"/>
      <c r="T539" s="17">
        <v>0.32315328435531598</v>
      </c>
      <c r="U539" s="17">
        <v>0.20234592113476299</v>
      </c>
      <c r="V539" s="17">
        <v>0.21409221827639699</v>
      </c>
      <c r="W539" s="17">
        <v>0.23496709804089699</v>
      </c>
      <c r="X539" s="17"/>
      <c r="Y539" s="17">
        <v>0.21046620586011899</v>
      </c>
      <c r="Z539" s="17">
        <v>0.22306981581469201</v>
      </c>
      <c r="AA539" s="17">
        <v>0.25927427248249002</v>
      </c>
      <c r="AB539" s="17">
        <v>0.189977619139407</v>
      </c>
      <c r="AC539" s="17">
        <v>9.2867731581617499E-2</v>
      </c>
      <c r="AD539" s="17">
        <v>0.28775765975343698</v>
      </c>
      <c r="AE539" s="17"/>
      <c r="AF539" s="17">
        <v>0.21676928119493299</v>
      </c>
      <c r="AG539" s="17"/>
      <c r="AH539" s="17">
        <v>0.21889671912801101</v>
      </c>
      <c r="AI539" s="17"/>
      <c r="AJ539" s="17">
        <v>0.25853151433293498</v>
      </c>
      <c r="AK539" s="17">
        <v>0.22140301312039301</v>
      </c>
      <c r="AL539" s="17">
        <v>0.167382280028151</v>
      </c>
      <c r="AM539" s="17">
        <v>0.21490048505554199</v>
      </c>
      <c r="AN539" s="17">
        <v>0.208071083219589</v>
      </c>
    </row>
    <row r="540" spans="2:40" x14ac:dyDescent="0.35">
      <c r="B540" t="s">
        <v>252</v>
      </c>
      <c r="C540" s="17">
        <v>5.3948769778636198E-2</v>
      </c>
      <c r="D540" s="17">
        <v>6.2360429710578098E-2</v>
      </c>
      <c r="E540" s="17">
        <v>4.5857141649007699E-2</v>
      </c>
      <c r="F540" s="17"/>
      <c r="G540" s="17">
        <v>5.4842737777430602E-2</v>
      </c>
      <c r="H540" s="17">
        <v>3.9540158974282202E-2</v>
      </c>
      <c r="I540" s="17">
        <v>7.4680341264698399E-2</v>
      </c>
      <c r="J540" s="17">
        <v>5.7411667696124803E-2</v>
      </c>
      <c r="K540" s="17">
        <v>4.8665988721042198E-2</v>
      </c>
      <c r="L540" s="17">
        <v>5.2382859752954598E-2</v>
      </c>
      <c r="M540" s="17"/>
      <c r="N540" s="17">
        <v>3.0128853945880801E-2</v>
      </c>
      <c r="O540" s="17">
        <v>5.8278579738216603E-2</v>
      </c>
      <c r="P540" s="17">
        <v>5.5262053970557001E-2</v>
      </c>
      <c r="Q540" s="17">
        <v>5.69074560809925E-2</v>
      </c>
      <c r="R540" s="17">
        <v>6.00058590222163E-2</v>
      </c>
      <c r="S540" s="17"/>
      <c r="T540" s="17">
        <v>6.9871178179013602E-2</v>
      </c>
      <c r="U540" s="17">
        <v>5.7716904279543998E-2</v>
      </c>
      <c r="V540" s="17">
        <v>5.7460471103249901E-2</v>
      </c>
      <c r="W540" s="17">
        <v>4.3337333646377901E-2</v>
      </c>
      <c r="X540" s="17"/>
      <c r="Y540" s="17">
        <v>6.63663994058111E-2</v>
      </c>
      <c r="Z540" s="17">
        <v>2.5395344047234699E-2</v>
      </c>
      <c r="AA540" s="17">
        <v>5.0989076387790801E-2</v>
      </c>
      <c r="AB540" s="17">
        <v>4.7605796321081202E-2</v>
      </c>
      <c r="AC540" s="17">
        <v>4.6471576593294699E-2</v>
      </c>
      <c r="AD540" s="17">
        <v>0</v>
      </c>
      <c r="AE540" s="17"/>
      <c r="AF540" s="17">
        <v>4.5676534393831902E-2</v>
      </c>
      <c r="AG540" s="17"/>
      <c r="AH540" s="17">
        <v>5.4348800319006102E-2</v>
      </c>
      <c r="AI540" s="17"/>
      <c r="AJ540" s="17">
        <v>4.4892863415527999E-2</v>
      </c>
      <c r="AK540" s="17">
        <v>4.9913185452816401E-2</v>
      </c>
      <c r="AL540" s="17">
        <v>6.0137111663287703E-2</v>
      </c>
      <c r="AM540" s="17">
        <v>6.3811976462034403E-2</v>
      </c>
      <c r="AN540" s="17">
        <v>5.3158821189110202E-2</v>
      </c>
    </row>
    <row r="541" spans="2:40" x14ac:dyDescent="0.35">
      <c r="B541" t="s">
        <v>253</v>
      </c>
      <c r="C541" s="17">
        <v>5.2452604322655999E-2</v>
      </c>
      <c r="D541" s="17">
        <v>7.2765897334766794E-2</v>
      </c>
      <c r="E541" s="17">
        <v>3.2448423577351601E-2</v>
      </c>
      <c r="F541" s="17"/>
      <c r="G541" s="17">
        <v>0</v>
      </c>
      <c r="H541" s="17">
        <v>2.16054918273751E-2</v>
      </c>
      <c r="I541" s="17">
        <v>8.1327761108014499E-2</v>
      </c>
      <c r="J541" s="17">
        <v>7.7448861633856697E-2</v>
      </c>
      <c r="K541" s="17">
        <v>8.03502562472964E-2</v>
      </c>
      <c r="L541" s="17">
        <v>4.4613051659613198E-2</v>
      </c>
      <c r="M541" s="17"/>
      <c r="N541" s="17">
        <v>2.7672576995922099E-2</v>
      </c>
      <c r="O541" s="17">
        <v>5.0258195889671897E-2</v>
      </c>
      <c r="P541" s="17">
        <v>5.7067481962883797E-2</v>
      </c>
      <c r="Q541" s="17">
        <v>5.1087528804632298E-2</v>
      </c>
      <c r="R541" s="17">
        <v>5.9350787846975603E-2</v>
      </c>
      <c r="S541" s="17"/>
      <c r="T541" s="17">
        <v>2.8363500193915901E-2</v>
      </c>
      <c r="U541" s="17">
        <v>4.0898007134436601E-2</v>
      </c>
      <c r="V541" s="17">
        <v>5.2406441924675702E-2</v>
      </c>
      <c r="W541" s="17">
        <v>5.6922074749377598E-2</v>
      </c>
      <c r="X541" s="17"/>
      <c r="Y541" s="17">
        <v>5.7721892182517803E-2</v>
      </c>
      <c r="Z541" s="17">
        <v>1.2550919552123899E-2</v>
      </c>
      <c r="AA541" s="17">
        <v>5.9950391130945101E-2</v>
      </c>
      <c r="AB541" s="17">
        <v>7.3717256875414694E-2</v>
      </c>
      <c r="AC541" s="17">
        <v>0</v>
      </c>
      <c r="AD541" s="17">
        <v>9.4372511204638507E-2</v>
      </c>
      <c r="AE541" s="17"/>
      <c r="AF541" s="17">
        <v>6.4293326130810194E-2</v>
      </c>
      <c r="AG541" s="17"/>
      <c r="AH541" s="17">
        <v>4.9817562446534E-2</v>
      </c>
      <c r="AI541" s="17"/>
      <c r="AJ541" s="17">
        <v>4.39832244664713E-2</v>
      </c>
      <c r="AK541" s="17">
        <v>6.4477658397656401E-2</v>
      </c>
      <c r="AL541" s="17">
        <v>6.9820206828590595E-2</v>
      </c>
      <c r="AM541" s="17">
        <v>3.8660448592359203E-2</v>
      </c>
      <c r="AN541" s="17">
        <v>5.69225872992557E-2</v>
      </c>
    </row>
    <row r="542" spans="2:40" x14ac:dyDescent="0.35">
      <c r="B542" t="s">
        <v>58</v>
      </c>
      <c r="C542" s="17">
        <v>0.17654824314953199</v>
      </c>
      <c r="D542" s="17">
        <v>0.13808474072770299</v>
      </c>
      <c r="E542" s="17">
        <v>0.21607017078361701</v>
      </c>
      <c r="F542" s="17"/>
      <c r="G542" s="17">
        <v>0.112061509611954</v>
      </c>
      <c r="H542" s="17">
        <v>0.129483070809916</v>
      </c>
      <c r="I542" s="17">
        <v>0.118082128846023</v>
      </c>
      <c r="J542" s="17">
        <v>0.20889736209712001</v>
      </c>
      <c r="K542" s="17">
        <v>0.192655600727486</v>
      </c>
      <c r="L542" s="17">
        <v>0.236965418574002</v>
      </c>
      <c r="M542" s="17"/>
      <c r="N542" s="17">
        <v>0.152953225659161</v>
      </c>
      <c r="O542" s="17">
        <v>0.22083943321310701</v>
      </c>
      <c r="P542" s="17">
        <v>0.20777420656009099</v>
      </c>
      <c r="Q542" s="17">
        <v>0.15647213785049099</v>
      </c>
      <c r="R542" s="17">
        <v>8.4426937944815997E-2</v>
      </c>
      <c r="S542" s="17"/>
      <c r="T542" s="17">
        <v>0.10586993268886701</v>
      </c>
      <c r="U542" s="17">
        <v>0.22544794294915799</v>
      </c>
      <c r="V542" s="17">
        <v>0.14465448881742801</v>
      </c>
      <c r="W542" s="17">
        <v>0.110610329851064</v>
      </c>
      <c r="X542" s="17"/>
      <c r="Y542" s="17">
        <v>0.127131998146745</v>
      </c>
      <c r="Z542" s="17">
        <v>0.16881390098006299</v>
      </c>
      <c r="AA542" s="17">
        <v>0.24671660862418299</v>
      </c>
      <c r="AB542" s="17">
        <v>0.176521033977907</v>
      </c>
      <c r="AC542" s="17">
        <v>0.183849641172072</v>
      </c>
      <c r="AD542" s="17">
        <v>0.203440181152127</v>
      </c>
      <c r="AE542" s="17"/>
      <c r="AF542" s="17">
        <v>0.19392337289685399</v>
      </c>
      <c r="AG542" s="17"/>
      <c r="AH542" s="17">
        <v>0.174378577386954</v>
      </c>
      <c r="AI542" s="17"/>
      <c r="AJ542" s="17">
        <v>0.16229679581051601</v>
      </c>
      <c r="AK542" s="17">
        <v>0.172573624347716</v>
      </c>
      <c r="AL542" s="17">
        <v>0.20198062055767699</v>
      </c>
      <c r="AM542" s="17">
        <v>0.185825112264347</v>
      </c>
      <c r="AN542" s="17">
        <v>0.15369531319163601</v>
      </c>
    </row>
    <row r="543" spans="2:40" x14ac:dyDescent="0.35">
      <c r="B543" t="s">
        <v>254</v>
      </c>
      <c r="C543" s="17">
        <v>0.49800800653462002</v>
      </c>
      <c r="D543" s="17">
        <v>0.50964054601109299</v>
      </c>
      <c r="E543" s="17">
        <v>0.48338243520133301</v>
      </c>
      <c r="F543" s="17"/>
      <c r="G543" s="17">
        <v>0.711414441109819</v>
      </c>
      <c r="H543" s="17">
        <v>0.65374005224965503</v>
      </c>
      <c r="I543" s="17">
        <v>0.52129920108562899</v>
      </c>
      <c r="J543" s="17">
        <v>0.42734396944209302</v>
      </c>
      <c r="K543" s="17">
        <v>0.41321894134834702</v>
      </c>
      <c r="L543" s="17">
        <v>0.390863182195264</v>
      </c>
      <c r="M543" s="17"/>
      <c r="N543" s="17">
        <v>0.61269217129561404</v>
      </c>
      <c r="O543" s="17">
        <v>0.39566334008554799</v>
      </c>
      <c r="P543" s="17">
        <v>0.462897400938652</v>
      </c>
      <c r="Q543" s="17">
        <v>0.53521406453269704</v>
      </c>
      <c r="R543" s="17">
        <v>0.54899181540098896</v>
      </c>
      <c r="S543" s="17"/>
      <c r="T543" s="17">
        <v>0.47274210458288701</v>
      </c>
      <c r="U543" s="17">
        <v>0.47359122450209801</v>
      </c>
      <c r="V543" s="17">
        <v>0.53138637987824899</v>
      </c>
      <c r="W543" s="17">
        <v>0.55416316371228402</v>
      </c>
      <c r="X543" s="17"/>
      <c r="Y543" s="17">
        <v>0.53831350440480796</v>
      </c>
      <c r="Z543" s="17">
        <v>0.57017001960588498</v>
      </c>
      <c r="AA543" s="17">
        <v>0.38306965137459098</v>
      </c>
      <c r="AB543" s="17">
        <v>0.51217829368618994</v>
      </c>
      <c r="AC543" s="17">
        <v>0.67681105065301606</v>
      </c>
      <c r="AD543" s="17">
        <v>0.41442964788979803</v>
      </c>
      <c r="AE543" s="17"/>
      <c r="AF543" s="17">
        <v>0.47933748538357002</v>
      </c>
      <c r="AG543" s="17"/>
      <c r="AH543" s="17">
        <v>0.50255834071949401</v>
      </c>
      <c r="AI543" s="17"/>
      <c r="AJ543" s="17">
        <v>0.49029560197455002</v>
      </c>
      <c r="AK543" s="17">
        <v>0.491632518681418</v>
      </c>
      <c r="AL543" s="17">
        <v>0.50067978092229304</v>
      </c>
      <c r="AM543" s="17">
        <v>0.49680197762571798</v>
      </c>
      <c r="AN543" s="17">
        <v>0.52815219510040901</v>
      </c>
    </row>
    <row r="544" spans="2:40" x14ac:dyDescent="0.35">
      <c r="B544" t="s">
        <v>255</v>
      </c>
      <c r="C544" s="17">
        <v>0.106401374101292</v>
      </c>
      <c r="D544" s="17">
        <v>0.135126327045345</v>
      </c>
      <c r="E544" s="17">
        <v>7.83055652263593E-2</v>
      </c>
      <c r="F544" s="17"/>
      <c r="G544" s="17">
        <v>5.4842737777430602E-2</v>
      </c>
      <c r="H544" s="17">
        <v>6.1145650801657202E-2</v>
      </c>
      <c r="I544" s="17">
        <v>0.15600810237271301</v>
      </c>
      <c r="J544" s="17">
        <v>0.13486052932998099</v>
      </c>
      <c r="K544" s="17">
        <v>0.12901624496833899</v>
      </c>
      <c r="L544" s="17">
        <v>9.6995911412567803E-2</v>
      </c>
      <c r="M544" s="17"/>
      <c r="N544" s="17">
        <v>5.78014309418029E-2</v>
      </c>
      <c r="O544" s="17">
        <v>0.10853677562788901</v>
      </c>
      <c r="P544" s="17">
        <v>0.112329535933441</v>
      </c>
      <c r="Q544" s="17">
        <v>0.10799498488562501</v>
      </c>
      <c r="R544" s="17">
        <v>0.11935664686919201</v>
      </c>
      <c r="S544" s="17"/>
      <c r="T544" s="17">
        <v>9.8234678372929402E-2</v>
      </c>
      <c r="U544" s="17">
        <v>9.8614911413980599E-2</v>
      </c>
      <c r="V544" s="17">
        <v>0.10986691302792601</v>
      </c>
      <c r="W544" s="17">
        <v>0.10025940839575501</v>
      </c>
      <c r="X544" s="17"/>
      <c r="Y544" s="17">
        <v>0.124088291588329</v>
      </c>
      <c r="Z544" s="17">
        <v>3.7946263599358598E-2</v>
      </c>
      <c r="AA544" s="17">
        <v>0.110939467518736</v>
      </c>
      <c r="AB544" s="17">
        <v>0.121323053196496</v>
      </c>
      <c r="AC544" s="17">
        <v>4.6471576593294699E-2</v>
      </c>
      <c r="AD544" s="17">
        <v>9.4372511204638507E-2</v>
      </c>
      <c r="AE544" s="17"/>
      <c r="AF544" s="17">
        <v>0.109969860524642</v>
      </c>
      <c r="AG544" s="17"/>
      <c r="AH544" s="17">
        <v>0.10416636276554</v>
      </c>
      <c r="AI544" s="17"/>
      <c r="AJ544" s="17">
        <v>8.8876087881999299E-2</v>
      </c>
      <c r="AK544" s="17">
        <v>0.114390843850473</v>
      </c>
      <c r="AL544" s="17">
        <v>0.129957318491878</v>
      </c>
      <c r="AM544" s="17">
        <v>0.102472425054394</v>
      </c>
      <c r="AN544" s="17">
        <v>0.11008140848836601</v>
      </c>
    </row>
    <row r="545" spans="2:40" x14ac:dyDescent="0.35">
      <c r="B545" t="s">
        <v>240</v>
      </c>
      <c r="C545" s="17">
        <v>0.39160663243332799</v>
      </c>
      <c r="D545" s="17">
        <v>0.37451421896574799</v>
      </c>
      <c r="E545" s="17">
        <v>0.405076869974973</v>
      </c>
      <c r="F545" s="17"/>
      <c r="G545" s="17">
        <v>0.65657170333238801</v>
      </c>
      <c r="H545" s="17">
        <v>0.59259440144799802</v>
      </c>
      <c r="I545" s="17">
        <v>0.36529109871291598</v>
      </c>
      <c r="J545" s="17">
        <v>0.29248344011211203</v>
      </c>
      <c r="K545" s="17">
        <v>0.284202696380009</v>
      </c>
      <c r="L545" s="17">
        <v>0.29386727078269698</v>
      </c>
      <c r="M545" s="17"/>
      <c r="N545" s="17">
        <v>0.55489074035381103</v>
      </c>
      <c r="O545" s="17">
        <v>0.28712656445765899</v>
      </c>
      <c r="P545" s="17">
        <v>0.35056786500521198</v>
      </c>
      <c r="Q545" s="17">
        <v>0.42721907964707201</v>
      </c>
      <c r="R545" s="17">
        <v>0.42963516853179701</v>
      </c>
      <c r="S545" s="17"/>
      <c r="T545" s="17">
        <v>0.37450742620995803</v>
      </c>
      <c r="U545" s="17">
        <v>0.37497631308811702</v>
      </c>
      <c r="V545" s="17">
        <v>0.42151946685032399</v>
      </c>
      <c r="W545" s="17">
        <v>0.45390375531652799</v>
      </c>
      <c r="X545" s="17"/>
      <c r="Y545" s="17">
        <v>0.414225212816479</v>
      </c>
      <c r="Z545" s="17">
        <v>0.53222375600652705</v>
      </c>
      <c r="AA545" s="17">
        <v>0.27213018385585502</v>
      </c>
      <c r="AB545" s="17">
        <v>0.390855240489694</v>
      </c>
      <c r="AC545" s="17">
        <v>0.63033947405972102</v>
      </c>
      <c r="AD545" s="17">
        <v>0.32005713668516</v>
      </c>
      <c r="AE545" s="17"/>
      <c r="AF545" s="17">
        <v>0.36936762485892799</v>
      </c>
      <c r="AG545" s="17"/>
      <c r="AH545" s="17">
        <v>0.39839197795395398</v>
      </c>
      <c r="AI545" s="17"/>
      <c r="AJ545" s="17">
        <v>0.40141951409255</v>
      </c>
      <c r="AK545" s="17">
        <v>0.37724167483094501</v>
      </c>
      <c r="AL545" s="17">
        <v>0.37072246243041501</v>
      </c>
      <c r="AM545" s="17">
        <v>0.39432955257132402</v>
      </c>
      <c r="AN545" s="17">
        <v>0.418070786612043</v>
      </c>
    </row>
    <row r="546" spans="2:40" x14ac:dyDescent="0.35">
      <c r="C546" s="17"/>
      <c r="D546" s="17"/>
      <c r="E546" s="17"/>
      <c r="F546" s="17"/>
      <c r="G546" s="17"/>
      <c r="H546" s="17"/>
      <c r="I546" s="17"/>
      <c r="J546" s="17"/>
      <c r="K546" s="17"/>
      <c r="L546" s="17"/>
      <c r="M546" s="17"/>
      <c r="N546" s="17"/>
      <c r="O546" s="17"/>
      <c r="P546" s="17"/>
      <c r="Q546" s="17"/>
      <c r="R546" s="17"/>
      <c r="S546" s="17"/>
      <c r="T546" s="17"/>
      <c r="U546" s="17"/>
      <c r="V546" s="17"/>
      <c r="W546" s="17"/>
      <c r="X546" s="17"/>
      <c r="Y546" s="17"/>
      <c r="Z546" s="17"/>
      <c r="AA546" s="17"/>
      <c r="AB546" s="17"/>
      <c r="AC546" s="17"/>
      <c r="AD546" s="17"/>
      <c r="AE546" s="17"/>
      <c r="AF546" s="17"/>
      <c r="AG546" s="17"/>
      <c r="AH546" s="17"/>
      <c r="AI546" s="17"/>
      <c r="AJ546" s="17"/>
      <c r="AK546" s="17"/>
      <c r="AL546" s="17"/>
      <c r="AM546" s="17"/>
      <c r="AN546" s="17"/>
    </row>
    <row r="547" spans="2:40" x14ac:dyDescent="0.35">
      <c r="B547" s="6" t="s">
        <v>262</v>
      </c>
      <c r="C547" s="17"/>
      <c r="D547" s="17"/>
      <c r="E547" s="17"/>
      <c r="F547" s="17"/>
      <c r="G547" s="17"/>
      <c r="H547" s="17"/>
      <c r="I547" s="17"/>
      <c r="J547" s="17"/>
      <c r="K547" s="17"/>
      <c r="L547" s="17"/>
      <c r="M547" s="17"/>
      <c r="N547" s="17"/>
      <c r="O547" s="17"/>
      <c r="P547" s="17"/>
      <c r="Q547" s="17"/>
      <c r="R547" s="17"/>
      <c r="S547" s="17"/>
      <c r="T547" s="17"/>
      <c r="U547" s="17"/>
      <c r="V547" s="17"/>
      <c r="W547" s="17"/>
      <c r="X547" s="17"/>
      <c r="Y547" s="17"/>
      <c r="Z547" s="17"/>
      <c r="AA547" s="17"/>
      <c r="AB547" s="17"/>
      <c r="AC547" s="17"/>
      <c r="AD547" s="17"/>
      <c r="AE547" s="17"/>
      <c r="AF547" s="17"/>
      <c r="AG547" s="17"/>
      <c r="AH547" s="17"/>
      <c r="AI547" s="17"/>
      <c r="AJ547" s="17"/>
      <c r="AK547" s="17"/>
      <c r="AL547" s="17"/>
      <c r="AM547" s="17"/>
      <c r="AN547" s="17"/>
    </row>
    <row r="548" spans="2:40" x14ac:dyDescent="0.35">
      <c r="B548" s="24" t="s">
        <v>62</v>
      </c>
      <c r="C548" s="17"/>
      <c r="D548" s="17"/>
      <c r="E548" s="17"/>
      <c r="F548" s="17"/>
      <c r="G548" s="17"/>
      <c r="H548" s="17"/>
      <c r="I548" s="17"/>
      <c r="J548" s="17"/>
      <c r="K548" s="17"/>
      <c r="L548" s="17"/>
      <c r="M548" s="17"/>
      <c r="N548" s="17"/>
      <c r="O548" s="17"/>
      <c r="P548" s="17"/>
      <c r="Q548" s="17"/>
      <c r="R548" s="17"/>
      <c r="S548" s="17"/>
      <c r="T548" s="17"/>
      <c r="U548" s="17"/>
      <c r="V548" s="17"/>
      <c r="W548" s="17"/>
      <c r="X548" s="17"/>
      <c r="Y548" s="17"/>
      <c r="Z548" s="17"/>
      <c r="AA548" s="17"/>
      <c r="AB548" s="17"/>
      <c r="AC548" s="17"/>
      <c r="AD548" s="17"/>
      <c r="AE548" s="17"/>
      <c r="AF548" s="17"/>
      <c r="AG548" s="17"/>
      <c r="AH548" s="17"/>
      <c r="AI548" s="17"/>
      <c r="AJ548" s="17"/>
      <c r="AK548" s="17"/>
      <c r="AL548" s="17"/>
      <c r="AM548" s="17"/>
      <c r="AN548" s="17"/>
    </row>
    <row r="549" spans="2:40" x14ac:dyDescent="0.35">
      <c r="B549" t="s">
        <v>257</v>
      </c>
      <c r="C549" s="17">
        <v>8.2350836817154799E-2</v>
      </c>
      <c r="D549" s="17">
        <v>0.113485243332378</v>
      </c>
      <c r="E549" s="17">
        <v>5.1701865629803702E-2</v>
      </c>
      <c r="F549" s="17"/>
      <c r="G549" s="17">
        <v>0.15997738108180101</v>
      </c>
      <c r="H549" s="17">
        <v>0.20636910907617001</v>
      </c>
      <c r="I549" s="17">
        <v>9.0251287821813103E-2</v>
      </c>
      <c r="J549" s="17">
        <v>4.9712323700958502E-2</v>
      </c>
      <c r="K549" s="17">
        <v>3.3336054235576201E-2</v>
      </c>
      <c r="L549" s="17">
        <v>1.51341887437162E-2</v>
      </c>
      <c r="M549" s="17"/>
      <c r="N549" s="17">
        <v>7.4258034282874294E-2</v>
      </c>
      <c r="O549" s="17">
        <v>5.5030363349518198E-2</v>
      </c>
      <c r="P549" s="17">
        <v>2.5674934224161901E-2</v>
      </c>
      <c r="Q549" s="17">
        <v>0.110933087454877</v>
      </c>
      <c r="R549" s="17">
        <v>0.21554919392722199</v>
      </c>
      <c r="S549" s="17"/>
      <c r="T549" s="17">
        <v>0.105407367303163</v>
      </c>
      <c r="U549" s="17">
        <v>4.74229269452969E-2</v>
      </c>
      <c r="V549" s="17">
        <v>8.3284237365985905E-2</v>
      </c>
      <c r="W549" s="17">
        <v>0.12858739609865899</v>
      </c>
      <c r="X549" s="17"/>
      <c r="Y549" s="17">
        <v>0.13203377694039001</v>
      </c>
      <c r="Z549" s="17">
        <v>0.10238314500109801</v>
      </c>
      <c r="AA549" s="17">
        <v>1.8249507613076699E-2</v>
      </c>
      <c r="AB549" s="17">
        <v>5.25060630055071E-2</v>
      </c>
      <c r="AC549" s="17">
        <v>7.9566433362775899E-2</v>
      </c>
      <c r="AD549" s="17">
        <v>4.37035907713317E-2</v>
      </c>
      <c r="AE549" s="17"/>
      <c r="AF549" s="17">
        <v>8.6871909718314794E-2</v>
      </c>
      <c r="AG549" s="17"/>
      <c r="AH549" s="17">
        <v>8.2218565204855099E-2</v>
      </c>
      <c r="AI549" s="17"/>
      <c r="AJ549" s="17">
        <v>0.129579426296275</v>
      </c>
      <c r="AK549" s="17">
        <v>2.09462303828819E-2</v>
      </c>
      <c r="AL549" s="17">
        <v>7.6160560640438899E-2</v>
      </c>
      <c r="AM549" s="17">
        <v>5.2138602132375401E-2</v>
      </c>
      <c r="AN549" s="17">
        <v>0.101916558329316</v>
      </c>
    </row>
    <row r="550" spans="2:40" x14ac:dyDescent="0.35">
      <c r="B550" t="s">
        <v>258</v>
      </c>
      <c r="C550" s="17">
        <v>0.28898390838553201</v>
      </c>
      <c r="D550" s="17">
        <v>0.38726558411212603</v>
      </c>
      <c r="E550" s="17">
        <v>0.188419999244063</v>
      </c>
      <c r="F550" s="17"/>
      <c r="G550" s="17">
        <v>0.49706596051757801</v>
      </c>
      <c r="H550" s="17">
        <v>0.338601025194887</v>
      </c>
      <c r="I550" s="17">
        <v>0.33685956053251598</v>
      </c>
      <c r="J550" s="17">
        <v>0.283260365465201</v>
      </c>
      <c r="K550" s="17">
        <v>0.23236398131355701</v>
      </c>
      <c r="L550" s="17">
        <v>0.179581358839002</v>
      </c>
      <c r="M550" s="17"/>
      <c r="N550" s="17">
        <v>0.28496020738038602</v>
      </c>
      <c r="O550" s="17">
        <v>0.37667283495419401</v>
      </c>
      <c r="P550" s="17">
        <v>0.19025767823620099</v>
      </c>
      <c r="Q550" s="17">
        <v>0.33776928561365999</v>
      </c>
      <c r="R550" s="17">
        <v>0.35728596194248202</v>
      </c>
      <c r="S550" s="17"/>
      <c r="T550" s="17">
        <v>0.40295820291711798</v>
      </c>
      <c r="U550" s="17">
        <v>0.23700583974640799</v>
      </c>
      <c r="V550" s="17">
        <v>0.25646657687235203</v>
      </c>
      <c r="W550" s="17">
        <v>0.36844860337521201</v>
      </c>
      <c r="X550" s="17"/>
      <c r="Y550" s="17">
        <v>0.34729427943163699</v>
      </c>
      <c r="Z550" s="17">
        <v>0.30207778409386599</v>
      </c>
      <c r="AA550" s="17">
        <v>0.18986279150879501</v>
      </c>
      <c r="AB550" s="17">
        <v>0.26248027472684099</v>
      </c>
      <c r="AC550" s="17">
        <v>0.41582774890545998</v>
      </c>
      <c r="AD550" s="17">
        <v>0.16177460069354699</v>
      </c>
      <c r="AE550" s="17"/>
      <c r="AF550" s="17">
        <v>0.294110355006234</v>
      </c>
      <c r="AG550" s="17"/>
      <c r="AH550" s="17">
        <v>0.28966497969218102</v>
      </c>
      <c r="AI550" s="17"/>
      <c r="AJ550" s="17">
        <v>0.27961223881742697</v>
      </c>
      <c r="AK550" s="17">
        <v>0.30413887268395901</v>
      </c>
      <c r="AL550" s="17">
        <v>0.23786918111264799</v>
      </c>
      <c r="AM550" s="17">
        <v>0.34541387986002497</v>
      </c>
      <c r="AN550" s="17">
        <v>0.27601505814709598</v>
      </c>
    </row>
    <row r="551" spans="2:40" x14ac:dyDescent="0.35">
      <c r="B551" t="s">
        <v>259</v>
      </c>
      <c r="C551" s="17">
        <v>0.455464377506134</v>
      </c>
      <c r="D551" s="17">
        <v>0.39166811788941602</v>
      </c>
      <c r="E551" s="17">
        <v>0.52001438061173999</v>
      </c>
      <c r="F551" s="17"/>
      <c r="G551" s="17">
        <v>0.27936492885389602</v>
      </c>
      <c r="H551" s="17">
        <v>0.33231890858747598</v>
      </c>
      <c r="I551" s="17">
        <v>0.48872726418031098</v>
      </c>
      <c r="J551" s="17">
        <v>0.48777493940246203</v>
      </c>
      <c r="K551" s="17">
        <v>0.48136708682833901</v>
      </c>
      <c r="L551" s="17">
        <v>0.55566660614788099</v>
      </c>
      <c r="M551" s="17"/>
      <c r="N551" s="17">
        <v>0.42409750949634201</v>
      </c>
      <c r="O551" s="17">
        <v>0.40676286317535298</v>
      </c>
      <c r="P551" s="17">
        <v>0.53620170630032205</v>
      </c>
      <c r="Q551" s="17">
        <v>0.43632958546742201</v>
      </c>
      <c r="R551" s="17">
        <v>0.36007638752454302</v>
      </c>
      <c r="S551" s="17"/>
      <c r="T551" s="17">
        <v>0.38451372176848297</v>
      </c>
      <c r="U551" s="17">
        <v>0.50171960677019101</v>
      </c>
      <c r="V551" s="17">
        <v>0.484378872733848</v>
      </c>
      <c r="W551" s="17">
        <v>0.40510451201359599</v>
      </c>
      <c r="X551" s="17"/>
      <c r="Y551" s="17">
        <v>0.40079950707161999</v>
      </c>
      <c r="Z551" s="17">
        <v>0.42479930302011798</v>
      </c>
      <c r="AA551" s="17">
        <v>0.525698579630826</v>
      </c>
      <c r="AB551" s="17">
        <v>0.50090136747421499</v>
      </c>
      <c r="AC551" s="17">
        <v>0.37028624386164899</v>
      </c>
      <c r="AD551" s="17">
        <v>0.75051075150876501</v>
      </c>
      <c r="AE551" s="17"/>
      <c r="AF551" s="17">
        <v>0.45027261460433798</v>
      </c>
      <c r="AG551" s="17"/>
      <c r="AH551" s="17">
        <v>0.45886692923609501</v>
      </c>
      <c r="AI551" s="17"/>
      <c r="AJ551" s="17">
        <v>0.44956061763591498</v>
      </c>
      <c r="AK551" s="17">
        <v>0.47285415747140702</v>
      </c>
      <c r="AL551" s="17">
        <v>0.50590237680614603</v>
      </c>
      <c r="AM551" s="17">
        <v>0.44328123062187202</v>
      </c>
      <c r="AN551" s="17">
        <v>0.37308775466826199</v>
      </c>
    </row>
    <row r="552" spans="2:40" x14ac:dyDescent="0.35">
      <c r="B552" t="s">
        <v>260</v>
      </c>
      <c r="C552" s="17">
        <v>0.16257412081494399</v>
      </c>
      <c r="D552" s="17">
        <v>0.10302190672853501</v>
      </c>
      <c r="E552" s="17">
        <v>0.22310504890371999</v>
      </c>
      <c r="F552" s="17"/>
      <c r="G552" s="17">
        <v>5.4918235774765498E-2</v>
      </c>
      <c r="H552" s="17">
        <v>9.3282360415781904E-2</v>
      </c>
      <c r="I552" s="17">
        <v>7.7919472214786595E-2</v>
      </c>
      <c r="J552" s="17">
        <v>0.17405116114550301</v>
      </c>
      <c r="K552" s="17">
        <v>0.25293287762252797</v>
      </c>
      <c r="L552" s="17">
        <v>0.23778896998372501</v>
      </c>
      <c r="M552" s="17"/>
      <c r="N552" s="17">
        <v>0.20680262829414101</v>
      </c>
      <c r="O552" s="17">
        <v>0.15550358088719701</v>
      </c>
      <c r="P552" s="17">
        <v>0.232803882207304</v>
      </c>
      <c r="Q552" s="17">
        <v>0.10204057585901199</v>
      </c>
      <c r="R552" s="17">
        <v>6.7088456605752397E-2</v>
      </c>
      <c r="S552" s="17"/>
      <c r="T552" s="17">
        <v>7.7695059608215294E-2</v>
      </c>
      <c r="U552" s="17">
        <v>0.20410733898205699</v>
      </c>
      <c r="V552" s="17">
        <v>0.16322818992779201</v>
      </c>
      <c r="W552" s="17">
        <v>9.7859488512531595E-2</v>
      </c>
      <c r="X552" s="17"/>
      <c r="Y552" s="17">
        <v>0.11039702619211</v>
      </c>
      <c r="Z552" s="17">
        <v>0.17073976788491799</v>
      </c>
      <c r="AA552" s="17">
        <v>0.25644489048357</v>
      </c>
      <c r="AB552" s="17">
        <v>0.17123120479054901</v>
      </c>
      <c r="AC552" s="17">
        <v>9.6896900206173295E-2</v>
      </c>
      <c r="AD552" s="17">
        <v>4.4011057026356298E-2</v>
      </c>
      <c r="AE552" s="17"/>
      <c r="AF552" s="17">
        <v>0.15929511694828299</v>
      </c>
      <c r="AG552" s="17"/>
      <c r="AH552" s="17">
        <v>0.15836571067525099</v>
      </c>
      <c r="AI552" s="17"/>
      <c r="AJ552" s="17">
        <v>0.13010846577216001</v>
      </c>
      <c r="AK552" s="17">
        <v>0.17981286022213999</v>
      </c>
      <c r="AL552" s="17">
        <v>0.17577050319235701</v>
      </c>
      <c r="AM552" s="17">
        <v>0.154529074806733</v>
      </c>
      <c r="AN552" s="17">
        <v>0.23002335628964199</v>
      </c>
    </row>
    <row r="553" spans="2:40" x14ac:dyDescent="0.35">
      <c r="B553" t="s">
        <v>261</v>
      </c>
      <c r="C553" s="17">
        <v>1.0626756476235E-2</v>
      </c>
      <c r="D553" s="17">
        <v>4.5591479375450203E-3</v>
      </c>
      <c r="E553" s="17">
        <v>1.67587056106729E-2</v>
      </c>
      <c r="F553" s="17"/>
      <c r="G553" s="17">
        <v>8.6734937719596204E-3</v>
      </c>
      <c r="H553" s="17">
        <v>2.9428596725684101E-2</v>
      </c>
      <c r="I553" s="17">
        <v>6.2424152505728197E-3</v>
      </c>
      <c r="J553" s="17">
        <v>5.2012102858758303E-3</v>
      </c>
      <c r="K553" s="17">
        <v>0</v>
      </c>
      <c r="L553" s="17">
        <v>1.1828876285676099E-2</v>
      </c>
      <c r="M553" s="17"/>
      <c r="N553" s="17">
        <v>9.88162054625801E-3</v>
      </c>
      <c r="O553" s="17">
        <v>6.0303576337378401E-3</v>
      </c>
      <c r="P553" s="17">
        <v>1.50617990320106E-2</v>
      </c>
      <c r="Q553" s="17">
        <v>1.29274656050296E-2</v>
      </c>
      <c r="R553" s="17">
        <v>0</v>
      </c>
      <c r="S553" s="17"/>
      <c r="T553" s="17">
        <v>2.9425648403020501E-2</v>
      </c>
      <c r="U553" s="17">
        <v>9.7442875560475092E-3</v>
      </c>
      <c r="V553" s="17">
        <v>1.26421231000222E-2</v>
      </c>
      <c r="W553" s="17">
        <v>0</v>
      </c>
      <c r="X553" s="17"/>
      <c r="Y553" s="17">
        <v>9.4754103642433508E-3</v>
      </c>
      <c r="Z553" s="17">
        <v>0</v>
      </c>
      <c r="AA553" s="17">
        <v>9.74423076373232E-3</v>
      </c>
      <c r="AB553" s="17">
        <v>1.28810900028877E-2</v>
      </c>
      <c r="AC553" s="17">
        <v>3.7422673663942002E-2</v>
      </c>
      <c r="AD553" s="17">
        <v>0</v>
      </c>
      <c r="AE553" s="17"/>
      <c r="AF553" s="17">
        <v>9.4500037228297199E-3</v>
      </c>
      <c r="AG553" s="17"/>
      <c r="AH553" s="17">
        <v>1.08838151916178E-2</v>
      </c>
      <c r="AI553" s="17"/>
      <c r="AJ553" s="17">
        <v>1.11392514782232E-2</v>
      </c>
      <c r="AK553" s="17">
        <v>2.2247879239611499E-2</v>
      </c>
      <c r="AL553" s="17">
        <v>4.29737824840991E-3</v>
      </c>
      <c r="AM553" s="17">
        <v>4.6372125789951504E-3</v>
      </c>
      <c r="AN553" s="17">
        <v>1.89572725656839E-2</v>
      </c>
    </row>
    <row r="554" spans="2:40" x14ac:dyDescent="0.35">
      <c r="C554" s="17"/>
      <c r="D554" s="17"/>
      <c r="E554" s="17"/>
      <c r="F554" s="17"/>
      <c r="G554" s="17"/>
      <c r="H554" s="17"/>
      <c r="I554" s="17"/>
      <c r="J554" s="17"/>
      <c r="K554" s="17"/>
      <c r="L554" s="17"/>
      <c r="M554" s="17"/>
      <c r="N554" s="17"/>
      <c r="O554" s="17"/>
      <c r="P554" s="17"/>
      <c r="Q554" s="17"/>
      <c r="R554" s="17"/>
      <c r="S554" s="17"/>
      <c r="T554" s="17"/>
      <c r="U554" s="17"/>
      <c r="V554" s="17"/>
      <c r="W554" s="17"/>
      <c r="X554" s="17"/>
      <c r="Y554" s="17"/>
      <c r="Z554" s="17"/>
      <c r="AA554" s="17"/>
      <c r="AB554" s="17"/>
      <c r="AC554" s="17"/>
      <c r="AD554" s="17"/>
      <c r="AE554" s="17"/>
      <c r="AF554" s="17"/>
      <c r="AG554" s="17"/>
      <c r="AH554" s="17"/>
      <c r="AI554" s="17"/>
      <c r="AJ554" s="17"/>
      <c r="AK554" s="17"/>
      <c r="AL554" s="17"/>
      <c r="AM554" s="17"/>
      <c r="AN554" s="17"/>
    </row>
    <row r="555" spans="2:40" x14ac:dyDescent="0.35">
      <c r="B555" s="6" t="s">
        <v>266</v>
      </c>
      <c r="C555" s="17"/>
      <c r="D555" s="17"/>
      <c r="E555" s="17"/>
      <c r="F555" s="17"/>
      <c r="G555" s="17"/>
      <c r="H555" s="17"/>
      <c r="I555" s="17"/>
      <c r="J555" s="17"/>
      <c r="K555" s="17"/>
      <c r="L555" s="17"/>
      <c r="M555" s="17"/>
      <c r="N555" s="17"/>
      <c r="O555" s="17"/>
      <c r="P555" s="17"/>
      <c r="Q555" s="17"/>
      <c r="R555" s="17"/>
      <c r="S555" s="17"/>
      <c r="T555" s="17"/>
      <c r="U555" s="17"/>
      <c r="V555" s="17"/>
      <c r="W555" s="17"/>
      <c r="X555" s="17"/>
      <c r="Y555" s="17"/>
      <c r="Z555" s="17"/>
      <c r="AA555" s="17"/>
      <c r="AB555" s="17"/>
      <c r="AC555" s="17"/>
      <c r="AD555" s="17"/>
      <c r="AE555" s="17"/>
      <c r="AF555" s="17"/>
      <c r="AG555" s="17"/>
      <c r="AH555" s="17"/>
      <c r="AI555" s="17"/>
      <c r="AJ555" s="17"/>
      <c r="AK555" s="17"/>
      <c r="AL555" s="17"/>
      <c r="AM555" s="17"/>
      <c r="AN555" s="17"/>
    </row>
    <row r="556" spans="2:40" x14ac:dyDescent="0.35">
      <c r="B556" s="24" t="s">
        <v>62</v>
      </c>
      <c r="C556" s="17"/>
      <c r="D556" s="17"/>
      <c r="E556" s="17"/>
      <c r="F556" s="17"/>
      <c r="G556" s="17"/>
      <c r="H556" s="17"/>
      <c r="I556" s="17"/>
      <c r="J556" s="17"/>
      <c r="K556" s="17"/>
      <c r="L556" s="17"/>
      <c r="M556" s="17"/>
      <c r="N556" s="17"/>
      <c r="O556" s="17"/>
      <c r="P556" s="17"/>
      <c r="Q556" s="17"/>
      <c r="R556" s="17"/>
      <c r="S556" s="17"/>
      <c r="T556" s="17"/>
      <c r="U556" s="17"/>
      <c r="V556" s="17"/>
      <c r="W556" s="17"/>
      <c r="X556" s="17"/>
      <c r="Y556" s="17"/>
      <c r="Z556" s="17"/>
      <c r="AA556" s="17"/>
      <c r="AB556" s="17"/>
      <c r="AC556" s="17"/>
      <c r="AD556" s="17"/>
      <c r="AE556" s="17"/>
      <c r="AF556" s="17"/>
      <c r="AG556" s="17"/>
      <c r="AH556" s="17"/>
      <c r="AI556" s="17"/>
      <c r="AJ556" s="17"/>
      <c r="AK556" s="17"/>
      <c r="AL556" s="17"/>
      <c r="AM556" s="17"/>
      <c r="AN556" s="17"/>
    </row>
    <row r="557" spans="2:40" x14ac:dyDescent="0.35">
      <c r="B557" t="s">
        <v>263</v>
      </c>
      <c r="C557" s="17">
        <v>0.50548922001004803</v>
      </c>
      <c r="D557" s="17">
        <v>0.50340117933146999</v>
      </c>
      <c r="E557" s="17">
        <v>0.50660196075353403</v>
      </c>
      <c r="F557" s="17"/>
      <c r="G557" s="17">
        <v>0.49692013872055801</v>
      </c>
      <c r="H557" s="17">
        <v>0.46026756040086497</v>
      </c>
      <c r="I557" s="17">
        <v>0.49404601189814101</v>
      </c>
      <c r="J557" s="17">
        <v>0.50718182184050198</v>
      </c>
      <c r="K557" s="17">
        <v>0.51197941733693098</v>
      </c>
      <c r="L557" s="17">
        <v>0.54043547968692596</v>
      </c>
      <c r="M557" s="17"/>
      <c r="N557" s="17">
        <v>0.33680327377102698</v>
      </c>
      <c r="O557" s="17">
        <v>0.54795555200518797</v>
      </c>
      <c r="P557" s="17">
        <v>0.49749251030994301</v>
      </c>
      <c r="Q557" s="17">
        <v>0.54539452568434499</v>
      </c>
      <c r="R557" s="17">
        <v>0.52418846900781901</v>
      </c>
      <c r="S557" s="17"/>
      <c r="T557" s="17">
        <v>0.39116694378699302</v>
      </c>
      <c r="U557" s="17">
        <v>0.51085010503808104</v>
      </c>
      <c r="V557" s="17">
        <v>0.51484983169573195</v>
      </c>
      <c r="W557" s="17">
        <v>0.54290559133356198</v>
      </c>
      <c r="X557" s="17"/>
      <c r="Y557" s="17">
        <v>0.53294978192965603</v>
      </c>
      <c r="Z557" s="17">
        <v>0.44456440303525702</v>
      </c>
      <c r="AA557" s="17">
        <v>0.513999757071396</v>
      </c>
      <c r="AB557" s="17">
        <v>0.49032682119238902</v>
      </c>
      <c r="AC557" s="17">
        <v>0.45327118607998901</v>
      </c>
      <c r="AD557" s="17">
        <v>0.34172997369004998</v>
      </c>
      <c r="AE557" s="17"/>
      <c r="AF557" s="17">
        <v>0.51206679280984901</v>
      </c>
      <c r="AG557" s="17"/>
      <c r="AH557" s="17">
        <v>0.50884253978775895</v>
      </c>
      <c r="AI557" s="17"/>
      <c r="AJ557" s="17">
        <v>0.51596668485695396</v>
      </c>
      <c r="AK557" s="17">
        <v>0.47826311139642003</v>
      </c>
      <c r="AL557" s="17">
        <v>0.50611338404232797</v>
      </c>
      <c r="AM557" s="17">
        <v>0.50413082551448596</v>
      </c>
      <c r="AN557" s="17">
        <v>0.51300738240459998</v>
      </c>
    </row>
    <row r="558" spans="2:40" x14ac:dyDescent="0.35">
      <c r="B558" t="s">
        <v>264</v>
      </c>
      <c r="C558" s="17">
        <v>0.25458199778687601</v>
      </c>
      <c r="D558" s="17">
        <v>0.283284096398281</v>
      </c>
      <c r="E558" s="17">
        <v>0.22739196750162799</v>
      </c>
      <c r="F558" s="17"/>
      <c r="G558" s="17">
        <v>0.34063412464151799</v>
      </c>
      <c r="H558" s="17">
        <v>0.29597590336694501</v>
      </c>
      <c r="I558" s="17">
        <v>0.26015268710252998</v>
      </c>
      <c r="J558" s="17">
        <v>0.24989225812493401</v>
      </c>
      <c r="K558" s="17">
        <v>0.20343489899540301</v>
      </c>
      <c r="L558" s="17">
        <v>0.222743138243304</v>
      </c>
      <c r="M558" s="17"/>
      <c r="N558" s="17">
        <v>0.32313433958362298</v>
      </c>
      <c r="O558" s="17">
        <v>0.230792135993348</v>
      </c>
      <c r="P558" s="17">
        <v>0.23512897558339199</v>
      </c>
      <c r="Q558" s="17">
        <v>0.253401660674198</v>
      </c>
      <c r="R558" s="17">
        <v>0.29475920271335598</v>
      </c>
      <c r="S558" s="17"/>
      <c r="T558" s="17">
        <v>0.33100194299233598</v>
      </c>
      <c r="U558" s="17">
        <v>0.21685224772252501</v>
      </c>
      <c r="V558" s="17">
        <v>0.241304281095409</v>
      </c>
      <c r="W558" s="17">
        <v>0.29807290857670798</v>
      </c>
      <c r="X558" s="17"/>
      <c r="Y558" s="17">
        <v>0.24512231097245099</v>
      </c>
      <c r="Z558" s="17">
        <v>0.36032275143499498</v>
      </c>
      <c r="AA558" s="17">
        <v>0.20725888688831801</v>
      </c>
      <c r="AB558" s="17">
        <v>0.25603648880911101</v>
      </c>
      <c r="AC558" s="17">
        <v>0.33745030926257102</v>
      </c>
      <c r="AD558" s="17">
        <v>0.34742832841224203</v>
      </c>
      <c r="AE558" s="17"/>
      <c r="AF558" s="17">
        <v>0.22528578137053801</v>
      </c>
      <c r="AG558" s="17"/>
      <c r="AH558" s="17">
        <v>0.25764050663085403</v>
      </c>
      <c r="AI558" s="17"/>
      <c r="AJ558" s="17">
        <v>0.224569037492103</v>
      </c>
      <c r="AK558" s="17">
        <v>0.28905956435765801</v>
      </c>
      <c r="AL558" s="17">
        <v>0.27077482205931902</v>
      </c>
      <c r="AM558" s="17">
        <v>0.26664826353326399</v>
      </c>
      <c r="AN558" s="17">
        <v>0.23929111782722401</v>
      </c>
    </row>
    <row r="559" spans="2:40" x14ac:dyDescent="0.35">
      <c r="B559" t="s">
        <v>265</v>
      </c>
      <c r="C559" s="17">
        <v>6.9606392864068001E-2</v>
      </c>
      <c r="D559" s="17">
        <v>9.2546690747308397E-2</v>
      </c>
      <c r="E559" s="17">
        <v>4.7076973988180101E-2</v>
      </c>
      <c r="F559" s="17"/>
      <c r="G559" s="17">
        <v>8.6010445367052504E-2</v>
      </c>
      <c r="H559" s="17">
        <v>0.133717110039732</v>
      </c>
      <c r="I559" s="17">
        <v>0.114720296700873</v>
      </c>
      <c r="J559" s="17">
        <v>5.1396999114194999E-2</v>
      </c>
      <c r="K559" s="17">
        <v>4.3776653901807801E-2</v>
      </c>
      <c r="L559" s="17">
        <v>2.2838886863169299E-2</v>
      </c>
      <c r="M559" s="17"/>
      <c r="N559" s="17">
        <v>0.108444476528241</v>
      </c>
      <c r="O559" s="17">
        <v>5.5465288756630302E-2</v>
      </c>
      <c r="P559" s="17">
        <v>2.54834053422229E-2</v>
      </c>
      <c r="Q559" s="17">
        <v>9.2199205438924306E-2</v>
      </c>
      <c r="R559" s="17">
        <v>0.13148448996896001</v>
      </c>
      <c r="S559" s="17"/>
      <c r="T559" s="17">
        <v>0.14728483219627</v>
      </c>
      <c r="U559" s="17">
        <v>5.1183294037561403E-2</v>
      </c>
      <c r="V559" s="17">
        <v>9.0204509553081305E-2</v>
      </c>
      <c r="W559" s="17">
        <v>6.8441223566031897E-2</v>
      </c>
      <c r="X559" s="17"/>
      <c r="Y559" s="17">
        <v>7.4702288734373803E-2</v>
      </c>
      <c r="Z559" s="17">
        <v>6.7309651022953498E-2</v>
      </c>
      <c r="AA559" s="17">
        <v>5.0318959635467397E-2</v>
      </c>
      <c r="AB559" s="17">
        <v>7.1815129344959705E-2</v>
      </c>
      <c r="AC559" s="17">
        <v>0.101771429346189</v>
      </c>
      <c r="AD559" s="17">
        <v>0.15669290830764199</v>
      </c>
      <c r="AE559" s="17"/>
      <c r="AF559" s="17">
        <v>6.56450611557685E-2</v>
      </c>
      <c r="AG559" s="17"/>
      <c r="AH559" s="17">
        <v>7.03851775883029E-2</v>
      </c>
      <c r="AI559" s="17"/>
      <c r="AJ559" s="17">
        <v>9.6217160502108004E-2</v>
      </c>
      <c r="AK559" s="17">
        <v>6.1241305900669799E-2</v>
      </c>
      <c r="AL559" s="17">
        <v>6.7741663336237698E-2</v>
      </c>
      <c r="AM559" s="17">
        <v>6.0726529874621897E-2</v>
      </c>
      <c r="AN559" s="17">
        <v>2.2270844519167599E-2</v>
      </c>
    </row>
    <row r="560" spans="2:40" x14ac:dyDescent="0.35">
      <c r="B560" t="s">
        <v>261</v>
      </c>
      <c r="C560" s="17">
        <v>0.17032238933900801</v>
      </c>
      <c r="D560" s="17">
        <v>0.12076803352294101</v>
      </c>
      <c r="E560" s="17">
        <v>0.218929097756659</v>
      </c>
      <c r="F560" s="17"/>
      <c r="G560" s="17">
        <v>7.6435291270872299E-2</v>
      </c>
      <c r="H560" s="17">
        <v>0.110039426192457</v>
      </c>
      <c r="I560" s="17">
        <v>0.13108100429845601</v>
      </c>
      <c r="J560" s="17">
        <v>0.19152892092036999</v>
      </c>
      <c r="K560" s="17">
        <v>0.240809029765858</v>
      </c>
      <c r="L560" s="17">
        <v>0.21398249520660001</v>
      </c>
      <c r="M560" s="17"/>
      <c r="N560" s="17">
        <v>0.231617910117109</v>
      </c>
      <c r="O560" s="17">
        <v>0.16578702324483299</v>
      </c>
      <c r="P560" s="17">
        <v>0.24189510876444201</v>
      </c>
      <c r="Q560" s="17">
        <v>0.10900460820253401</v>
      </c>
      <c r="R560" s="17">
        <v>4.9567838309864297E-2</v>
      </c>
      <c r="S560" s="17"/>
      <c r="T560" s="17">
        <v>0.130546281024401</v>
      </c>
      <c r="U560" s="17">
        <v>0.22111435320183301</v>
      </c>
      <c r="V560" s="17">
        <v>0.15364137765577901</v>
      </c>
      <c r="W560" s="17">
        <v>9.0580276523697906E-2</v>
      </c>
      <c r="X560" s="17"/>
      <c r="Y560" s="17">
        <v>0.147225618363519</v>
      </c>
      <c r="Z560" s="17">
        <v>0.127803194506794</v>
      </c>
      <c r="AA560" s="17">
        <v>0.22842239640481801</v>
      </c>
      <c r="AB560" s="17">
        <v>0.18182156065353999</v>
      </c>
      <c r="AC560" s="17">
        <v>0.107507075311252</v>
      </c>
      <c r="AD560" s="17">
        <v>0.15414878959006501</v>
      </c>
      <c r="AE560" s="17"/>
      <c r="AF560" s="17">
        <v>0.19700236466384499</v>
      </c>
      <c r="AG560" s="17"/>
      <c r="AH560" s="17">
        <v>0.16313177599308401</v>
      </c>
      <c r="AI560" s="17"/>
      <c r="AJ560" s="17">
        <v>0.163247117148835</v>
      </c>
      <c r="AK560" s="17">
        <v>0.17143601834525199</v>
      </c>
      <c r="AL560" s="17">
        <v>0.15537013056211499</v>
      </c>
      <c r="AM560" s="17">
        <v>0.16849438107762801</v>
      </c>
      <c r="AN560" s="17">
        <v>0.22543065524900899</v>
      </c>
    </row>
    <row r="561" spans="2:40" x14ac:dyDescent="0.35">
      <c r="C561" s="17"/>
      <c r="D561" s="17"/>
      <c r="E561" s="17"/>
      <c r="F561" s="17"/>
      <c r="G561" s="17"/>
      <c r="H561" s="17"/>
      <c r="I561" s="17"/>
      <c r="J561" s="17"/>
      <c r="K561" s="17"/>
      <c r="L561" s="17"/>
      <c r="M561" s="17"/>
      <c r="N561" s="17"/>
      <c r="O561" s="17"/>
      <c r="P561" s="17"/>
      <c r="Q561" s="17"/>
      <c r="R561" s="17"/>
      <c r="S561" s="17"/>
      <c r="T561" s="17"/>
      <c r="U561" s="17"/>
      <c r="V561" s="17"/>
      <c r="W561" s="17"/>
      <c r="X561" s="17"/>
      <c r="Y561" s="17"/>
      <c r="Z561" s="17"/>
      <c r="AA561" s="17"/>
      <c r="AB561" s="17"/>
      <c r="AC561" s="17"/>
      <c r="AD561" s="17"/>
      <c r="AE561" s="17"/>
      <c r="AF561" s="17"/>
      <c r="AG561" s="17"/>
      <c r="AH561" s="17"/>
      <c r="AI561" s="17"/>
      <c r="AJ561" s="17"/>
      <c r="AK561" s="17"/>
      <c r="AL561" s="17"/>
      <c r="AM561" s="17"/>
      <c r="AN561" s="17"/>
    </row>
    <row r="562" spans="2:40" x14ac:dyDescent="0.35">
      <c r="B562" s="6" t="s">
        <v>282</v>
      </c>
      <c r="C562" s="17"/>
      <c r="D562" s="17"/>
      <c r="E562" s="17"/>
      <c r="F562" s="17"/>
      <c r="G562" s="17"/>
      <c r="H562" s="17"/>
      <c r="I562" s="17"/>
      <c r="J562" s="17"/>
      <c r="K562" s="17"/>
      <c r="L562" s="17"/>
      <c r="M562" s="17"/>
      <c r="N562" s="17"/>
      <c r="O562" s="17"/>
      <c r="P562" s="17"/>
      <c r="Q562" s="17"/>
      <c r="R562" s="17"/>
      <c r="S562" s="17"/>
      <c r="T562" s="17"/>
      <c r="U562" s="17"/>
      <c r="V562" s="17"/>
      <c r="W562" s="17"/>
      <c r="X562" s="17"/>
      <c r="Y562" s="17"/>
      <c r="Z562" s="17"/>
      <c r="AA562" s="17"/>
      <c r="AB562" s="17"/>
      <c r="AC562" s="17"/>
      <c r="AD562" s="17"/>
      <c r="AE562" s="17"/>
      <c r="AF562" s="17"/>
      <c r="AG562" s="17"/>
      <c r="AH562" s="17"/>
      <c r="AI562" s="17"/>
      <c r="AJ562" s="17"/>
      <c r="AK562" s="17"/>
      <c r="AL562" s="17"/>
      <c r="AM562" s="17"/>
      <c r="AN562" s="17"/>
    </row>
    <row r="563" spans="2:40" x14ac:dyDescent="0.35">
      <c r="B563" s="24" t="s">
        <v>62</v>
      </c>
      <c r="C563" s="17"/>
      <c r="D563" s="17"/>
      <c r="E563" s="17"/>
      <c r="F563" s="17"/>
      <c r="G563" s="17"/>
      <c r="H563" s="17"/>
      <c r="I563" s="17"/>
      <c r="J563" s="17"/>
      <c r="K563" s="17"/>
      <c r="L563" s="17"/>
      <c r="M563" s="17"/>
      <c r="N563" s="17"/>
      <c r="O563" s="17"/>
      <c r="P563" s="17"/>
      <c r="Q563" s="17"/>
      <c r="R563" s="17"/>
      <c r="S563" s="17"/>
      <c r="T563" s="17"/>
      <c r="U563" s="17"/>
      <c r="V563" s="17"/>
      <c r="W563" s="17"/>
      <c r="X563" s="17"/>
      <c r="Y563" s="17"/>
      <c r="Z563" s="17"/>
      <c r="AA563" s="17"/>
      <c r="AB563" s="17"/>
      <c r="AC563" s="17"/>
      <c r="AD563" s="17"/>
      <c r="AE563" s="17"/>
      <c r="AF563" s="17"/>
      <c r="AG563" s="17"/>
      <c r="AH563" s="17"/>
      <c r="AI563" s="17"/>
      <c r="AJ563" s="17"/>
      <c r="AK563" s="17"/>
      <c r="AL563" s="17"/>
      <c r="AM563" s="17"/>
      <c r="AN563" s="17"/>
    </row>
    <row r="564" spans="2:40" x14ac:dyDescent="0.35">
      <c r="B564" t="s">
        <v>274</v>
      </c>
      <c r="C564" s="17">
        <v>0.15629836811831899</v>
      </c>
      <c r="D564" s="17">
        <v>0.185191268460729</v>
      </c>
      <c r="E564" s="17">
        <v>0.126315172813211</v>
      </c>
      <c r="F564" s="17"/>
      <c r="G564" s="17">
        <v>0.21093529075114401</v>
      </c>
      <c r="H564" s="17">
        <v>0.23069371903619601</v>
      </c>
      <c r="I564" s="17">
        <v>0.14541938469399601</v>
      </c>
      <c r="J564" s="17">
        <v>0.14017906747599701</v>
      </c>
      <c r="K564" s="17">
        <v>0.14615475887902299</v>
      </c>
      <c r="L564" s="17">
        <v>0.10689152939751</v>
      </c>
      <c r="M564" s="17"/>
      <c r="N564" s="17">
        <v>0.11926079673736099</v>
      </c>
      <c r="O564" s="17">
        <v>0.147974810946811</v>
      </c>
      <c r="P564" s="17">
        <v>0.14390605845537</v>
      </c>
      <c r="Q564" s="17">
        <v>0.197075140610628</v>
      </c>
      <c r="R564" s="17">
        <v>0.147469851847886</v>
      </c>
      <c r="S564" s="17"/>
      <c r="T564" s="17">
        <v>0.13771912487660001</v>
      </c>
      <c r="U564" s="17">
        <v>0.14578120510579101</v>
      </c>
      <c r="V564" s="17">
        <v>0.18398992161109001</v>
      </c>
      <c r="W564" s="17">
        <v>0.17597613939924101</v>
      </c>
      <c r="X564" s="17"/>
      <c r="Y564" s="17">
        <v>0.17270382811837601</v>
      </c>
      <c r="Z564" s="17">
        <v>0.171396685695928</v>
      </c>
      <c r="AA564" s="17">
        <v>0.118782715121172</v>
      </c>
      <c r="AB564" s="17">
        <v>0.195979926932357</v>
      </c>
      <c r="AC564" s="17">
        <v>0.17926045825349399</v>
      </c>
      <c r="AD564" s="17">
        <v>8.7306423861494703E-2</v>
      </c>
      <c r="AE564" s="17"/>
      <c r="AF564" s="17">
        <v>0.13168526310584799</v>
      </c>
      <c r="AG564" s="17"/>
      <c r="AH564" s="17">
        <v>0.15750587882608999</v>
      </c>
      <c r="AI564" s="17"/>
      <c r="AJ564" s="17">
        <v>0.146095276651002</v>
      </c>
      <c r="AK564" s="17">
        <v>0.183673980465384</v>
      </c>
      <c r="AL564" s="17">
        <v>0.16682184304998601</v>
      </c>
      <c r="AM564" s="17">
        <v>0.132383988119328</v>
      </c>
      <c r="AN564" s="17">
        <v>0.18106987577272601</v>
      </c>
    </row>
    <row r="565" spans="2:40" x14ac:dyDescent="0.35">
      <c r="B565" t="s">
        <v>275</v>
      </c>
      <c r="C565" s="17">
        <v>0.32038095221353202</v>
      </c>
      <c r="D565" s="17">
        <v>0.34568647523463603</v>
      </c>
      <c r="E565" s="17">
        <v>0.29303843729323698</v>
      </c>
      <c r="F565" s="17"/>
      <c r="G565" s="17">
        <v>0.35969875363891302</v>
      </c>
      <c r="H565" s="17">
        <v>0.37193412936894299</v>
      </c>
      <c r="I565" s="17">
        <v>0.34558946203519297</v>
      </c>
      <c r="J565" s="17">
        <v>0.36381962593524703</v>
      </c>
      <c r="K565" s="17">
        <v>0.211910714135012</v>
      </c>
      <c r="L565" s="17">
        <v>0.29509695148686099</v>
      </c>
      <c r="M565" s="17"/>
      <c r="N565" s="17">
        <v>0.373125183832626</v>
      </c>
      <c r="O565" s="17">
        <v>0.33301972561380799</v>
      </c>
      <c r="P565" s="17">
        <v>0.25326301110420302</v>
      </c>
      <c r="Q565" s="17">
        <v>0.35224109098878797</v>
      </c>
      <c r="R565" s="17">
        <v>0.38349225385611502</v>
      </c>
      <c r="S565" s="17"/>
      <c r="T565" s="17">
        <v>0.33650552255729699</v>
      </c>
      <c r="U565" s="17">
        <v>0.261308370078778</v>
      </c>
      <c r="V565" s="17">
        <v>0.35028233190270103</v>
      </c>
      <c r="W565" s="17">
        <v>0.408873074009239</v>
      </c>
      <c r="X565" s="17"/>
      <c r="Y565" s="17">
        <v>0.35551691567079002</v>
      </c>
      <c r="Z565" s="17">
        <v>0.36635896788470301</v>
      </c>
      <c r="AA565" s="17">
        <v>0.28045700379257299</v>
      </c>
      <c r="AB565" s="17">
        <v>0.24884475561017999</v>
      </c>
      <c r="AC565" s="17">
        <v>0.26181957293838998</v>
      </c>
      <c r="AD565" s="17">
        <v>0.39480804078350901</v>
      </c>
      <c r="AE565" s="17"/>
      <c r="AF565" s="17">
        <v>0.31255732366378502</v>
      </c>
      <c r="AG565" s="17"/>
      <c r="AH565" s="17">
        <v>0.32230758704773899</v>
      </c>
      <c r="AI565" s="17"/>
      <c r="AJ565" s="17">
        <v>0.34833171161855803</v>
      </c>
      <c r="AK565" s="17">
        <v>0.32775648351183601</v>
      </c>
      <c r="AL565" s="17">
        <v>0.33507681056972199</v>
      </c>
      <c r="AM565" s="17">
        <v>0.27588650137317799</v>
      </c>
      <c r="AN565" s="17">
        <v>0.29198005980015901</v>
      </c>
    </row>
    <row r="566" spans="2:40" x14ac:dyDescent="0.35">
      <c r="B566" t="s">
        <v>276</v>
      </c>
      <c r="C566" s="17">
        <v>0.20955691802620499</v>
      </c>
      <c r="D566" s="17">
        <v>0.19550786943663201</v>
      </c>
      <c r="E566" s="17">
        <v>0.224856958436155</v>
      </c>
      <c r="F566" s="17"/>
      <c r="G566" s="17">
        <v>0.17194911806141799</v>
      </c>
      <c r="H566" s="17">
        <v>0.15792544252250701</v>
      </c>
      <c r="I566" s="17">
        <v>0.20903249090838799</v>
      </c>
      <c r="J566" s="17">
        <v>0.22204748623496301</v>
      </c>
      <c r="K566" s="17">
        <v>0.24772868062408501</v>
      </c>
      <c r="L566" s="17">
        <v>0.227671164892499</v>
      </c>
      <c r="M566" s="17"/>
      <c r="N566" s="17">
        <v>0.18262577252998899</v>
      </c>
      <c r="O566" s="17">
        <v>0.15443712378617799</v>
      </c>
      <c r="P566" s="17">
        <v>0.25194771567207902</v>
      </c>
      <c r="Q566" s="17">
        <v>0.18831849230725001</v>
      </c>
      <c r="R566" s="17">
        <v>0.220575084383697</v>
      </c>
      <c r="S566" s="17"/>
      <c r="T566" s="17">
        <v>0.17506879409224199</v>
      </c>
      <c r="U566" s="17">
        <v>0.22520673799996299</v>
      </c>
      <c r="V566" s="17">
        <v>0.195876996885856</v>
      </c>
      <c r="W566" s="17">
        <v>0.19926182012673299</v>
      </c>
      <c r="X566" s="17"/>
      <c r="Y566" s="17">
        <v>0.20426249173997099</v>
      </c>
      <c r="Z566" s="17">
        <v>0.18605539230353399</v>
      </c>
      <c r="AA566" s="17">
        <v>0.21500469803135999</v>
      </c>
      <c r="AB566" s="17">
        <v>0.23215402003374999</v>
      </c>
      <c r="AC566" s="17">
        <v>0.256953489477175</v>
      </c>
      <c r="AD566" s="17">
        <v>0.160269223462736</v>
      </c>
      <c r="AE566" s="17"/>
      <c r="AF566" s="17">
        <v>0.20127492062580801</v>
      </c>
      <c r="AG566" s="17"/>
      <c r="AH566" s="17">
        <v>0.21007685850053801</v>
      </c>
      <c r="AI566" s="17"/>
      <c r="AJ566" s="17">
        <v>0.21823008587361201</v>
      </c>
      <c r="AK566" s="17">
        <v>0.188520351358854</v>
      </c>
      <c r="AL566" s="17">
        <v>0.193359551930469</v>
      </c>
      <c r="AM566" s="17">
        <v>0.22121532449143599</v>
      </c>
      <c r="AN566" s="17">
        <v>0.21948660366949399</v>
      </c>
    </row>
    <row r="567" spans="2:40" x14ac:dyDescent="0.35">
      <c r="B567" t="s">
        <v>277</v>
      </c>
      <c r="C567" s="17">
        <v>0.11442194808303301</v>
      </c>
      <c r="D567" s="17">
        <v>0.10165713481098</v>
      </c>
      <c r="E567" s="17">
        <v>0.12787068401859</v>
      </c>
      <c r="F567" s="17"/>
      <c r="G567" s="17">
        <v>0.115277140841106</v>
      </c>
      <c r="H567" s="17">
        <v>8.9668147629419506E-2</v>
      </c>
      <c r="I567" s="17">
        <v>0.15425156774794799</v>
      </c>
      <c r="J567" s="17">
        <v>9.0397913423182194E-2</v>
      </c>
      <c r="K567" s="17">
        <v>0.13776453534315</v>
      </c>
      <c r="L567" s="17">
        <v>0.108907776377187</v>
      </c>
      <c r="M567" s="17"/>
      <c r="N567" s="17">
        <v>0.147582553391639</v>
      </c>
      <c r="O567" s="17">
        <v>9.6798558460450698E-2</v>
      </c>
      <c r="P567" s="17">
        <v>0.104560188637354</v>
      </c>
      <c r="Q567" s="17">
        <v>0.114931097651193</v>
      </c>
      <c r="R567" s="17">
        <v>0.12787800189154899</v>
      </c>
      <c r="S567" s="17"/>
      <c r="T567" s="17">
        <v>0.117517156330433</v>
      </c>
      <c r="U567" s="17">
        <v>0.112770384034228</v>
      </c>
      <c r="V567" s="17">
        <v>9.7820346982917597E-2</v>
      </c>
      <c r="W567" s="17">
        <v>8.8910259286449494E-2</v>
      </c>
      <c r="X567" s="17"/>
      <c r="Y567" s="17">
        <v>0.109010159102764</v>
      </c>
      <c r="Z567" s="17">
        <v>9.8505282242008094E-2</v>
      </c>
      <c r="AA567" s="17">
        <v>0.121491833380008</v>
      </c>
      <c r="AB567" s="17">
        <v>0.13768509547649099</v>
      </c>
      <c r="AC567" s="17">
        <v>0.12511934264140101</v>
      </c>
      <c r="AD567" s="17">
        <v>0.11082468491021601</v>
      </c>
      <c r="AE567" s="17"/>
      <c r="AF567" s="17">
        <v>0.119815033853425</v>
      </c>
      <c r="AG567" s="17"/>
      <c r="AH567" s="17">
        <v>0.11533754314724499</v>
      </c>
      <c r="AI567" s="17"/>
      <c r="AJ567" s="17">
        <v>8.2739635084077195E-2</v>
      </c>
      <c r="AK567" s="17">
        <v>0.10569234279246099</v>
      </c>
      <c r="AL567" s="17">
        <v>0.103871544973651</v>
      </c>
      <c r="AM567" s="17">
        <v>0.17523848051297899</v>
      </c>
      <c r="AN567" s="17">
        <v>0.111541191349249</v>
      </c>
    </row>
    <row r="568" spans="2:40" x14ac:dyDescent="0.35">
      <c r="B568" t="s">
        <v>278</v>
      </c>
      <c r="C568" s="17">
        <v>0.149879968652433</v>
      </c>
      <c r="D568" s="17">
        <v>0.138591887345932</v>
      </c>
      <c r="E568" s="17">
        <v>0.16206299717804201</v>
      </c>
      <c r="F568" s="17"/>
      <c r="G568" s="17">
        <v>0.124173704270129</v>
      </c>
      <c r="H568" s="17">
        <v>0.10678762517889601</v>
      </c>
      <c r="I568" s="17">
        <v>0.13203946704196801</v>
      </c>
      <c r="J568" s="17">
        <v>0.11464833129039</v>
      </c>
      <c r="K568" s="17">
        <v>0.20658450567600001</v>
      </c>
      <c r="L568" s="17">
        <v>0.186972930951667</v>
      </c>
      <c r="M568" s="17"/>
      <c r="N568" s="17">
        <v>0.137379103412653</v>
      </c>
      <c r="O568" s="17">
        <v>0.22877070930035701</v>
      </c>
      <c r="P568" s="17">
        <v>0.17146327989412199</v>
      </c>
      <c r="Q568" s="17">
        <v>0.117474628694727</v>
      </c>
      <c r="R568" s="17">
        <v>8.3838030150276105E-2</v>
      </c>
      <c r="S568" s="17"/>
      <c r="T568" s="17">
        <v>0.186429157681857</v>
      </c>
      <c r="U568" s="17">
        <v>0.205098082218924</v>
      </c>
      <c r="V568" s="17">
        <v>0.107809732496571</v>
      </c>
      <c r="W568" s="17">
        <v>9.9447019067988293E-2</v>
      </c>
      <c r="X568" s="17"/>
      <c r="Y568" s="17">
        <v>0.118289837236932</v>
      </c>
      <c r="Z568" s="17">
        <v>9.5744143334377099E-2</v>
      </c>
      <c r="AA568" s="17">
        <v>0.203002558481468</v>
      </c>
      <c r="AB568" s="17">
        <v>0.15952546174669299</v>
      </c>
      <c r="AC568" s="17">
        <v>0.152240653438557</v>
      </c>
      <c r="AD568" s="17">
        <v>0.164698548839808</v>
      </c>
      <c r="AE568" s="17"/>
      <c r="AF568" s="17">
        <v>0.17239688640595</v>
      </c>
      <c r="AG568" s="17"/>
      <c r="AH568" s="17">
        <v>0.147738463828849</v>
      </c>
      <c r="AI568" s="17"/>
      <c r="AJ568" s="17">
        <v>0.14124489521769801</v>
      </c>
      <c r="AK568" s="17">
        <v>0.154667626081368</v>
      </c>
      <c r="AL568" s="17">
        <v>0.14944637039852399</v>
      </c>
      <c r="AM568" s="17">
        <v>0.15554439406373</v>
      </c>
      <c r="AN568" s="17">
        <v>0.15826199762629101</v>
      </c>
    </row>
    <row r="569" spans="2:40" x14ac:dyDescent="0.35">
      <c r="B569" t="s">
        <v>58</v>
      </c>
      <c r="C569" s="17">
        <v>4.94618449064778E-2</v>
      </c>
      <c r="D569" s="17">
        <v>3.3365364711090299E-2</v>
      </c>
      <c r="E569" s="17">
        <v>6.5855750260766094E-2</v>
      </c>
      <c r="F569" s="17"/>
      <c r="G569" s="17">
        <v>1.7965992437289899E-2</v>
      </c>
      <c r="H569" s="17">
        <v>4.2990936264039298E-2</v>
      </c>
      <c r="I569" s="17">
        <v>1.36676275725064E-2</v>
      </c>
      <c r="J569" s="17">
        <v>6.8907575640219904E-2</v>
      </c>
      <c r="K569" s="17">
        <v>4.9856805342729703E-2</v>
      </c>
      <c r="L569" s="17">
        <v>7.4459646894274797E-2</v>
      </c>
      <c r="M569" s="17"/>
      <c r="N569" s="17">
        <v>4.0026590095731999E-2</v>
      </c>
      <c r="O569" s="17">
        <v>3.8999071892394599E-2</v>
      </c>
      <c r="P569" s="17">
        <v>7.4859746236871805E-2</v>
      </c>
      <c r="Q569" s="17">
        <v>2.99595497474138E-2</v>
      </c>
      <c r="R569" s="17">
        <v>3.6746777870476803E-2</v>
      </c>
      <c r="S569" s="17"/>
      <c r="T569" s="17">
        <v>4.6760244461571003E-2</v>
      </c>
      <c r="U569" s="17">
        <v>4.98352205623162E-2</v>
      </c>
      <c r="V569" s="17">
        <v>6.4220670120865506E-2</v>
      </c>
      <c r="W569" s="17">
        <v>2.7531688110349398E-2</v>
      </c>
      <c r="X569" s="17"/>
      <c r="Y569" s="17">
        <v>4.02167681311675E-2</v>
      </c>
      <c r="Z569" s="17">
        <v>8.1939528539449802E-2</v>
      </c>
      <c r="AA569" s="17">
        <v>6.1261191193419003E-2</v>
      </c>
      <c r="AB569" s="17">
        <v>2.5810740200528301E-2</v>
      </c>
      <c r="AC569" s="17">
        <v>2.4606483250982001E-2</v>
      </c>
      <c r="AD569" s="17">
        <v>8.2093078142236597E-2</v>
      </c>
      <c r="AE569" s="17"/>
      <c r="AF569" s="17">
        <v>6.2270572345183503E-2</v>
      </c>
      <c r="AG569" s="17"/>
      <c r="AH569" s="17">
        <v>4.7033668649539E-2</v>
      </c>
      <c r="AI569" s="17"/>
      <c r="AJ569" s="17">
        <v>6.3358395555052294E-2</v>
      </c>
      <c r="AK569" s="17">
        <v>3.9689215790096398E-2</v>
      </c>
      <c r="AL569" s="17">
        <v>5.1423879077647901E-2</v>
      </c>
      <c r="AM569" s="17">
        <v>3.9731311439348799E-2</v>
      </c>
      <c r="AN569" s="17">
        <v>3.76602717820805E-2</v>
      </c>
    </row>
    <row r="570" spans="2:40" x14ac:dyDescent="0.35">
      <c r="B570" t="s">
        <v>279</v>
      </c>
      <c r="C570" s="17">
        <v>0.47667932033185101</v>
      </c>
      <c r="D570" s="17">
        <v>0.530877743695366</v>
      </c>
      <c r="E570" s="17">
        <v>0.419353610106448</v>
      </c>
      <c r="F570" s="17"/>
      <c r="G570" s="17">
        <v>0.57063404439005705</v>
      </c>
      <c r="H570" s="17">
        <v>0.60262784840513905</v>
      </c>
      <c r="I570" s="17">
        <v>0.49100884672918899</v>
      </c>
      <c r="J570" s="17">
        <v>0.50399869341124504</v>
      </c>
      <c r="K570" s="17">
        <v>0.35806547301403502</v>
      </c>
      <c r="L570" s="17">
        <v>0.401988480884372</v>
      </c>
      <c r="M570" s="17"/>
      <c r="N570" s="17">
        <v>0.492385980569987</v>
      </c>
      <c r="O570" s="17">
        <v>0.48099453656061902</v>
      </c>
      <c r="P570" s="17">
        <v>0.39716906955957298</v>
      </c>
      <c r="Q570" s="17">
        <v>0.549316231599416</v>
      </c>
      <c r="R570" s="17">
        <v>0.53096210570400104</v>
      </c>
      <c r="S570" s="17"/>
      <c r="T570" s="17">
        <v>0.47422464743389697</v>
      </c>
      <c r="U570" s="17">
        <v>0.40708957518456901</v>
      </c>
      <c r="V570" s="17">
        <v>0.53427225351379004</v>
      </c>
      <c r="W570" s="17">
        <v>0.58484921340847995</v>
      </c>
      <c r="X570" s="17"/>
      <c r="Y570" s="17">
        <v>0.52822074378916595</v>
      </c>
      <c r="Z570" s="17">
        <v>0.53775565358063104</v>
      </c>
      <c r="AA570" s="17">
        <v>0.39923971891374399</v>
      </c>
      <c r="AB570" s="17">
        <v>0.44482468254253699</v>
      </c>
      <c r="AC570" s="17">
        <v>0.44108003119188499</v>
      </c>
      <c r="AD570" s="17">
        <v>0.48211446464500401</v>
      </c>
      <c r="AE570" s="17"/>
      <c r="AF570" s="17">
        <v>0.44424258676963302</v>
      </c>
      <c r="AG570" s="17"/>
      <c r="AH570" s="17">
        <v>0.479813465873829</v>
      </c>
      <c r="AI570" s="17"/>
      <c r="AJ570" s="17">
        <v>0.494426988269561</v>
      </c>
      <c r="AK570" s="17">
        <v>0.51143046397722103</v>
      </c>
      <c r="AL570" s="17">
        <v>0.50189865361970798</v>
      </c>
      <c r="AM570" s="17">
        <v>0.40827048949250599</v>
      </c>
      <c r="AN570" s="17">
        <v>0.47304993557288499</v>
      </c>
    </row>
    <row r="571" spans="2:40" x14ac:dyDescent="0.35">
      <c r="B571" t="s">
        <v>280</v>
      </c>
      <c r="C571" s="17">
        <v>0.26430191673546599</v>
      </c>
      <c r="D571" s="17">
        <v>0.24024902215691199</v>
      </c>
      <c r="E571" s="17">
        <v>0.28993368119663099</v>
      </c>
      <c r="F571" s="17"/>
      <c r="G571" s="17">
        <v>0.23945084511123499</v>
      </c>
      <c r="H571" s="17">
        <v>0.196455772808315</v>
      </c>
      <c r="I571" s="17">
        <v>0.28629103478991602</v>
      </c>
      <c r="J571" s="17">
        <v>0.205046244713572</v>
      </c>
      <c r="K571" s="17">
        <v>0.34434904101914998</v>
      </c>
      <c r="L571" s="17">
        <v>0.29588070732885502</v>
      </c>
      <c r="M571" s="17"/>
      <c r="N571" s="17">
        <v>0.28496165680429197</v>
      </c>
      <c r="O571" s="17">
        <v>0.32556926776080802</v>
      </c>
      <c r="P571" s="17">
        <v>0.27602346853147602</v>
      </c>
      <c r="Q571" s="17">
        <v>0.23240572634591999</v>
      </c>
      <c r="R571" s="17">
        <v>0.21171603204182499</v>
      </c>
      <c r="S571" s="17"/>
      <c r="T571" s="17">
        <v>0.30394631401229</v>
      </c>
      <c r="U571" s="17">
        <v>0.31786846625315202</v>
      </c>
      <c r="V571" s="17">
        <v>0.205630079479489</v>
      </c>
      <c r="W571" s="17">
        <v>0.188357278354438</v>
      </c>
      <c r="X571" s="17"/>
      <c r="Y571" s="17">
        <v>0.227299996339696</v>
      </c>
      <c r="Z571" s="17">
        <v>0.194249425576385</v>
      </c>
      <c r="AA571" s="17">
        <v>0.32449439186147699</v>
      </c>
      <c r="AB571" s="17">
        <v>0.29721055722318401</v>
      </c>
      <c r="AC571" s="17">
        <v>0.27735999607995798</v>
      </c>
      <c r="AD571" s="17">
        <v>0.27552323375002402</v>
      </c>
      <c r="AE571" s="17"/>
      <c r="AF571" s="17">
        <v>0.29221192025937598</v>
      </c>
      <c r="AG571" s="17"/>
      <c r="AH571" s="17">
        <v>0.26307600697609401</v>
      </c>
      <c r="AI571" s="17"/>
      <c r="AJ571" s="17">
        <v>0.22398453030177601</v>
      </c>
      <c r="AK571" s="17">
        <v>0.26035996887382901</v>
      </c>
      <c r="AL571" s="17">
        <v>0.25331791537217502</v>
      </c>
      <c r="AM571" s="17">
        <v>0.33078287457670902</v>
      </c>
      <c r="AN571" s="17">
        <v>0.26980318897554101</v>
      </c>
    </row>
    <row r="572" spans="2:40" x14ac:dyDescent="0.35">
      <c r="B572" t="s">
        <v>240</v>
      </c>
      <c r="C572" s="17">
        <v>0.21237740359638499</v>
      </c>
      <c r="D572" s="17">
        <v>0.29062872153845298</v>
      </c>
      <c r="E572" s="17">
        <v>0.12941992890981599</v>
      </c>
      <c r="F572" s="17"/>
      <c r="G572" s="17">
        <v>0.331183199278823</v>
      </c>
      <c r="H572" s="17">
        <v>0.406172075596823</v>
      </c>
      <c r="I572" s="17">
        <v>0.20471781193927299</v>
      </c>
      <c r="J572" s="17">
        <v>0.29895244869767301</v>
      </c>
      <c r="K572" s="17">
        <v>1.37164319948856E-2</v>
      </c>
      <c r="L572" s="17">
        <v>0.106107773555517</v>
      </c>
      <c r="M572" s="17"/>
      <c r="N572" s="17">
        <v>0.207424323765695</v>
      </c>
      <c r="O572" s="17">
        <v>0.155425268799812</v>
      </c>
      <c r="P572" s="17">
        <v>0.121145601028097</v>
      </c>
      <c r="Q572" s="17">
        <v>0.31691050525349601</v>
      </c>
      <c r="R572" s="17">
        <v>0.319246073662176</v>
      </c>
      <c r="S572" s="17"/>
      <c r="T572" s="17">
        <v>0.170278333421607</v>
      </c>
      <c r="U572" s="17">
        <v>8.9221108931416507E-2</v>
      </c>
      <c r="V572" s="17">
        <v>0.32864217403430201</v>
      </c>
      <c r="W572" s="17">
        <v>0.39649193505404201</v>
      </c>
      <c r="X572" s="17"/>
      <c r="Y572" s="17">
        <v>0.30092074744947001</v>
      </c>
      <c r="Z572" s="17">
        <v>0.34350622800424502</v>
      </c>
      <c r="AA572" s="17">
        <v>7.4745327052267704E-2</v>
      </c>
      <c r="AB572" s="17">
        <v>0.147614125319353</v>
      </c>
      <c r="AC572" s="17">
        <v>0.16372003511192601</v>
      </c>
      <c r="AD572" s="17">
        <v>0.20659123089497999</v>
      </c>
      <c r="AE572" s="17"/>
      <c r="AF572" s="17">
        <v>0.15203066651025801</v>
      </c>
      <c r="AG572" s="17"/>
      <c r="AH572" s="17">
        <v>0.21673745889773599</v>
      </c>
      <c r="AI572" s="17"/>
      <c r="AJ572" s="17">
        <v>0.27044245796778499</v>
      </c>
      <c r="AK572" s="17">
        <v>0.25107049510339202</v>
      </c>
      <c r="AL572" s="17">
        <v>0.24858073824753199</v>
      </c>
      <c r="AM572" s="17">
        <v>7.7487614915796907E-2</v>
      </c>
      <c r="AN572" s="17">
        <v>0.20324674659734401</v>
      </c>
    </row>
    <row r="573" spans="2:40" x14ac:dyDescent="0.35">
      <c r="C573" s="17"/>
      <c r="D573" s="17"/>
      <c r="E573" s="17"/>
      <c r="F573" s="17"/>
      <c r="G573" s="17"/>
      <c r="H573" s="17"/>
      <c r="I573" s="17"/>
      <c r="J573" s="17"/>
      <c r="K573" s="17"/>
      <c r="L573" s="17"/>
      <c r="M573" s="17"/>
      <c r="N573" s="17"/>
      <c r="O573" s="17"/>
      <c r="P573" s="17"/>
      <c r="Q573" s="17"/>
      <c r="R573" s="17"/>
      <c r="S573" s="17"/>
      <c r="T573" s="17"/>
      <c r="U573" s="17"/>
      <c r="V573" s="17"/>
      <c r="W573" s="17"/>
      <c r="X573" s="17"/>
      <c r="Y573" s="17"/>
      <c r="Z573" s="17"/>
      <c r="AA573" s="17"/>
      <c r="AB573" s="17"/>
      <c r="AC573" s="17"/>
      <c r="AD573" s="17"/>
      <c r="AE573" s="17"/>
      <c r="AF573" s="17"/>
      <c r="AG573" s="17"/>
      <c r="AH573" s="17"/>
      <c r="AI573" s="17"/>
      <c r="AJ573" s="17"/>
      <c r="AK573" s="17"/>
      <c r="AL573" s="17"/>
      <c r="AM573" s="17"/>
      <c r="AN573" s="17"/>
    </row>
    <row r="574" spans="2:40" x14ac:dyDescent="0.35">
      <c r="B574" s="6" t="s">
        <v>283</v>
      </c>
      <c r="C574" s="17"/>
      <c r="D574" s="17"/>
      <c r="E574" s="17"/>
      <c r="F574" s="17"/>
      <c r="G574" s="17"/>
      <c r="H574" s="17"/>
      <c r="I574" s="17"/>
      <c r="J574" s="17"/>
      <c r="K574" s="17"/>
      <c r="L574" s="17"/>
      <c r="M574" s="17"/>
      <c r="N574" s="17"/>
      <c r="O574" s="17"/>
      <c r="P574" s="17"/>
      <c r="Q574" s="17"/>
      <c r="R574" s="17"/>
      <c r="S574" s="17"/>
      <c r="T574" s="17"/>
      <c r="U574" s="17"/>
      <c r="V574" s="17"/>
      <c r="W574" s="17"/>
      <c r="X574" s="17"/>
      <c r="Y574" s="17"/>
      <c r="Z574" s="17"/>
      <c r="AA574" s="17"/>
      <c r="AB574" s="17"/>
      <c r="AC574" s="17"/>
      <c r="AD574" s="17"/>
      <c r="AE574" s="17"/>
      <c r="AF574" s="17"/>
      <c r="AG574" s="17"/>
      <c r="AH574" s="17"/>
      <c r="AI574" s="17"/>
      <c r="AJ574" s="17"/>
      <c r="AK574" s="17"/>
      <c r="AL574" s="17"/>
      <c r="AM574" s="17"/>
      <c r="AN574" s="17"/>
    </row>
    <row r="575" spans="2:40" x14ac:dyDescent="0.35">
      <c r="B575" s="24" t="s">
        <v>62</v>
      </c>
      <c r="C575" s="17"/>
      <c r="D575" s="17"/>
      <c r="E575" s="17"/>
      <c r="F575" s="17"/>
      <c r="G575" s="17"/>
      <c r="H575" s="17"/>
      <c r="I575" s="17"/>
      <c r="J575" s="17"/>
      <c r="K575" s="17"/>
      <c r="L575" s="17"/>
      <c r="M575" s="17"/>
      <c r="N575" s="17"/>
      <c r="O575" s="17"/>
      <c r="P575" s="17"/>
      <c r="Q575" s="17"/>
      <c r="R575" s="17"/>
      <c r="S575" s="17"/>
      <c r="T575" s="17"/>
      <c r="U575" s="17"/>
      <c r="V575" s="17"/>
      <c r="W575" s="17"/>
      <c r="X575" s="17"/>
      <c r="Y575" s="17"/>
      <c r="Z575" s="17"/>
      <c r="AA575" s="17"/>
      <c r="AB575" s="17"/>
      <c r="AC575" s="17"/>
      <c r="AD575" s="17"/>
      <c r="AE575" s="17"/>
      <c r="AF575" s="17"/>
      <c r="AG575" s="17"/>
      <c r="AH575" s="17"/>
      <c r="AI575" s="17"/>
      <c r="AJ575" s="17"/>
      <c r="AK575" s="17"/>
      <c r="AL575" s="17"/>
      <c r="AM575" s="17"/>
      <c r="AN575" s="17"/>
    </row>
    <row r="576" spans="2:40" x14ac:dyDescent="0.35">
      <c r="B576" t="s">
        <v>274</v>
      </c>
      <c r="C576" s="17">
        <v>0.13307329856533701</v>
      </c>
      <c r="D576" s="17">
        <v>0.15064909971041901</v>
      </c>
      <c r="E576" s="17">
        <v>0.116287441681829</v>
      </c>
      <c r="F576" s="17"/>
      <c r="G576" s="17">
        <v>0.225363093979322</v>
      </c>
      <c r="H576" s="17">
        <v>0.25046878656932398</v>
      </c>
      <c r="I576" s="17">
        <v>0.13054200204907501</v>
      </c>
      <c r="J576" s="17">
        <v>0.110735743901391</v>
      </c>
      <c r="K576" s="17">
        <v>9.3833843998031505E-2</v>
      </c>
      <c r="L576" s="17">
        <v>5.6881758347761401E-2</v>
      </c>
      <c r="M576" s="17"/>
      <c r="N576" s="17">
        <v>0.14578277293665501</v>
      </c>
      <c r="O576" s="17">
        <v>0.13229691613574401</v>
      </c>
      <c r="P576" s="17">
        <v>9.4750354844618398E-2</v>
      </c>
      <c r="Q576" s="17">
        <v>0.158116304228723</v>
      </c>
      <c r="R576" s="17">
        <v>0.173766700190568</v>
      </c>
      <c r="S576" s="17"/>
      <c r="T576" s="17">
        <v>0.18544523294574</v>
      </c>
      <c r="U576" s="17">
        <v>0.132292691656728</v>
      </c>
      <c r="V576" s="17">
        <v>0.141841069365892</v>
      </c>
      <c r="W576" s="17">
        <v>0.13678249590025801</v>
      </c>
      <c r="X576" s="17"/>
      <c r="Y576" s="17">
        <v>0.17543840678370401</v>
      </c>
      <c r="Z576" s="17">
        <v>0.13869021433518799</v>
      </c>
      <c r="AA576" s="17">
        <v>6.4659119990327807E-2</v>
      </c>
      <c r="AB576" s="17">
        <v>0.12509944823274599</v>
      </c>
      <c r="AC576" s="17">
        <v>0.190675725650851</v>
      </c>
      <c r="AD576" s="17">
        <v>0.105179506051265</v>
      </c>
      <c r="AE576" s="17"/>
      <c r="AF576" s="17">
        <v>0.111314518656299</v>
      </c>
      <c r="AG576" s="17"/>
      <c r="AH576" s="17">
        <v>0.136292310053692</v>
      </c>
      <c r="AI576" s="17"/>
      <c r="AJ576" s="17">
        <v>0.15377134020246899</v>
      </c>
      <c r="AK576" s="17">
        <v>0.116066502017736</v>
      </c>
      <c r="AL576" s="17">
        <v>0.109078155225788</v>
      </c>
      <c r="AM576" s="17">
        <v>0.12990069875492599</v>
      </c>
      <c r="AN576" s="17">
        <v>0.148919053679403</v>
      </c>
    </row>
    <row r="577" spans="2:40" x14ac:dyDescent="0.35">
      <c r="B577" t="s">
        <v>275</v>
      </c>
      <c r="C577" s="17">
        <v>0.28881607796337699</v>
      </c>
      <c r="D577" s="17">
        <v>0.309351106999317</v>
      </c>
      <c r="E577" s="17">
        <v>0.26404006691916698</v>
      </c>
      <c r="F577" s="17"/>
      <c r="G577" s="17">
        <v>0.28325615581923402</v>
      </c>
      <c r="H577" s="17">
        <v>0.36334077438967499</v>
      </c>
      <c r="I577" s="17">
        <v>0.338050243611142</v>
      </c>
      <c r="J577" s="17">
        <v>0.28229764703862398</v>
      </c>
      <c r="K577" s="17">
        <v>0.226593473542409</v>
      </c>
      <c r="L577" s="17">
        <v>0.257547079780448</v>
      </c>
      <c r="M577" s="17"/>
      <c r="N577" s="17">
        <v>0.23550975462006801</v>
      </c>
      <c r="O577" s="17">
        <v>0.21329000412058499</v>
      </c>
      <c r="P577" s="17">
        <v>0.273507431064203</v>
      </c>
      <c r="Q577" s="17">
        <v>0.35001513847286803</v>
      </c>
      <c r="R577" s="17">
        <v>0.316364740619555</v>
      </c>
      <c r="S577" s="17"/>
      <c r="T577" s="17">
        <v>0.224549642412187</v>
      </c>
      <c r="U577" s="17">
        <v>0.22999438658329299</v>
      </c>
      <c r="V577" s="17">
        <v>0.26857120699894099</v>
      </c>
      <c r="W577" s="17">
        <v>0.41502122395513902</v>
      </c>
      <c r="X577" s="17"/>
      <c r="Y577" s="17">
        <v>0.329098642681388</v>
      </c>
      <c r="Z577" s="17">
        <v>0.32061313420649101</v>
      </c>
      <c r="AA577" s="17">
        <v>0.23384006269833299</v>
      </c>
      <c r="AB577" s="17">
        <v>0.31142847808115398</v>
      </c>
      <c r="AC577" s="17">
        <v>0.253270098951627</v>
      </c>
      <c r="AD577" s="17">
        <v>0.20156152601973101</v>
      </c>
      <c r="AE577" s="17"/>
      <c r="AF577" s="17">
        <v>0.28843263571903599</v>
      </c>
      <c r="AG577" s="17"/>
      <c r="AH577" s="17">
        <v>0.29140875655771498</v>
      </c>
      <c r="AI577" s="17"/>
      <c r="AJ577" s="17">
        <v>0.31638690642181</v>
      </c>
      <c r="AK577" s="17">
        <v>0.33968827283525199</v>
      </c>
      <c r="AL577" s="17">
        <v>0.29474334685952402</v>
      </c>
      <c r="AM577" s="17">
        <v>0.240478724406398</v>
      </c>
      <c r="AN577" s="17">
        <v>0.226869154316205</v>
      </c>
    </row>
    <row r="578" spans="2:40" x14ac:dyDescent="0.35">
      <c r="B578" t="s">
        <v>276</v>
      </c>
      <c r="C578" s="17">
        <v>0.25108751379213701</v>
      </c>
      <c r="D578" s="17">
        <v>0.24038254951773899</v>
      </c>
      <c r="E578" s="17">
        <v>0.26329036276808898</v>
      </c>
      <c r="F578" s="17"/>
      <c r="G578" s="17">
        <v>0.25097053406867398</v>
      </c>
      <c r="H578" s="17">
        <v>0.174522041352069</v>
      </c>
      <c r="I578" s="17">
        <v>0.23699089858181599</v>
      </c>
      <c r="J578" s="17">
        <v>0.27990359705888801</v>
      </c>
      <c r="K578" s="17">
        <v>0.25614445762564703</v>
      </c>
      <c r="L578" s="17">
        <v>0.28765559785703099</v>
      </c>
      <c r="M578" s="17"/>
      <c r="N578" s="17">
        <v>0.32547094803387699</v>
      </c>
      <c r="O578" s="17">
        <v>0.26327330483118899</v>
      </c>
      <c r="P578" s="17">
        <v>0.27047198746130102</v>
      </c>
      <c r="Q578" s="17">
        <v>0.21134457888995101</v>
      </c>
      <c r="R578" s="17">
        <v>0.21687710850393599</v>
      </c>
      <c r="S578" s="17"/>
      <c r="T578" s="17">
        <v>0.13010506304518499</v>
      </c>
      <c r="U578" s="17">
        <v>0.27261105147252901</v>
      </c>
      <c r="V578" s="17">
        <v>0.31272080060839902</v>
      </c>
      <c r="W578" s="17">
        <v>0.21506615727467801</v>
      </c>
      <c r="X578" s="17"/>
      <c r="Y578" s="17">
        <v>0.23223669441421299</v>
      </c>
      <c r="Z578" s="17">
        <v>0.25266652774616399</v>
      </c>
      <c r="AA578" s="17">
        <v>0.27613796641359301</v>
      </c>
      <c r="AB578" s="17">
        <v>0.29652984438521102</v>
      </c>
      <c r="AC578" s="17">
        <v>0.199115644157141</v>
      </c>
      <c r="AD578" s="17">
        <v>0.26104897343913502</v>
      </c>
      <c r="AE578" s="17"/>
      <c r="AF578" s="17">
        <v>0.24850424271667201</v>
      </c>
      <c r="AG578" s="17"/>
      <c r="AH578" s="17">
        <v>0.25133936811104002</v>
      </c>
      <c r="AI578" s="17"/>
      <c r="AJ578" s="17">
        <v>0.221996809084853</v>
      </c>
      <c r="AK578" s="17">
        <v>0.20329669398260999</v>
      </c>
      <c r="AL578" s="17">
        <v>0.28583856389435103</v>
      </c>
      <c r="AM578" s="17">
        <v>0.241722889723197</v>
      </c>
      <c r="AN578" s="17">
        <v>0.35837607417012302</v>
      </c>
    </row>
    <row r="579" spans="2:40" x14ac:dyDescent="0.35">
      <c r="B579" t="s">
        <v>277</v>
      </c>
      <c r="C579" s="17">
        <v>0.13847894594915</v>
      </c>
      <c r="D579" s="17">
        <v>0.124269904853488</v>
      </c>
      <c r="E579" s="17">
        <v>0.15351549435666301</v>
      </c>
      <c r="F579" s="17"/>
      <c r="G579" s="17">
        <v>0.12978972627305399</v>
      </c>
      <c r="H579" s="17">
        <v>0.11080498758700499</v>
      </c>
      <c r="I579" s="17">
        <v>0.15542921910751401</v>
      </c>
      <c r="J579" s="17">
        <v>0.13187847082069101</v>
      </c>
      <c r="K579" s="17">
        <v>0.13780360348140999</v>
      </c>
      <c r="L579" s="17">
        <v>0.15571413047066299</v>
      </c>
      <c r="M579" s="17"/>
      <c r="N579" s="17">
        <v>0.10984668370122801</v>
      </c>
      <c r="O579" s="17">
        <v>0.15089254417019199</v>
      </c>
      <c r="P579" s="17">
        <v>0.15911139645884501</v>
      </c>
      <c r="Q579" s="17">
        <v>0.117797891717038</v>
      </c>
      <c r="R579" s="17">
        <v>0.13505834290758201</v>
      </c>
      <c r="S579" s="17"/>
      <c r="T579" s="17">
        <v>0.23259379345234801</v>
      </c>
      <c r="U579" s="17">
        <v>0.13705690595683001</v>
      </c>
      <c r="V579" s="17">
        <v>0.118296026649474</v>
      </c>
      <c r="W579" s="17">
        <v>0.107886092211428</v>
      </c>
      <c r="X579" s="17"/>
      <c r="Y579" s="17">
        <v>0.116245863071736</v>
      </c>
      <c r="Z579" s="17">
        <v>0.13500317281121199</v>
      </c>
      <c r="AA579" s="17">
        <v>0.161007634336364</v>
      </c>
      <c r="AB579" s="17">
        <v>9.0616128428096701E-2</v>
      </c>
      <c r="AC579" s="17">
        <v>0.23244340290173701</v>
      </c>
      <c r="AD579" s="17">
        <v>0.13686971075527599</v>
      </c>
      <c r="AE579" s="17"/>
      <c r="AF579" s="17">
        <v>0.13737916878939299</v>
      </c>
      <c r="AG579" s="17"/>
      <c r="AH579" s="17">
        <v>0.13645559034472099</v>
      </c>
      <c r="AI579" s="17"/>
      <c r="AJ579" s="17">
        <v>0.117666186156129</v>
      </c>
      <c r="AK579" s="17">
        <v>0.12720111494807301</v>
      </c>
      <c r="AL579" s="17">
        <v>0.13373326760508999</v>
      </c>
      <c r="AM579" s="17">
        <v>0.19592096934589801</v>
      </c>
      <c r="AN579" s="17">
        <v>0.101027328489585</v>
      </c>
    </row>
    <row r="580" spans="2:40" x14ac:dyDescent="0.35">
      <c r="B580" t="s">
        <v>278</v>
      </c>
      <c r="C580" s="17">
        <v>0.149488596502768</v>
      </c>
      <c r="D580" s="17">
        <v>0.150027533733334</v>
      </c>
      <c r="E580" s="17">
        <v>0.149840282332003</v>
      </c>
      <c r="F580" s="17"/>
      <c r="G580" s="17">
        <v>8.2133876690346802E-2</v>
      </c>
      <c r="H580" s="17">
        <v>5.7900030282922899E-2</v>
      </c>
      <c r="I580" s="17">
        <v>0.118202465389421</v>
      </c>
      <c r="J580" s="17">
        <v>0.15051017741513201</v>
      </c>
      <c r="K580" s="17">
        <v>0.25287799292551599</v>
      </c>
      <c r="L580" s="17">
        <v>0.19053495876613499</v>
      </c>
      <c r="M580" s="17"/>
      <c r="N580" s="17">
        <v>0.153088662872259</v>
      </c>
      <c r="O580" s="17">
        <v>0.20033496817108801</v>
      </c>
      <c r="P580" s="17">
        <v>0.151982165195261</v>
      </c>
      <c r="Q580" s="17">
        <v>0.13602315139768401</v>
      </c>
      <c r="R580" s="17">
        <v>0.11415196863808</v>
      </c>
      <c r="S580" s="17"/>
      <c r="T580" s="17">
        <v>0.16809801023771601</v>
      </c>
      <c r="U580" s="17">
        <v>0.187172884236604</v>
      </c>
      <c r="V580" s="17">
        <v>0.11401720706163899</v>
      </c>
      <c r="W580" s="17">
        <v>0.115503190098513</v>
      </c>
      <c r="X580" s="17"/>
      <c r="Y580" s="17">
        <v>0.10808407319433801</v>
      </c>
      <c r="Z580" s="17">
        <v>0.117455580240363</v>
      </c>
      <c r="AA580" s="17">
        <v>0.22439671348725099</v>
      </c>
      <c r="AB580" s="17">
        <v>0.15051536067226401</v>
      </c>
      <c r="AC580" s="17">
        <v>6.98474550004302E-2</v>
      </c>
      <c r="AD580" s="17">
        <v>0.25132922670823599</v>
      </c>
      <c r="AE580" s="17"/>
      <c r="AF580" s="17">
        <v>0.16879712735142</v>
      </c>
      <c r="AG580" s="17"/>
      <c r="AH580" s="17">
        <v>0.14820281478505601</v>
      </c>
      <c r="AI580" s="17"/>
      <c r="AJ580" s="17">
        <v>0.13867200796807799</v>
      </c>
      <c r="AK580" s="17">
        <v>0.18186800227949801</v>
      </c>
      <c r="AL580" s="17">
        <v>0.132031482466789</v>
      </c>
      <c r="AM580" s="17">
        <v>0.16555152847318599</v>
      </c>
      <c r="AN580" s="17">
        <v>0.13755980168569101</v>
      </c>
    </row>
    <row r="581" spans="2:40" x14ac:dyDescent="0.35">
      <c r="B581" t="s">
        <v>58</v>
      </c>
      <c r="C581" s="17">
        <v>3.9055567227229797E-2</v>
      </c>
      <c r="D581" s="17">
        <v>2.5319805185702898E-2</v>
      </c>
      <c r="E581" s="17">
        <v>5.30263519422483E-2</v>
      </c>
      <c r="F581" s="17"/>
      <c r="G581" s="17">
        <v>2.8486613169368701E-2</v>
      </c>
      <c r="H581" s="17">
        <v>4.2963379819004298E-2</v>
      </c>
      <c r="I581" s="17">
        <v>2.0785171261031101E-2</v>
      </c>
      <c r="J581" s="17">
        <v>4.4674363765273499E-2</v>
      </c>
      <c r="K581" s="17">
        <v>3.2746628426987202E-2</v>
      </c>
      <c r="L581" s="17">
        <v>5.1666474777961199E-2</v>
      </c>
      <c r="M581" s="17"/>
      <c r="N581" s="17">
        <v>3.0301177835913198E-2</v>
      </c>
      <c r="O581" s="17">
        <v>3.99122625712015E-2</v>
      </c>
      <c r="P581" s="17">
        <v>5.0176664975771397E-2</v>
      </c>
      <c r="Q581" s="17">
        <v>2.6702935293736501E-2</v>
      </c>
      <c r="R581" s="17">
        <v>4.3781139140279299E-2</v>
      </c>
      <c r="S581" s="17"/>
      <c r="T581" s="17">
        <v>5.92082579068237E-2</v>
      </c>
      <c r="U581" s="17">
        <v>4.0872080094015197E-2</v>
      </c>
      <c r="V581" s="17">
        <v>4.4553689315655801E-2</v>
      </c>
      <c r="W581" s="17">
        <v>9.7408405599853608E-3</v>
      </c>
      <c r="X581" s="17"/>
      <c r="Y581" s="17">
        <v>3.8896319854621601E-2</v>
      </c>
      <c r="Z581" s="17">
        <v>3.5571370660580998E-2</v>
      </c>
      <c r="AA581" s="17">
        <v>3.9958503074131103E-2</v>
      </c>
      <c r="AB581" s="17">
        <v>2.5810740200528301E-2</v>
      </c>
      <c r="AC581" s="17">
        <v>5.4647673338213201E-2</v>
      </c>
      <c r="AD581" s="17">
        <v>4.4011057026356298E-2</v>
      </c>
      <c r="AE581" s="17"/>
      <c r="AF581" s="17">
        <v>4.5572306767180402E-2</v>
      </c>
      <c r="AG581" s="17"/>
      <c r="AH581" s="17">
        <v>3.6301160147776797E-2</v>
      </c>
      <c r="AI581" s="17"/>
      <c r="AJ581" s="17">
        <v>5.1506750166661897E-2</v>
      </c>
      <c r="AK581" s="17">
        <v>3.1879413936830102E-2</v>
      </c>
      <c r="AL581" s="17">
        <v>4.4575183948458399E-2</v>
      </c>
      <c r="AM581" s="17">
        <v>2.6425189296394602E-2</v>
      </c>
      <c r="AN581" s="17">
        <v>2.7248587658993999E-2</v>
      </c>
    </row>
    <row r="582" spans="2:40" x14ac:dyDescent="0.35">
      <c r="B582" t="s">
        <v>279</v>
      </c>
      <c r="C582" s="17">
        <v>0.421889376528714</v>
      </c>
      <c r="D582" s="17">
        <v>0.46000020670973701</v>
      </c>
      <c r="E582" s="17">
        <v>0.38032750860099601</v>
      </c>
      <c r="F582" s="17"/>
      <c r="G582" s="17">
        <v>0.50861924979855599</v>
      </c>
      <c r="H582" s="17">
        <v>0.61380956095899897</v>
      </c>
      <c r="I582" s="17">
        <v>0.46859224566021701</v>
      </c>
      <c r="J582" s="17">
        <v>0.39303339094001499</v>
      </c>
      <c r="K582" s="17">
        <v>0.32042731754044002</v>
      </c>
      <c r="L582" s="17">
        <v>0.31442883812820999</v>
      </c>
      <c r="M582" s="17"/>
      <c r="N582" s="17">
        <v>0.38129252755672299</v>
      </c>
      <c r="O582" s="17">
        <v>0.34558692025632898</v>
      </c>
      <c r="P582" s="17">
        <v>0.36825778590882102</v>
      </c>
      <c r="Q582" s="17">
        <v>0.50813144270159005</v>
      </c>
      <c r="R582" s="17">
        <v>0.490131440810123</v>
      </c>
      <c r="S582" s="17"/>
      <c r="T582" s="17">
        <v>0.409994875357927</v>
      </c>
      <c r="U582" s="17">
        <v>0.36228707824002099</v>
      </c>
      <c r="V582" s="17">
        <v>0.41041227636483302</v>
      </c>
      <c r="W582" s="17">
        <v>0.551803719855397</v>
      </c>
      <c r="X582" s="17"/>
      <c r="Y582" s="17">
        <v>0.50453704946509204</v>
      </c>
      <c r="Z582" s="17">
        <v>0.45930334854167998</v>
      </c>
      <c r="AA582" s="17">
        <v>0.29849918268866099</v>
      </c>
      <c r="AB582" s="17">
        <v>0.43652792631390003</v>
      </c>
      <c r="AC582" s="17">
        <v>0.443945824602479</v>
      </c>
      <c r="AD582" s="17">
        <v>0.30674103207099601</v>
      </c>
      <c r="AE582" s="17"/>
      <c r="AF582" s="17">
        <v>0.39974715437533498</v>
      </c>
      <c r="AG582" s="17"/>
      <c r="AH582" s="17">
        <v>0.427701066611407</v>
      </c>
      <c r="AI582" s="17"/>
      <c r="AJ582" s="17">
        <v>0.47015824662427902</v>
      </c>
      <c r="AK582" s="17">
        <v>0.45575477485298899</v>
      </c>
      <c r="AL582" s="17">
        <v>0.40382150208531198</v>
      </c>
      <c r="AM582" s="17">
        <v>0.370379423161324</v>
      </c>
      <c r="AN582" s="17">
        <v>0.37578820799560803</v>
      </c>
    </row>
    <row r="583" spans="2:40" x14ac:dyDescent="0.35">
      <c r="B583" t="s">
        <v>280</v>
      </c>
      <c r="C583" s="17">
        <v>0.28796754245191902</v>
      </c>
      <c r="D583" s="17">
        <v>0.27429743858682198</v>
      </c>
      <c r="E583" s="17">
        <v>0.30335577668866698</v>
      </c>
      <c r="F583" s="17"/>
      <c r="G583" s="17">
        <v>0.21192360296340099</v>
      </c>
      <c r="H583" s="17">
        <v>0.168705017869928</v>
      </c>
      <c r="I583" s="17">
        <v>0.27363168449693598</v>
      </c>
      <c r="J583" s="17">
        <v>0.28238864823582299</v>
      </c>
      <c r="K583" s="17">
        <v>0.39068159640692601</v>
      </c>
      <c r="L583" s="17">
        <v>0.34624908923679798</v>
      </c>
      <c r="M583" s="17"/>
      <c r="N583" s="17">
        <v>0.26293534657348699</v>
      </c>
      <c r="O583" s="17">
        <v>0.35122751234128002</v>
      </c>
      <c r="P583" s="17">
        <v>0.31109356165410701</v>
      </c>
      <c r="Q583" s="17">
        <v>0.25382104311472198</v>
      </c>
      <c r="R583" s="17">
        <v>0.24921031154566201</v>
      </c>
      <c r="S583" s="17"/>
      <c r="T583" s="17">
        <v>0.40069180369006402</v>
      </c>
      <c r="U583" s="17">
        <v>0.32422979019343401</v>
      </c>
      <c r="V583" s="17">
        <v>0.23231323371111301</v>
      </c>
      <c r="W583" s="17">
        <v>0.22338928230994101</v>
      </c>
      <c r="X583" s="17"/>
      <c r="Y583" s="17">
        <v>0.224329936266073</v>
      </c>
      <c r="Z583" s="17">
        <v>0.252458753051575</v>
      </c>
      <c r="AA583" s="17">
        <v>0.38540434782361499</v>
      </c>
      <c r="AB583" s="17">
        <v>0.241131489100361</v>
      </c>
      <c r="AC583" s="17">
        <v>0.30229085790216698</v>
      </c>
      <c r="AD583" s="17">
        <v>0.38819893746351303</v>
      </c>
      <c r="AE583" s="17"/>
      <c r="AF583" s="17">
        <v>0.30617629614081299</v>
      </c>
      <c r="AG583" s="17"/>
      <c r="AH583" s="17">
        <v>0.28465840512977603</v>
      </c>
      <c r="AI583" s="17"/>
      <c r="AJ583" s="17">
        <v>0.256338194124206</v>
      </c>
      <c r="AK583" s="17">
        <v>0.30906911722757102</v>
      </c>
      <c r="AL583" s="17">
        <v>0.265764750071879</v>
      </c>
      <c r="AM583" s="17">
        <v>0.36147249781908403</v>
      </c>
      <c r="AN583" s="17">
        <v>0.238587130175276</v>
      </c>
    </row>
    <row r="584" spans="2:40" x14ac:dyDescent="0.35">
      <c r="B584" t="s">
        <v>240</v>
      </c>
      <c r="C584" s="17">
        <v>0.133921834076796</v>
      </c>
      <c r="D584" s="17">
        <v>0.185702768122914</v>
      </c>
      <c r="E584" s="17">
        <v>7.6971731912329103E-2</v>
      </c>
      <c r="F584" s="17"/>
      <c r="G584" s="17">
        <v>0.29669564683515498</v>
      </c>
      <c r="H584" s="17">
        <v>0.44510454308907099</v>
      </c>
      <c r="I584" s="17">
        <v>0.194960561163281</v>
      </c>
      <c r="J584" s="17">
        <v>0.110644742704192</v>
      </c>
      <c r="K584" s="17">
        <v>-7.0254278866485595E-2</v>
      </c>
      <c r="L584" s="17">
        <v>-3.1820251108587799E-2</v>
      </c>
      <c r="M584" s="17"/>
      <c r="N584" s="17">
        <v>0.118357180983236</v>
      </c>
      <c r="O584" s="17">
        <v>-5.6405920849508804E-3</v>
      </c>
      <c r="P584" s="17">
        <v>5.7164224254714298E-2</v>
      </c>
      <c r="Q584" s="17">
        <v>0.25431039958686802</v>
      </c>
      <c r="R584" s="17">
        <v>0.24092112926446099</v>
      </c>
      <c r="S584" s="17"/>
      <c r="T584" s="17">
        <v>9.3030716678634794E-3</v>
      </c>
      <c r="U584" s="17">
        <v>3.8057288046587097E-2</v>
      </c>
      <c r="V584" s="17">
        <v>0.17809904265372001</v>
      </c>
      <c r="W584" s="17">
        <v>0.32841443754545602</v>
      </c>
      <c r="X584" s="17"/>
      <c r="Y584" s="17">
        <v>0.28020711319901798</v>
      </c>
      <c r="Z584" s="17">
        <v>0.206844595490105</v>
      </c>
      <c r="AA584" s="17">
        <v>-8.6905165134954401E-2</v>
      </c>
      <c r="AB584" s="17">
        <v>0.195396437213539</v>
      </c>
      <c r="AC584" s="17">
        <v>0.141654966700311</v>
      </c>
      <c r="AD584" s="17">
        <v>-8.1457905392517099E-2</v>
      </c>
      <c r="AE584" s="17"/>
      <c r="AF584" s="17">
        <v>9.3570858234522603E-2</v>
      </c>
      <c r="AG584" s="17"/>
      <c r="AH584" s="17">
        <v>0.143042661481631</v>
      </c>
      <c r="AI584" s="17"/>
      <c r="AJ584" s="17">
        <v>0.21382005250007299</v>
      </c>
      <c r="AK584" s="17">
        <v>0.14668565762541699</v>
      </c>
      <c r="AL584" s="17">
        <v>0.13805675201343301</v>
      </c>
      <c r="AM584" s="17">
        <v>8.9069253422396893E-3</v>
      </c>
      <c r="AN584" s="17">
        <v>0.137201077820332</v>
      </c>
    </row>
    <row r="585" spans="2:40" x14ac:dyDescent="0.35">
      <c r="C585" s="17"/>
      <c r="D585" s="17"/>
      <c r="E585" s="17"/>
      <c r="F585" s="17"/>
      <c r="G585" s="17"/>
      <c r="H585" s="17"/>
      <c r="I585" s="17"/>
      <c r="J585" s="17"/>
      <c r="K585" s="17"/>
      <c r="L585" s="17"/>
      <c r="M585" s="17"/>
      <c r="N585" s="17"/>
      <c r="O585" s="17"/>
      <c r="P585" s="17"/>
      <c r="Q585" s="17"/>
      <c r="R585" s="17"/>
      <c r="S585" s="17"/>
      <c r="T585" s="17"/>
      <c r="U585" s="17"/>
      <c r="V585" s="17"/>
      <c r="W585" s="17"/>
      <c r="X585" s="17"/>
      <c r="Y585" s="17"/>
      <c r="Z585" s="17"/>
      <c r="AA585" s="17"/>
      <c r="AB585" s="17"/>
      <c r="AC585" s="17"/>
      <c r="AD585" s="17"/>
      <c r="AE585" s="17"/>
      <c r="AF585" s="17"/>
      <c r="AG585" s="17"/>
      <c r="AH585" s="17"/>
      <c r="AI585" s="17"/>
      <c r="AJ585" s="17"/>
      <c r="AK585" s="17"/>
      <c r="AL585" s="17"/>
      <c r="AM585" s="17"/>
      <c r="AN585" s="17"/>
    </row>
    <row r="586" spans="2:40" x14ac:dyDescent="0.35">
      <c r="B586" s="6" t="s">
        <v>284</v>
      </c>
      <c r="C586" s="17"/>
      <c r="D586" s="17"/>
      <c r="E586" s="17"/>
      <c r="F586" s="17"/>
      <c r="G586" s="17"/>
      <c r="H586" s="17"/>
      <c r="I586" s="17"/>
      <c r="J586" s="17"/>
      <c r="K586" s="17"/>
      <c r="L586" s="17"/>
      <c r="M586" s="17"/>
      <c r="N586" s="17"/>
      <c r="O586" s="17"/>
      <c r="P586" s="17"/>
      <c r="Q586" s="17"/>
      <c r="R586" s="17"/>
      <c r="S586" s="17"/>
      <c r="T586" s="17"/>
      <c r="U586" s="17"/>
      <c r="V586" s="17"/>
      <c r="W586" s="17"/>
      <c r="X586" s="17"/>
      <c r="Y586" s="17"/>
      <c r="Z586" s="17"/>
      <c r="AA586" s="17"/>
      <c r="AB586" s="17"/>
      <c r="AC586" s="17"/>
      <c r="AD586" s="17"/>
      <c r="AE586" s="17"/>
      <c r="AF586" s="17"/>
      <c r="AG586" s="17"/>
      <c r="AH586" s="17"/>
      <c r="AI586" s="17"/>
      <c r="AJ586" s="17"/>
      <c r="AK586" s="17"/>
      <c r="AL586" s="17"/>
      <c r="AM586" s="17"/>
      <c r="AN586" s="17"/>
    </row>
    <row r="587" spans="2:40" x14ac:dyDescent="0.35">
      <c r="B587" s="24" t="s">
        <v>62</v>
      </c>
      <c r="C587" s="17"/>
      <c r="D587" s="17"/>
      <c r="E587" s="17"/>
      <c r="F587" s="17"/>
      <c r="G587" s="17"/>
      <c r="H587" s="17"/>
      <c r="I587" s="17"/>
      <c r="J587" s="17"/>
      <c r="K587" s="17"/>
      <c r="L587" s="17"/>
      <c r="M587" s="17"/>
      <c r="N587" s="17"/>
      <c r="O587" s="17"/>
      <c r="P587" s="17"/>
      <c r="Q587" s="17"/>
      <c r="R587" s="17"/>
      <c r="S587" s="17"/>
      <c r="T587" s="17"/>
      <c r="U587" s="17"/>
      <c r="V587" s="17"/>
      <c r="W587" s="17"/>
      <c r="X587" s="17"/>
      <c r="Y587" s="17"/>
      <c r="Z587" s="17"/>
      <c r="AA587" s="17"/>
      <c r="AB587" s="17"/>
      <c r="AC587" s="17"/>
      <c r="AD587" s="17"/>
      <c r="AE587" s="17"/>
      <c r="AF587" s="17"/>
      <c r="AG587" s="17"/>
      <c r="AH587" s="17"/>
      <c r="AI587" s="17"/>
      <c r="AJ587" s="17"/>
      <c r="AK587" s="17"/>
      <c r="AL587" s="17"/>
      <c r="AM587" s="17"/>
      <c r="AN587" s="17"/>
    </row>
    <row r="588" spans="2:40" x14ac:dyDescent="0.35">
      <c r="B588" t="s">
        <v>274</v>
      </c>
      <c r="C588" s="17">
        <v>0.20029131268990899</v>
      </c>
      <c r="D588" s="17">
        <v>0.203184635951036</v>
      </c>
      <c r="E588" s="17">
        <v>0.19662007449972399</v>
      </c>
      <c r="F588" s="17"/>
      <c r="G588" s="17">
        <v>0.24810667471175901</v>
      </c>
      <c r="H588" s="17">
        <v>0.275344882964763</v>
      </c>
      <c r="I588" s="17">
        <v>0.257685516363658</v>
      </c>
      <c r="J588" s="17">
        <v>0.18821052276700201</v>
      </c>
      <c r="K588" s="17">
        <v>0.145850359607027</v>
      </c>
      <c r="L588" s="17">
        <v>0.139947728293803</v>
      </c>
      <c r="M588" s="17"/>
      <c r="N588" s="17">
        <v>0.14466839327289799</v>
      </c>
      <c r="O588" s="17">
        <v>0.159925118399944</v>
      </c>
      <c r="P588" s="17">
        <v>0.17717777016493699</v>
      </c>
      <c r="Q588" s="17">
        <v>0.26318816093771902</v>
      </c>
      <c r="R588" s="17">
        <v>0.215990202629114</v>
      </c>
      <c r="S588" s="17"/>
      <c r="T588" s="17">
        <v>0.12986689187073799</v>
      </c>
      <c r="U588" s="17">
        <v>0.19001086367402101</v>
      </c>
      <c r="V588" s="17">
        <v>0.21797242474541301</v>
      </c>
      <c r="W588" s="17">
        <v>0.23875472999557301</v>
      </c>
      <c r="X588" s="17"/>
      <c r="Y588" s="17">
        <v>0.25707273291013399</v>
      </c>
      <c r="Z588" s="17">
        <v>0.23590070615966199</v>
      </c>
      <c r="AA588" s="17">
        <v>0.12089350862408101</v>
      </c>
      <c r="AB588" s="17">
        <v>0.15986810048369399</v>
      </c>
      <c r="AC588" s="17">
        <v>0.20771368347448199</v>
      </c>
      <c r="AD588" s="17">
        <v>0.1489375851542</v>
      </c>
      <c r="AE588" s="17"/>
      <c r="AF588" s="17">
        <v>0.18424914229394801</v>
      </c>
      <c r="AG588" s="17"/>
      <c r="AH588" s="17">
        <v>0.20294152014316799</v>
      </c>
      <c r="AI588" s="17"/>
      <c r="AJ588" s="17">
        <v>0.223099003656166</v>
      </c>
      <c r="AK588" s="17">
        <v>0.26420443231578999</v>
      </c>
      <c r="AL588" s="17">
        <v>0.19158873924219699</v>
      </c>
      <c r="AM588" s="17">
        <v>0.15703295128056499</v>
      </c>
      <c r="AN588" s="17">
        <v>0.153461645750602</v>
      </c>
    </row>
    <row r="589" spans="2:40" x14ac:dyDescent="0.35">
      <c r="B589" t="s">
        <v>275</v>
      </c>
      <c r="C589" s="17">
        <v>0.41350789062065302</v>
      </c>
      <c r="D589" s="17">
        <v>0.46323416103744802</v>
      </c>
      <c r="E589" s="17">
        <v>0.362249530234178</v>
      </c>
      <c r="F589" s="17"/>
      <c r="G589" s="17">
        <v>0.39119826036363797</v>
      </c>
      <c r="H589" s="17">
        <v>0.46748956018715299</v>
      </c>
      <c r="I589" s="17">
        <v>0.40282946903938199</v>
      </c>
      <c r="J589" s="17">
        <v>0.44665655129966098</v>
      </c>
      <c r="K589" s="17">
        <v>0.34968890645636602</v>
      </c>
      <c r="L589" s="17">
        <v>0.41185932246024598</v>
      </c>
      <c r="M589" s="17"/>
      <c r="N589" s="17">
        <v>0.43137641121662801</v>
      </c>
      <c r="O589" s="17">
        <v>0.38949348614998403</v>
      </c>
      <c r="P589" s="17">
        <v>0.40976569232781701</v>
      </c>
      <c r="Q589" s="17">
        <v>0.435503318892979</v>
      </c>
      <c r="R589" s="17">
        <v>0.393190819853031</v>
      </c>
      <c r="S589" s="17"/>
      <c r="T589" s="17">
        <v>0.39914138140195599</v>
      </c>
      <c r="U589" s="17">
        <v>0.35517761155580202</v>
      </c>
      <c r="V589" s="17">
        <v>0.43907390685148401</v>
      </c>
      <c r="W589" s="17">
        <v>0.47299995773056103</v>
      </c>
      <c r="X589" s="17"/>
      <c r="Y589" s="17">
        <v>0.41120911598099902</v>
      </c>
      <c r="Z589" s="17">
        <v>0.42090321782155299</v>
      </c>
      <c r="AA589" s="17">
        <v>0.39847414759254202</v>
      </c>
      <c r="AB589" s="17">
        <v>0.45236832087886297</v>
      </c>
      <c r="AC589" s="17">
        <v>0.43539546276759</v>
      </c>
      <c r="AD589" s="17">
        <v>0.45326112040505301</v>
      </c>
      <c r="AE589" s="17"/>
      <c r="AF589" s="17">
        <v>0.40813336374148002</v>
      </c>
      <c r="AG589" s="17"/>
      <c r="AH589" s="17">
        <v>0.416479355948561</v>
      </c>
      <c r="AI589" s="17"/>
      <c r="AJ589" s="17">
        <v>0.37704727409237798</v>
      </c>
      <c r="AK589" s="17">
        <v>0.402635689414655</v>
      </c>
      <c r="AL589" s="17">
        <v>0.41317152512520999</v>
      </c>
      <c r="AM589" s="17">
        <v>0.46680185725001699</v>
      </c>
      <c r="AN589" s="17">
        <v>0.424289650089891</v>
      </c>
    </row>
    <row r="590" spans="2:40" x14ac:dyDescent="0.35">
      <c r="B590" t="s">
        <v>276</v>
      </c>
      <c r="C590" s="17">
        <v>0.161153416679752</v>
      </c>
      <c r="D590" s="17">
        <v>0.140420233781827</v>
      </c>
      <c r="E590" s="17">
        <v>0.18285030956635001</v>
      </c>
      <c r="F590" s="17"/>
      <c r="G590" s="17">
        <v>0.16908779262927601</v>
      </c>
      <c r="H590" s="17">
        <v>0.107962729860239</v>
      </c>
      <c r="I590" s="17">
        <v>0.13034191319131</v>
      </c>
      <c r="J590" s="17">
        <v>0.15598736950619799</v>
      </c>
      <c r="K590" s="17">
        <v>0.22035599023233299</v>
      </c>
      <c r="L590" s="17">
        <v>0.17642529663154699</v>
      </c>
      <c r="M590" s="17"/>
      <c r="N590" s="17">
        <v>0.20632341820672401</v>
      </c>
      <c r="O590" s="17">
        <v>0.169876780474085</v>
      </c>
      <c r="P590" s="17">
        <v>0.16868844993388701</v>
      </c>
      <c r="Q590" s="17">
        <v>0.12928845324323099</v>
      </c>
      <c r="R590" s="17">
        <v>0.17696350787569701</v>
      </c>
      <c r="S590" s="17"/>
      <c r="T590" s="17">
        <v>0.189228485055771</v>
      </c>
      <c r="U590" s="17">
        <v>0.18601628436845399</v>
      </c>
      <c r="V590" s="17">
        <v>0.150214724704651</v>
      </c>
      <c r="W590" s="17">
        <v>0.141437122816408</v>
      </c>
      <c r="X590" s="17"/>
      <c r="Y590" s="17">
        <v>0.15120410840770099</v>
      </c>
      <c r="Z590" s="17">
        <v>0.17393026478142101</v>
      </c>
      <c r="AA590" s="17">
        <v>0.18208383667251499</v>
      </c>
      <c r="AB590" s="17">
        <v>0.168563351957562</v>
      </c>
      <c r="AC590" s="17">
        <v>0.13407737627973501</v>
      </c>
      <c r="AD590" s="17">
        <v>0.101804589816385</v>
      </c>
      <c r="AE590" s="17"/>
      <c r="AF590" s="17">
        <v>0.18648714879686601</v>
      </c>
      <c r="AG590" s="17"/>
      <c r="AH590" s="17">
        <v>0.16043952173822201</v>
      </c>
      <c r="AI590" s="17"/>
      <c r="AJ590" s="17">
        <v>0.150071288737678</v>
      </c>
      <c r="AK590" s="17">
        <v>0.13970868433804001</v>
      </c>
      <c r="AL590" s="17">
        <v>0.154662008821047</v>
      </c>
      <c r="AM590" s="17">
        <v>0.17079788980766</v>
      </c>
      <c r="AN590" s="17">
        <v>0.217627881174</v>
      </c>
    </row>
    <row r="591" spans="2:40" x14ac:dyDescent="0.35">
      <c r="B591" t="s">
        <v>277</v>
      </c>
      <c r="C591" s="17">
        <v>8.6693050769310706E-2</v>
      </c>
      <c r="D591" s="17">
        <v>8.7795537602887996E-2</v>
      </c>
      <c r="E591" s="17">
        <v>8.6106930673644694E-2</v>
      </c>
      <c r="F591" s="17"/>
      <c r="G591" s="17">
        <v>9.8999502294041794E-2</v>
      </c>
      <c r="H591" s="17">
        <v>5.6633538364434202E-2</v>
      </c>
      <c r="I591" s="17">
        <v>9.2830030027770002E-2</v>
      </c>
      <c r="J591" s="17">
        <v>7.1026485330178704E-2</v>
      </c>
      <c r="K591" s="17">
        <v>9.2549940565229402E-2</v>
      </c>
      <c r="L591" s="17">
        <v>0.104554048939891</v>
      </c>
      <c r="M591" s="17"/>
      <c r="N591" s="17">
        <v>7.6648912313790701E-2</v>
      </c>
      <c r="O591" s="17">
        <v>0.12594161032605899</v>
      </c>
      <c r="P591" s="17">
        <v>8.0844772347388905E-2</v>
      </c>
      <c r="Q591" s="17">
        <v>6.6797728808904805E-2</v>
      </c>
      <c r="R591" s="17">
        <v>9.9268109519516007E-2</v>
      </c>
      <c r="S591" s="17"/>
      <c r="T591" s="17">
        <v>0.120596986851536</v>
      </c>
      <c r="U591" s="17">
        <v>0.10087175474606799</v>
      </c>
      <c r="V591" s="17">
        <v>6.0187697562894597E-2</v>
      </c>
      <c r="W591" s="17">
        <v>8.2011126778648302E-2</v>
      </c>
      <c r="X591" s="17"/>
      <c r="Y591" s="17">
        <v>7.22418372970237E-2</v>
      </c>
      <c r="Z591" s="17">
        <v>8.2743444764510996E-2</v>
      </c>
      <c r="AA591" s="17">
        <v>0.106574407206748</v>
      </c>
      <c r="AB591" s="17">
        <v>6.9491954915444798E-2</v>
      </c>
      <c r="AC591" s="17">
        <v>0.100692504318108</v>
      </c>
      <c r="AD591" s="17">
        <v>9.0921767368886103E-2</v>
      </c>
      <c r="AE591" s="17"/>
      <c r="AF591" s="17">
        <v>7.8656720533569494E-2</v>
      </c>
      <c r="AG591" s="17"/>
      <c r="AH591" s="17">
        <v>8.6971226474675006E-2</v>
      </c>
      <c r="AI591" s="17"/>
      <c r="AJ591" s="17">
        <v>0.10392966604378499</v>
      </c>
      <c r="AK591" s="17">
        <v>6.1924303994953703E-2</v>
      </c>
      <c r="AL591" s="17">
        <v>8.0573021657393606E-2</v>
      </c>
      <c r="AM591" s="17">
        <v>9.2826581622002205E-2</v>
      </c>
      <c r="AN591" s="17">
        <v>6.6911487388710403E-2</v>
      </c>
    </row>
    <row r="592" spans="2:40" x14ac:dyDescent="0.35">
      <c r="B592" t="s">
        <v>278</v>
      </c>
      <c r="C592" s="17">
        <v>9.4757105828173704E-2</v>
      </c>
      <c r="D592" s="17">
        <v>8.3335995091873602E-2</v>
      </c>
      <c r="E592" s="17">
        <v>0.10674474176165601</v>
      </c>
      <c r="F592" s="17"/>
      <c r="G592" s="17">
        <v>6.5968283792035301E-2</v>
      </c>
      <c r="H592" s="17">
        <v>4.06074704710645E-2</v>
      </c>
      <c r="I592" s="17">
        <v>0.10264544380537401</v>
      </c>
      <c r="J592" s="17">
        <v>8.3160594585154804E-2</v>
      </c>
      <c r="K592" s="17">
        <v>0.14380536968338301</v>
      </c>
      <c r="L592" s="17">
        <v>0.115045422551458</v>
      </c>
      <c r="M592" s="17"/>
      <c r="N592" s="17">
        <v>9.1898494204965903E-2</v>
      </c>
      <c r="O592" s="17">
        <v>0.113554238362204</v>
      </c>
      <c r="P592" s="17">
        <v>0.11083991823042499</v>
      </c>
      <c r="Q592" s="17">
        <v>7.8803525118661497E-2</v>
      </c>
      <c r="R592" s="17">
        <v>6.5096083570174101E-2</v>
      </c>
      <c r="S592" s="17"/>
      <c r="T592" s="17">
        <v>6.9776044770384904E-2</v>
      </c>
      <c r="U592" s="17">
        <v>0.127720350285807</v>
      </c>
      <c r="V592" s="17">
        <v>8.0202099482092601E-2</v>
      </c>
      <c r="W592" s="17">
        <v>5.24585382013837E-2</v>
      </c>
      <c r="X592" s="17"/>
      <c r="Y592" s="17">
        <v>7.2018000529446194E-2</v>
      </c>
      <c r="Z592" s="17">
        <v>3.2692584838355097E-2</v>
      </c>
      <c r="AA592" s="17">
        <v>0.145700230168886</v>
      </c>
      <c r="AB592" s="17">
        <v>9.9365559363993397E-2</v>
      </c>
      <c r="AC592" s="17">
        <v>6.4910707103319601E-2</v>
      </c>
      <c r="AD592" s="17">
        <v>0.16106388022911999</v>
      </c>
      <c r="AE592" s="17"/>
      <c r="AF592" s="17">
        <v>9.5636614707076198E-2</v>
      </c>
      <c r="AG592" s="17"/>
      <c r="AH592" s="17">
        <v>9.2230783954035694E-2</v>
      </c>
      <c r="AI592" s="17"/>
      <c r="AJ592" s="17">
        <v>8.9359047834613403E-2</v>
      </c>
      <c r="AK592" s="17">
        <v>0.112430668235407</v>
      </c>
      <c r="AL592" s="17">
        <v>0.109163938507706</v>
      </c>
      <c r="AM592" s="17">
        <v>8.1960526596699904E-2</v>
      </c>
      <c r="AN592" s="17">
        <v>8.5585134541926206E-2</v>
      </c>
    </row>
    <row r="593" spans="2:40" x14ac:dyDescent="0.35">
      <c r="B593" t="s">
        <v>58</v>
      </c>
      <c r="C593" s="17">
        <v>4.3597223412202797E-2</v>
      </c>
      <c r="D593" s="17">
        <v>2.2029436534927199E-2</v>
      </c>
      <c r="E593" s="17">
        <v>6.5428413264448398E-2</v>
      </c>
      <c r="F593" s="17"/>
      <c r="G593" s="17">
        <v>2.66394862092495E-2</v>
      </c>
      <c r="H593" s="17">
        <v>5.1961818152346101E-2</v>
      </c>
      <c r="I593" s="17">
        <v>1.36676275725064E-2</v>
      </c>
      <c r="J593" s="17">
        <v>5.4958476511806E-2</v>
      </c>
      <c r="K593" s="17">
        <v>4.7749433455661801E-2</v>
      </c>
      <c r="L593" s="17">
        <v>5.2168181123053999E-2</v>
      </c>
      <c r="M593" s="17"/>
      <c r="N593" s="17">
        <v>4.9084370784994197E-2</v>
      </c>
      <c r="O593" s="17">
        <v>4.1208766287724699E-2</v>
      </c>
      <c r="P593" s="17">
        <v>5.2683396995545403E-2</v>
      </c>
      <c r="Q593" s="17">
        <v>2.64188129985055E-2</v>
      </c>
      <c r="R593" s="17">
        <v>4.9491276552468801E-2</v>
      </c>
      <c r="S593" s="17"/>
      <c r="T593" s="17">
        <v>9.1390210049615006E-2</v>
      </c>
      <c r="U593" s="17">
        <v>4.02031353698485E-2</v>
      </c>
      <c r="V593" s="17">
        <v>5.2349146653465101E-2</v>
      </c>
      <c r="W593" s="17">
        <v>1.2338524477426199E-2</v>
      </c>
      <c r="X593" s="17"/>
      <c r="Y593" s="17">
        <v>3.62542048746958E-2</v>
      </c>
      <c r="Z593" s="17">
        <v>5.3829781634498398E-2</v>
      </c>
      <c r="AA593" s="17">
        <v>4.6273869735228401E-2</v>
      </c>
      <c r="AB593" s="17">
        <v>5.0342712400442698E-2</v>
      </c>
      <c r="AC593" s="17">
        <v>5.72102660567659E-2</v>
      </c>
      <c r="AD593" s="17">
        <v>4.4011057026356298E-2</v>
      </c>
      <c r="AE593" s="17"/>
      <c r="AF593" s="17">
        <v>4.6837009927059803E-2</v>
      </c>
      <c r="AG593" s="17"/>
      <c r="AH593" s="17">
        <v>4.0937591741338299E-2</v>
      </c>
      <c r="AI593" s="17"/>
      <c r="AJ593" s="17">
        <v>5.6493719635379899E-2</v>
      </c>
      <c r="AK593" s="17">
        <v>1.9096221701154201E-2</v>
      </c>
      <c r="AL593" s="17">
        <v>5.0840766646445601E-2</v>
      </c>
      <c r="AM593" s="17">
        <v>3.0580193443056201E-2</v>
      </c>
      <c r="AN593" s="17">
        <v>5.2124201054869999E-2</v>
      </c>
    </row>
    <row r="594" spans="2:40" x14ac:dyDescent="0.35">
      <c r="B594" t="s">
        <v>279</v>
      </c>
      <c r="C594" s="17">
        <v>0.61379920331056104</v>
      </c>
      <c r="D594" s="17">
        <v>0.66641879698848405</v>
      </c>
      <c r="E594" s="17">
        <v>0.55886960473390201</v>
      </c>
      <c r="F594" s="17"/>
      <c r="G594" s="17">
        <v>0.63930493507539699</v>
      </c>
      <c r="H594" s="17">
        <v>0.74283444315191605</v>
      </c>
      <c r="I594" s="17">
        <v>0.66051498540303899</v>
      </c>
      <c r="J594" s="17">
        <v>0.63486707406666298</v>
      </c>
      <c r="K594" s="17">
        <v>0.49553926606339199</v>
      </c>
      <c r="L594" s="17">
        <v>0.55180705075404901</v>
      </c>
      <c r="M594" s="17"/>
      <c r="N594" s="17">
        <v>0.576044804489525</v>
      </c>
      <c r="O594" s="17">
        <v>0.54941860454992797</v>
      </c>
      <c r="P594" s="17">
        <v>0.58694346249275398</v>
      </c>
      <c r="Q594" s="17">
        <v>0.69869147983069801</v>
      </c>
      <c r="R594" s="17">
        <v>0.60918102248214401</v>
      </c>
      <c r="S594" s="17"/>
      <c r="T594" s="17">
        <v>0.52900827327269395</v>
      </c>
      <c r="U594" s="17">
        <v>0.54518847522982306</v>
      </c>
      <c r="V594" s="17">
        <v>0.65704633159689696</v>
      </c>
      <c r="W594" s="17">
        <v>0.71175468772613304</v>
      </c>
      <c r="X594" s="17"/>
      <c r="Y594" s="17">
        <v>0.66828184889113296</v>
      </c>
      <c r="Z594" s="17">
        <v>0.65680392398121501</v>
      </c>
      <c r="AA594" s="17">
        <v>0.51936765621662295</v>
      </c>
      <c r="AB594" s="17">
        <v>0.61223642136255696</v>
      </c>
      <c r="AC594" s="17">
        <v>0.64310914624207205</v>
      </c>
      <c r="AD594" s="17">
        <v>0.60219870555925303</v>
      </c>
      <c r="AE594" s="17"/>
      <c r="AF594" s="17">
        <v>0.59238250603542897</v>
      </c>
      <c r="AG594" s="17"/>
      <c r="AH594" s="17">
        <v>0.61942087609172902</v>
      </c>
      <c r="AI594" s="17"/>
      <c r="AJ594" s="17">
        <v>0.60014627774854401</v>
      </c>
      <c r="AK594" s="17">
        <v>0.66684012173044505</v>
      </c>
      <c r="AL594" s="17">
        <v>0.60476026436740704</v>
      </c>
      <c r="AM594" s="17">
        <v>0.62383480853058204</v>
      </c>
      <c r="AN594" s="17">
        <v>0.57775129584049301</v>
      </c>
    </row>
    <row r="595" spans="2:40" x14ac:dyDescent="0.35">
      <c r="B595" t="s">
        <v>280</v>
      </c>
      <c r="C595" s="17">
        <v>0.18145015659748401</v>
      </c>
      <c r="D595" s="17">
        <v>0.171131532694762</v>
      </c>
      <c r="E595" s="17">
        <v>0.19285167243529999</v>
      </c>
      <c r="F595" s="17"/>
      <c r="G595" s="17">
        <v>0.16496778608607701</v>
      </c>
      <c r="H595" s="17">
        <v>9.7241008835498702E-2</v>
      </c>
      <c r="I595" s="17">
        <v>0.19547547383314401</v>
      </c>
      <c r="J595" s="17">
        <v>0.15418707991533301</v>
      </c>
      <c r="K595" s="17">
        <v>0.236355310248613</v>
      </c>
      <c r="L595" s="17">
        <v>0.21959947149134901</v>
      </c>
      <c r="M595" s="17"/>
      <c r="N595" s="17">
        <v>0.16854740651875699</v>
      </c>
      <c r="O595" s="17">
        <v>0.23949584868826301</v>
      </c>
      <c r="P595" s="17">
        <v>0.19168469057781401</v>
      </c>
      <c r="Q595" s="17">
        <v>0.14560125392756601</v>
      </c>
      <c r="R595" s="17">
        <v>0.16436419308969</v>
      </c>
      <c r="S595" s="17"/>
      <c r="T595" s="17">
        <v>0.19037303162192001</v>
      </c>
      <c r="U595" s="17">
        <v>0.22859210503187499</v>
      </c>
      <c r="V595" s="17">
        <v>0.140389797044987</v>
      </c>
      <c r="W595" s="17">
        <v>0.13446966498003199</v>
      </c>
      <c r="X595" s="17"/>
      <c r="Y595" s="17">
        <v>0.14425983782647001</v>
      </c>
      <c r="Z595" s="17">
        <v>0.115436029602866</v>
      </c>
      <c r="AA595" s="17">
        <v>0.25227463737563399</v>
      </c>
      <c r="AB595" s="17">
        <v>0.16885751427943799</v>
      </c>
      <c r="AC595" s="17">
        <v>0.165603211421428</v>
      </c>
      <c r="AD595" s="17">
        <v>0.25198564759800601</v>
      </c>
      <c r="AE595" s="17"/>
      <c r="AF595" s="17">
        <v>0.174293335240646</v>
      </c>
      <c r="AG595" s="17"/>
      <c r="AH595" s="17">
        <v>0.17920201042871101</v>
      </c>
      <c r="AI595" s="17"/>
      <c r="AJ595" s="17">
        <v>0.19328871387839799</v>
      </c>
      <c r="AK595" s="17">
        <v>0.17435497223036101</v>
      </c>
      <c r="AL595" s="17">
        <v>0.1897369601651</v>
      </c>
      <c r="AM595" s="17">
        <v>0.174787108218702</v>
      </c>
      <c r="AN595" s="17">
        <v>0.15249662193063701</v>
      </c>
    </row>
    <row r="596" spans="2:40" x14ac:dyDescent="0.35">
      <c r="B596" t="s">
        <v>240</v>
      </c>
      <c r="C596" s="17">
        <v>0.432349046713077</v>
      </c>
      <c r="D596" s="17">
        <v>0.495287264293722</v>
      </c>
      <c r="E596" s="17">
        <v>0.36601793229860102</v>
      </c>
      <c r="F596" s="17"/>
      <c r="G596" s="17">
        <v>0.47433714898932</v>
      </c>
      <c r="H596" s="17">
        <v>0.64559343431641802</v>
      </c>
      <c r="I596" s="17">
        <v>0.46503951156989498</v>
      </c>
      <c r="J596" s="17">
        <v>0.480679994151329</v>
      </c>
      <c r="K596" s="17">
        <v>0.25918395581477899</v>
      </c>
      <c r="L596" s="17">
        <v>0.3322075792627</v>
      </c>
      <c r="M596" s="17"/>
      <c r="N596" s="17">
        <v>0.407497397970769</v>
      </c>
      <c r="O596" s="17">
        <v>0.30992275586166501</v>
      </c>
      <c r="P596" s="17">
        <v>0.39525877191494002</v>
      </c>
      <c r="Q596" s="17">
        <v>0.55309022590313095</v>
      </c>
      <c r="R596" s="17">
        <v>0.44481682939245398</v>
      </c>
      <c r="S596" s="17"/>
      <c r="T596" s="17">
        <v>0.33863524165077302</v>
      </c>
      <c r="U596" s="17">
        <v>0.31659637019794701</v>
      </c>
      <c r="V596" s="17">
        <v>0.51665653455190996</v>
      </c>
      <c r="W596" s="17">
        <v>0.57728502274610105</v>
      </c>
      <c r="X596" s="17"/>
      <c r="Y596" s="17">
        <v>0.52402201106466295</v>
      </c>
      <c r="Z596" s="17">
        <v>0.54136789437834898</v>
      </c>
      <c r="AA596" s="17">
        <v>0.26709301884098902</v>
      </c>
      <c r="AB596" s="17">
        <v>0.443378907083119</v>
      </c>
      <c r="AC596" s="17">
        <v>0.47750593482064502</v>
      </c>
      <c r="AD596" s="17">
        <v>0.35021305796124702</v>
      </c>
      <c r="AE596" s="17"/>
      <c r="AF596" s="17">
        <v>0.41808917079478303</v>
      </c>
      <c r="AG596" s="17"/>
      <c r="AH596" s="17">
        <v>0.44021886566301799</v>
      </c>
      <c r="AI596" s="17"/>
      <c r="AJ596" s="17">
        <v>0.40685756387014599</v>
      </c>
      <c r="AK596" s="17">
        <v>0.49248514950008399</v>
      </c>
      <c r="AL596" s="17">
        <v>0.41502330420230699</v>
      </c>
      <c r="AM596" s="17">
        <v>0.44904770031188002</v>
      </c>
      <c r="AN596" s="17">
        <v>0.425254673909857</v>
      </c>
    </row>
    <row r="597" spans="2:40" x14ac:dyDescent="0.35">
      <c r="C597" s="17"/>
      <c r="D597" s="17"/>
      <c r="E597" s="17"/>
      <c r="F597" s="17"/>
      <c r="G597" s="17"/>
      <c r="H597" s="17"/>
      <c r="I597" s="17"/>
      <c r="J597" s="17"/>
      <c r="K597" s="17"/>
      <c r="L597" s="17"/>
      <c r="M597" s="17"/>
      <c r="N597" s="17"/>
      <c r="O597" s="17"/>
      <c r="P597" s="17"/>
      <c r="Q597" s="17"/>
      <c r="R597" s="17"/>
      <c r="S597" s="17"/>
      <c r="T597" s="17"/>
      <c r="U597" s="17"/>
      <c r="V597" s="17"/>
      <c r="W597" s="17"/>
      <c r="X597" s="17"/>
      <c r="Y597" s="17"/>
      <c r="Z597" s="17"/>
      <c r="AA597" s="17"/>
      <c r="AB597" s="17"/>
      <c r="AC597" s="17"/>
      <c r="AD597" s="17"/>
      <c r="AE597" s="17"/>
      <c r="AF597" s="17"/>
      <c r="AG597" s="17"/>
      <c r="AH597" s="17"/>
      <c r="AI597" s="17"/>
      <c r="AJ597" s="17"/>
      <c r="AK597" s="17"/>
      <c r="AL597" s="17"/>
      <c r="AM597" s="17"/>
      <c r="AN597" s="17"/>
    </row>
    <row r="598" spans="2:40" x14ac:dyDescent="0.35">
      <c r="B598" s="6" t="s">
        <v>285</v>
      </c>
      <c r="C598" s="17"/>
      <c r="D598" s="17"/>
      <c r="E598" s="17"/>
      <c r="F598" s="17"/>
      <c r="G598" s="17"/>
      <c r="H598" s="17"/>
      <c r="I598" s="17"/>
      <c r="J598" s="17"/>
      <c r="K598" s="17"/>
      <c r="L598" s="17"/>
      <c r="M598" s="17"/>
      <c r="N598" s="17"/>
      <c r="O598" s="17"/>
      <c r="P598" s="17"/>
      <c r="Q598" s="17"/>
      <c r="R598" s="17"/>
      <c r="S598" s="17"/>
      <c r="T598" s="17"/>
      <c r="U598" s="17"/>
      <c r="V598" s="17"/>
      <c r="W598" s="17"/>
      <c r="X598" s="17"/>
      <c r="Y598" s="17"/>
      <c r="Z598" s="17"/>
      <c r="AA598" s="17"/>
      <c r="AB598" s="17"/>
      <c r="AC598" s="17"/>
      <c r="AD598" s="17"/>
      <c r="AE598" s="17"/>
      <c r="AF598" s="17"/>
      <c r="AG598" s="17"/>
      <c r="AH598" s="17"/>
      <c r="AI598" s="17"/>
      <c r="AJ598" s="17"/>
      <c r="AK598" s="17"/>
      <c r="AL598" s="17"/>
      <c r="AM598" s="17"/>
      <c r="AN598" s="17"/>
    </row>
    <row r="599" spans="2:40" x14ac:dyDescent="0.35">
      <c r="B599" s="24" t="s">
        <v>62</v>
      </c>
      <c r="C599" s="17"/>
      <c r="D599" s="17"/>
      <c r="E599" s="17"/>
      <c r="F599" s="17"/>
      <c r="G599" s="17"/>
      <c r="H599" s="17"/>
      <c r="I599" s="17"/>
      <c r="J599" s="17"/>
      <c r="K599" s="17"/>
      <c r="L599" s="17"/>
      <c r="M599" s="17"/>
      <c r="N599" s="17"/>
      <c r="O599" s="17"/>
      <c r="P599" s="17"/>
      <c r="Q599" s="17"/>
      <c r="R599" s="17"/>
      <c r="S599" s="17"/>
      <c r="T599" s="17"/>
      <c r="U599" s="17"/>
      <c r="V599" s="17"/>
      <c r="W599" s="17"/>
      <c r="X599" s="17"/>
      <c r="Y599" s="17"/>
      <c r="Z599" s="17"/>
      <c r="AA599" s="17"/>
      <c r="AB599" s="17"/>
      <c r="AC599" s="17"/>
      <c r="AD599" s="17"/>
      <c r="AE599" s="17"/>
      <c r="AF599" s="17"/>
      <c r="AG599" s="17"/>
      <c r="AH599" s="17"/>
      <c r="AI599" s="17"/>
      <c r="AJ599" s="17"/>
      <c r="AK599" s="17"/>
      <c r="AL599" s="17"/>
      <c r="AM599" s="17"/>
      <c r="AN599" s="17"/>
    </row>
    <row r="600" spans="2:40" x14ac:dyDescent="0.35">
      <c r="B600" t="s">
        <v>274</v>
      </c>
      <c r="C600" s="17">
        <v>0.223796055999643</v>
      </c>
      <c r="D600" s="17">
        <v>0.23666112698549599</v>
      </c>
      <c r="E600" s="17">
        <v>0.212262285852791</v>
      </c>
      <c r="F600" s="17"/>
      <c r="G600" s="17">
        <v>0.25426336736562899</v>
      </c>
      <c r="H600" s="17">
        <v>0.25460210131356698</v>
      </c>
      <c r="I600" s="17">
        <v>0.19202734422345299</v>
      </c>
      <c r="J600" s="17">
        <v>0.22414466789117399</v>
      </c>
      <c r="K600" s="17">
        <v>0.24713298011694301</v>
      </c>
      <c r="L600" s="17">
        <v>0.19335926110847801</v>
      </c>
      <c r="M600" s="17"/>
      <c r="N600" s="17">
        <v>0.25455929418558798</v>
      </c>
      <c r="O600" s="17">
        <v>0.17999946386905399</v>
      </c>
      <c r="P600" s="17">
        <v>0.21707450793064501</v>
      </c>
      <c r="Q600" s="17">
        <v>0.24046894197987401</v>
      </c>
      <c r="R600" s="17">
        <v>0.23964395942965899</v>
      </c>
      <c r="S600" s="17"/>
      <c r="T600" s="17">
        <v>0.183364249837384</v>
      </c>
      <c r="U600" s="17">
        <v>0.20521479734512801</v>
      </c>
      <c r="V600" s="17">
        <v>0.26027233122570598</v>
      </c>
      <c r="W600" s="17">
        <v>0.24784263426852601</v>
      </c>
      <c r="X600" s="17"/>
      <c r="Y600" s="17">
        <v>0.23492035293121399</v>
      </c>
      <c r="Z600" s="17">
        <v>0.26691632525656001</v>
      </c>
      <c r="AA600" s="17">
        <v>0.18825025799321299</v>
      </c>
      <c r="AB600" s="17">
        <v>0.23167433686043401</v>
      </c>
      <c r="AC600" s="17">
        <v>0.26448253505543901</v>
      </c>
      <c r="AD600" s="17">
        <v>0.1489375851542</v>
      </c>
      <c r="AE600" s="17"/>
      <c r="AF600" s="17">
        <v>0.214202200226629</v>
      </c>
      <c r="AG600" s="17"/>
      <c r="AH600" s="17">
        <v>0.22701483761135899</v>
      </c>
      <c r="AI600" s="17"/>
      <c r="AJ600" s="17">
        <v>0.23328182640138501</v>
      </c>
      <c r="AK600" s="17">
        <v>0.26276767418839603</v>
      </c>
      <c r="AL600" s="17">
        <v>0.23031321327926299</v>
      </c>
      <c r="AM600" s="17">
        <v>0.18622892870327301</v>
      </c>
      <c r="AN600" s="17">
        <v>0.20963509288257401</v>
      </c>
    </row>
    <row r="601" spans="2:40" x14ac:dyDescent="0.35">
      <c r="B601" t="s">
        <v>275</v>
      </c>
      <c r="C601" s="17">
        <v>0.42321448701428799</v>
      </c>
      <c r="D601" s="17">
        <v>0.43824780277530601</v>
      </c>
      <c r="E601" s="17">
        <v>0.40671276099454301</v>
      </c>
      <c r="F601" s="17"/>
      <c r="G601" s="17">
        <v>0.399027584783612</v>
      </c>
      <c r="H601" s="17">
        <v>0.46943615373648001</v>
      </c>
      <c r="I601" s="17">
        <v>0.47324730029975398</v>
      </c>
      <c r="J601" s="17">
        <v>0.45525981398336202</v>
      </c>
      <c r="K601" s="17">
        <v>0.31073029225124899</v>
      </c>
      <c r="L601" s="17">
        <v>0.42459205209325501</v>
      </c>
      <c r="M601" s="17"/>
      <c r="N601" s="17">
        <v>0.39241117089240701</v>
      </c>
      <c r="O601" s="17">
        <v>0.41838944629844899</v>
      </c>
      <c r="P601" s="17">
        <v>0.40514441728357597</v>
      </c>
      <c r="Q601" s="17">
        <v>0.469252185461628</v>
      </c>
      <c r="R601" s="17">
        <v>0.41875511817011701</v>
      </c>
      <c r="S601" s="17"/>
      <c r="T601" s="17">
        <v>0.40458673596512401</v>
      </c>
      <c r="U601" s="17">
        <v>0.39717172323532401</v>
      </c>
      <c r="V601" s="17">
        <v>0.44914210499611301</v>
      </c>
      <c r="W601" s="17">
        <v>0.46525505851041199</v>
      </c>
      <c r="X601" s="17"/>
      <c r="Y601" s="17">
        <v>0.446784953791516</v>
      </c>
      <c r="Z601" s="17">
        <v>0.40413706025629298</v>
      </c>
      <c r="AA601" s="17">
        <v>0.40803392572131397</v>
      </c>
      <c r="AB601" s="17">
        <v>0.445097928866518</v>
      </c>
      <c r="AC601" s="17">
        <v>0.37366652803487299</v>
      </c>
      <c r="AD601" s="17">
        <v>0.37766294625089802</v>
      </c>
      <c r="AE601" s="17"/>
      <c r="AF601" s="17">
        <v>0.431052910679741</v>
      </c>
      <c r="AG601" s="17"/>
      <c r="AH601" s="17">
        <v>0.42459571165152599</v>
      </c>
      <c r="AI601" s="17"/>
      <c r="AJ601" s="17">
        <v>0.427113500079423</v>
      </c>
      <c r="AK601" s="17">
        <v>0.43808525208004501</v>
      </c>
      <c r="AL601" s="17">
        <v>0.42681617179364401</v>
      </c>
      <c r="AM601" s="17">
        <v>0.43880356411856603</v>
      </c>
      <c r="AN601" s="17">
        <v>0.348129057298735</v>
      </c>
    </row>
    <row r="602" spans="2:40" x14ac:dyDescent="0.35">
      <c r="B602" t="s">
        <v>276</v>
      </c>
      <c r="C602" s="17">
        <v>0.15885842295727901</v>
      </c>
      <c r="D602" s="17">
        <v>0.15175702991905299</v>
      </c>
      <c r="E602" s="17">
        <v>0.164936710624805</v>
      </c>
      <c r="F602" s="17"/>
      <c r="G602" s="17">
        <v>0.147011905632082</v>
      </c>
      <c r="H602" s="17">
        <v>0.129109906540541</v>
      </c>
      <c r="I602" s="17">
        <v>0.168650998923144</v>
      </c>
      <c r="J602" s="17">
        <v>0.18516872727133801</v>
      </c>
      <c r="K602" s="17">
        <v>0.16353559314730101</v>
      </c>
      <c r="L602" s="17">
        <v>0.157671741239608</v>
      </c>
      <c r="M602" s="17"/>
      <c r="N602" s="17">
        <v>0.16064692315566301</v>
      </c>
      <c r="O602" s="17">
        <v>0.170607429563913</v>
      </c>
      <c r="P602" s="17">
        <v>0.151767698350742</v>
      </c>
      <c r="Q602" s="17">
        <v>0.14785487620451601</v>
      </c>
      <c r="R602" s="17">
        <v>0.16607064937649901</v>
      </c>
      <c r="S602" s="17"/>
      <c r="T602" s="17">
        <v>0.14653634824744599</v>
      </c>
      <c r="U602" s="17">
        <v>0.14961093538828199</v>
      </c>
      <c r="V602" s="17">
        <v>0.126161856271265</v>
      </c>
      <c r="W602" s="17">
        <v>0.15880907639596001</v>
      </c>
      <c r="X602" s="17"/>
      <c r="Y602" s="17">
        <v>0.148225308268503</v>
      </c>
      <c r="Z602" s="17">
        <v>0.208162259633667</v>
      </c>
      <c r="AA602" s="17">
        <v>0.15181134235517599</v>
      </c>
      <c r="AB602" s="17">
        <v>0.19434046981088099</v>
      </c>
      <c r="AC602" s="17">
        <v>0.153007639229639</v>
      </c>
      <c r="AD602" s="17">
        <v>0.179234934922127</v>
      </c>
      <c r="AE602" s="17"/>
      <c r="AF602" s="17">
        <v>0.15627569773326999</v>
      </c>
      <c r="AG602" s="17"/>
      <c r="AH602" s="17">
        <v>0.15716012745314201</v>
      </c>
      <c r="AI602" s="17"/>
      <c r="AJ602" s="17">
        <v>0.14237677681366701</v>
      </c>
      <c r="AK602" s="17">
        <v>9.4297007033587704E-2</v>
      </c>
      <c r="AL602" s="17">
        <v>0.14870101055061999</v>
      </c>
      <c r="AM602" s="17">
        <v>0.202532731221957</v>
      </c>
      <c r="AN602" s="17">
        <v>0.22465773849208601</v>
      </c>
    </row>
    <row r="603" spans="2:40" x14ac:dyDescent="0.35">
      <c r="B603" t="s">
        <v>277</v>
      </c>
      <c r="C603" s="17">
        <v>6.2769417914266795E-2</v>
      </c>
      <c r="D603" s="17">
        <v>6.6567725106489298E-2</v>
      </c>
      <c r="E603" s="17">
        <v>5.9344476629776197E-2</v>
      </c>
      <c r="F603" s="17"/>
      <c r="G603" s="17">
        <v>0.118232198763667</v>
      </c>
      <c r="H603" s="17">
        <v>5.5338328518876101E-2</v>
      </c>
      <c r="I603" s="17">
        <v>7.0819345314952306E-2</v>
      </c>
      <c r="J603" s="17">
        <v>1.7956288336024199E-2</v>
      </c>
      <c r="K603" s="17">
        <v>8.10985537096265E-2</v>
      </c>
      <c r="L603" s="17">
        <v>5.7476482439553202E-2</v>
      </c>
      <c r="M603" s="17"/>
      <c r="N603" s="17">
        <v>4.9442807957254697E-2</v>
      </c>
      <c r="O603" s="17">
        <v>9.3413541950873105E-2</v>
      </c>
      <c r="P603" s="17">
        <v>6.0803444852171297E-2</v>
      </c>
      <c r="Q603" s="17">
        <v>4.6623345451251401E-2</v>
      </c>
      <c r="R603" s="17">
        <v>7.41326786680164E-2</v>
      </c>
      <c r="S603" s="17"/>
      <c r="T603" s="17">
        <v>0.16372395743156701</v>
      </c>
      <c r="U603" s="17">
        <v>6.9507682025270898E-2</v>
      </c>
      <c r="V603" s="17">
        <v>4.47238705583521E-2</v>
      </c>
      <c r="W603" s="17">
        <v>5.8464676863388902E-2</v>
      </c>
      <c r="X603" s="17"/>
      <c r="Y603" s="17">
        <v>6.9402646313657307E-2</v>
      </c>
      <c r="Z603" s="17">
        <v>4.4250534240078597E-2</v>
      </c>
      <c r="AA603" s="17">
        <v>5.44853994433184E-2</v>
      </c>
      <c r="AB603" s="17">
        <v>4.8465465579181202E-2</v>
      </c>
      <c r="AC603" s="17">
        <v>0.107664575634114</v>
      </c>
      <c r="AD603" s="17">
        <v>0</v>
      </c>
      <c r="AE603" s="17"/>
      <c r="AF603" s="17">
        <v>5.1127285276422699E-2</v>
      </c>
      <c r="AG603" s="17"/>
      <c r="AH603" s="17">
        <v>6.4287795226332906E-2</v>
      </c>
      <c r="AI603" s="17"/>
      <c r="AJ603" s="17">
        <v>5.1546206207229099E-2</v>
      </c>
      <c r="AK603" s="17">
        <v>5.47847137691687E-2</v>
      </c>
      <c r="AL603" s="17">
        <v>6.2653568054057598E-2</v>
      </c>
      <c r="AM603" s="17">
        <v>6.7581261366567905E-2</v>
      </c>
      <c r="AN603" s="17">
        <v>9.8417398663960501E-2</v>
      </c>
    </row>
    <row r="604" spans="2:40" x14ac:dyDescent="0.35">
      <c r="B604" t="s">
        <v>278</v>
      </c>
      <c r="C604" s="17">
        <v>8.0009750576255506E-2</v>
      </c>
      <c r="D604" s="17">
        <v>8.5344983065031105E-2</v>
      </c>
      <c r="E604" s="17">
        <v>7.5150350019526496E-2</v>
      </c>
      <c r="F604" s="17"/>
      <c r="G604" s="17">
        <v>6.5297697300880905E-2</v>
      </c>
      <c r="H604" s="17">
        <v>4.2990449983521903E-2</v>
      </c>
      <c r="I604" s="17">
        <v>6.8114762321380695E-2</v>
      </c>
      <c r="J604" s="17">
        <v>6.4993353099783005E-2</v>
      </c>
      <c r="K604" s="17">
        <v>0.118168952417257</v>
      </c>
      <c r="L604" s="17">
        <v>0.103360428212907</v>
      </c>
      <c r="M604" s="17"/>
      <c r="N604" s="17">
        <v>7.2511107241767597E-2</v>
      </c>
      <c r="O604" s="17">
        <v>0.101306561016758</v>
      </c>
      <c r="P604" s="17">
        <v>9.4672049979387093E-2</v>
      </c>
      <c r="Q604" s="17">
        <v>6.3008893362414706E-2</v>
      </c>
      <c r="R604" s="17">
        <v>6.3796624404110394E-2</v>
      </c>
      <c r="S604" s="17"/>
      <c r="T604" s="17">
        <v>7.2363060115457706E-2</v>
      </c>
      <c r="U604" s="17">
        <v>0.105049493856994</v>
      </c>
      <c r="V604" s="17">
        <v>6.4247161032132696E-2</v>
      </c>
      <c r="W604" s="17">
        <v>5.4235673224245599E-2</v>
      </c>
      <c r="X604" s="17"/>
      <c r="Y604" s="17">
        <v>6.0037788870323197E-2</v>
      </c>
      <c r="Z604" s="17">
        <v>8.4602347154513896E-3</v>
      </c>
      <c r="AA604" s="17">
        <v>0.132400306714587</v>
      </c>
      <c r="AB604" s="17">
        <v>6.7540708880098194E-2</v>
      </c>
      <c r="AC604" s="17">
        <v>5.2047246332775798E-2</v>
      </c>
      <c r="AD604" s="17">
        <v>0.16106388022911999</v>
      </c>
      <c r="AE604" s="17"/>
      <c r="AF604" s="17">
        <v>8.9708622607396496E-2</v>
      </c>
      <c r="AG604" s="17"/>
      <c r="AH604" s="17">
        <v>7.62115378138737E-2</v>
      </c>
      <c r="AI604" s="17"/>
      <c r="AJ604" s="17">
        <v>8.0168511568611503E-2</v>
      </c>
      <c r="AK604" s="17">
        <v>0.11884363676614899</v>
      </c>
      <c r="AL604" s="17">
        <v>7.2855729815837003E-2</v>
      </c>
      <c r="AM604" s="17">
        <v>6.1019813817646103E-2</v>
      </c>
      <c r="AN604" s="17">
        <v>8.1723118373162207E-2</v>
      </c>
    </row>
    <row r="605" spans="2:40" x14ac:dyDescent="0.35">
      <c r="B605" t="s">
        <v>58</v>
      </c>
      <c r="C605" s="17">
        <v>5.1351865538268003E-2</v>
      </c>
      <c r="D605" s="17">
        <v>2.1421332148624499E-2</v>
      </c>
      <c r="E605" s="17">
        <v>8.1593415878559297E-2</v>
      </c>
      <c r="F605" s="17"/>
      <c r="G605" s="17">
        <v>1.6167246154129001E-2</v>
      </c>
      <c r="H605" s="17">
        <v>4.8523059907013999E-2</v>
      </c>
      <c r="I605" s="17">
        <v>2.7140248917315899E-2</v>
      </c>
      <c r="J605" s="17">
        <v>5.2477149418319803E-2</v>
      </c>
      <c r="K605" s="17">
        <v>7.9333628357623406E-2</v>
      </c>
      <c r="L605" s="17">
        <v>6.3540034906199305E-2</v>
      </c>
      <c r="M605" s="17"/>
      <c r="N605" s="17">
        <v>7.0428696567320606E-2</v>
      </c>
      <c r="O605" s="17">
        <v>3.6283557300953798E-2</v>
      </c>
      <c r="P605" s="17">
        <v>7.0537881603478694E-2</v>
      </c>
      <c r="Q605" s="17">
        <v>3.2791757540315901E-2</v>
      </c>
      <c r="R605" s="17">
        <v>3.7600969951598298E-2</v>
      </c>
      <c r="S605" s="17"/>
      <c r="T605" s="17">
        <v>2.9425648403020501E-2</v>
      </c>
      <c r="U605" s="17">
        <v>7.3445368149000698E-2</v>
      </c>
      <c r="V605" s="17">
        <v>5.5452675916431202E-2</v>
      </c>
      <c r="W605" s="17">
        <v>1.5392880737467401E-2</v>
      </c>
      <c r="X605" s="17"/>
      <c r="Y605" s="17">
        <v>4.0628949824786299E-2</v>
      </c>
      <c r="Z605" s="17">
        <v>6.8073585897949998E-2</v>
      </c>
      <c r="AA605" s="17">
        <v>6.5018767772391198E-2</v>
      </c>
      <c r="AB605" s="17">
        <v>1.28810900028877E-2</v>
      </c>
      <c r="AC605" s="17">
        <v>4.9131475713159803E-2</v>
      </c>
      <c r="AD605" s="17">
        <v>0.13310065344365499</v>
      </c>
      <c r="AE605" s="17"/>
      <c r="AF605" s="17">
        <v>5.76332834765408E-2</v>
      </c>
      <c r="AG605" s="17"/>
      <c r="AH605" s="17">
        <v>5.0729990243765899E-2</v>
      </c>
      <c r="AI605" s="17"/>
      <c r="AJ605" s="17">
        <v>6.5513178929683905E-2</v>
      </c>
      <c r="AK605" s="17">
        <v>3.12217161626544E-2</v>
      </c>
      <c r="AL605" s="17">
        <v>5.86603065065784E-2</v>
      </c>
      <c r="AM605" s="17">
        <v>4.3833700771990003E-2</v>
      </c>
      <c r="AN605" s="17">
        <v>3.7437594289482297E-2</v>
      </c>
    </row>
    <row r="606" spans="2:40" x14ac:dyDescent="0.35">
      <c r="B606" t="s">
        <v>279</v>
      </c>
      <c r="C606" s="17">
        <v>0.64701054301393002</v>
      </c>
      <c r="D606" s="17">
        <v>0.67490892976080197</v>
      </c>
      <c r="E606" s="17">
        <v>0.61897504684733295</v>
      </c>
      <c r="F606" s="17"/>
      <c r="G606" s="17">
        <v>0.65329095214924104</v>
      </c>
      <c r="H606" s="17">
        <v>0.72403825505004704</v>
      </c>
      <c r="I606" s="17">
        <v>0.66527464452320695</v>
      </c>
      <c r="J606" s="17">
        <v>0.67940448187453495</v>
      </c>
      <c r="K606" s="17">
        <v>0.557863272368192</v>
      </c>
      <c r="L606" s="17">
        <v>0.61795131320173302</v>
      </c>
      <c r="M606" s="17"/>
      <c r="N606" s="17">
        <v>0.64697046507799405</v>
      </c>
      <c r="O606" s="17">
        <v>0.59838891016750195</v>
      </c>
      <c r="P606" s="17">
        <v>0.62221892521422095</v>
      </c>
      <c r="Q606" s="17">
        <v>0.70972112744150195</v>
      </c>
      <c r="R606" s="17">
        <v>0.65839907759977601</v>
      </c>
      <c r="S606" s="17"/>
      <c r="T606" s="17">
        <v>0.58795098580250804</v>
      </c>
      <c r="U606" s="17">
        <v>0.60238652058045306</v>
      </c>
      <c r="V606" s="17">
        <v>0.70941443622181899</v>
      </c>
      <c r="W606" s="17">
        <v>0.71309769277893897</v>
      </c>
      <c r="X606" s="17"/>
      <c r="Y606" s="17">
        <v>0.68170530672273</v>
      </c>
      <c r="Z606" s="17">
        <v>0.67105338551285298</v>
      </c>
      <c r="AA606" s="17">
        <v>0.59628418371452696</v>
      </c>
      <c r="AB606" s="17">
        <v>0.67677226572695204</v>
      </c>
      <c r="AC606" s="17">
        <v>0.63814906309031105</v>
      </c>
      <c r="AD606" s="17">
        <v>0.52660053140509799</v>
      </c>
      <c r="AE606" s="17"/>
      <c r="AF606" s="17">
        <v>0.64525511090637</v>
      </c>
      <c r="AG606" s="17"/>
      <c r="AH606" s="17">
        <v>0.65161054926288597</v>
      </c>
      <c r="AI606" s="17"/>
      <c r="AJ606" s="17">
        <v>0.66039532648080801</v>
      </c>
      <c r="AK606" s="17">
        <v>0.70085292626843998</v>
      </c>
      <c r="AL606" s="17">
        <v>0.65712938507290697</v>
      </c>
      <c r="AM606" s="17">
        <v>0.62503249282183904</v>
      </c>
      <c r="AN606" s="17">
        <v>0.55776415018130898</v>
      </c>
    </row>
    <row r="607" spans="2:40" x14ac:dyDescent="0.35">
      <c r="B607" t="s">
        <v>280</v>
      </c>
      <c r="C607" s="17">
        <v>0.142779168490522</v>
      </c>
      <c r="D607" s="17">
        <v>0.15191270817152</v>
      </c>
      <c r="E607" s="17">
        <v>0.13449482664930301</v>
      </c>
      <c r="F607" s="17"/>
      <c r="G607" s="17">
        <v>0.183529896064548</v>
      </c>
      <c r="H607" s="17">
        <v>9.8328778502398004E-2</v>
      </c>
      <c r="I607" s="17">
        <v>0.13893410763633299</v>
      </c>
      <c r="J607" s="17">
        <v>8.29496414358072E-2</v>
      </c>
      <c r="K607" s="17">
        <v>0.19926750612688399</v>
      </c>
      <c r="L607" s="17">
        <v>0.16083691065246</v>
      </c>
      <c r="M607" s="17"/>
      <c r="N607" s="17">
        <v>0.121953915199022</v>
      </c>
      <c r="O607" s="17">
        <v>0.19472010296763101</v>
      </c>
      <c r="P607" s="17">
        <v>0.15547549483155801</v>
      </c>
      <c r="Q607" s="17">
        <v>0.109632238813666</v>
      </c>
      <c r="R607" s="17">
        <v>0.137929303072127</v>
      </c>
      <c r="S607" s="17"/>
      <c r="T607" s="17">
        <v>0.23608701754702499</v>
      </c>
      <c r="U607" s="17">
        <v>0.17455717588226399</v>
      </c>
      <c r="V607" s="17">
        <v>0.108971031590485</v>
      </c>
      <c r="W607" s="17">
        <v>0.112700350087634</v>
      </c>
      <c r="X607" s="17"/>
      <c r="Y607" s="17">
        <v>0.12944043518397999</v>
      </c>
      <c r="Z607" s="17">
        <v>5.271076895553E-2</v>
      </c>
      <c r="AA607" s="17">
        <v>0.18688570615790501</v>
      </c>
      <c r="AB607" s="17">
        <v>0.11600617445927899</v>
      </c>
      <c r="AC607" s="17">
        <v>0.15971182196688999</v>
      </c>
      <c r="AD607" s="17">
        <v>0.16106388022911999</v>
      </c>
      <c r="AE607" s="17"/>
      <c r="AF607" s="17">
        <v>0.140835907883819</v>
      </c>
      <c r="AG607" s="17"/>
      <c r="AH607" s="17">
        <v>0.14049933304020701</v>
      </c>
      <c r="AI607" s="17"/>
      <c r="AJ607" s="17">
        <v>0.13171471777584101</v>
      </c>
      <c r="AK607" s="17">
        <v>0.173628350535317</v>
      </c>
      <c r="AL607" s="17">
        <v>0.13550929786989499</v>
      </c>
      <c r="AM607" s="17">
        <v>0.12860107518421399</v>
      </c>
      <c r="AN607" s="17">
        <v>0.180140517037123</v>
      </c>
    </row>
    <row r="608" spans="2:40" x14ac:dyDescent="0.35">
      <c r="B608" t="s">
        <v>240</v>
      </c>
      <c r="C608" s="17">
        <v>0.50423137452340805</v>
      </c>
      <c r="D608" s="17">
        <v>0.52299622158928205</v>
      </c>
      <c r="E608" s="17">
        <v>0.484480220198031</v>
      </c>
      <c r="F608" s="17"/>
      <c r="G608" s="17">
        <v>0.46976105608469398</v>
      </c>
      <c r="H608" s="17">
        <v>0.62570947654764897</v>
      </c>
      <c r="I608" s="17">
        <v>0.52634053688687399</v>
      </c>
      <c r="J608" s="17">
        <v>0.59645484043872798</v>
      </c>
      <c r="K608" s="17">
        <v>0.35859576624130801</v>
      </c>
      <c r="L608" s="17">
        <v>0.45711440254927299</v>
      </c>
      <c r="M608" s="17"/>
      <c r="N608" s="17">
        <v>0.52501654987897195</v>
      </c>
      <c r="O608" s="17">
        <v>0.40366880719987103</v>
      </c>
      <c r="P608" s="17">
        <v>0.46674343038266303</v>
      </c>
      <c r="Q608" s="17">
        <v>0.60008888862783605</v>
      </c>
      <c r="R608" s="17">
        <v>0.52046977452764898</v>
      </c>
      <c r="S608" s="17"/>
      <c r="T608" s="17">
        <v>0.351863968255483</v>
      </c>
      <c r="U608" s="17">
        <v>0.42782934469818801</v>
      </c>
      <c r="V608" s="17">
        <v>0.60044340463133505</v>
      </c>
      <c r="W608" s="17">
        <v>0.60039734269130396</v>
      </c>
      <c r="X608" s="17"/>
      <c r="Y608" s="17">
        <v>0.55226487153875004</v>
      </c>
      <c r="Z608" s="17">
        <v>0.61834261655732303</v>
      </c>
      <c r="AA608" s="17">
        <v>0.40939847755662201</v>
      </c>
      <c r="AB608" s="17">
        <v>0.56076609126767296</v>
      </c>
      <c r="AC608" s="17">
        <v>0.47843724112342101</v>
      </c>
      <c r="AD608" s="17">
        <v>0.365536651175978</v>
      </c>
      <c r="AE608" s="17"/>
      <c r="AF608" s="17">
        <v>0.50441920302254994</v>
      </c>
      <c r="AG608" s="17"/>
      <c r="AH608" s="17">
        <v>0.51111121622267897</v>
      </c>
      <c r="AI608" s="17"/>
      <c r="AJ608" s="17">
        <v>0.52868060870496802</v>
      </c>
      <c r="AK608" s="17">
        <v>0.52722457573312298</v>
      </c>
      <c r="AL608" s="17">
        <v>0.52162008720301201</v>
      </c>
      <c r="AM608" s="17">
        <v>0.49643141763762499</v>
      </c>
      <c r="AN608" s="17">
        <v>0.37762363314418601</v>
      </c>
    </row>
    <row r="609" spans="2:40" x14ac:dyDescent="0.35">
      <c r="C609" s="17"/>
      <c r="D609" s="17"/>
      <c r="E609" s="17"/>
      <c r="F609" s="17"/>
      <c r="G609" s="17"/>
      <c r="H609" s="17"/>
      <c r="I609" s="17"/>
      <c r="J609" s="17"/>
      <c r="K609" s="17"/>
      <c r="L609" s="17"/>
      <c r="M609" s="17"/>
      <c r="N609" s="17"/>
      <c r="O609" s="17"/>
      <c r="P609" s="17"/>
      <c r="Q609" s="17"/>
      <c r="R609" s="17"/>
      <c r="S609" s="17"/>
      <c r="T609" s="17"/>
      <c r="U609" s="17"/>
      <c r="V609" s="17"/>
      <c r="W609" s="17"/>
      <c r="X609" s="17"/>
      <c r="Y609" s="17"/>
      <c r="Z609" s="17"/>
      <c r="AA609" s="17"/>
      <c r="AB609" s="17"/>
      <c r="AC609" s="17"/>
      <c r="AD609" s="17"/>
      <c r="AE609" s="17"/>
      <c r="AF609" s="17"/>
      <c r="AG609" s="17"/>
      <c r="AH609" s="17"/>
      <c r="AI609" s="17"/>
      <c r="AJ609" s="17"/>
      <c r="AK609" s="17"/>
      <c r="AL609" s="17"/>
      <c r="AM609" s="17"/>
      <c r="AN609" s="17"/>
    </row>
    <row r="610" spans="2:40" x14ac:dyDescent="0.35">
      <c r="B610" s="6" t="s">
        <v>286</v>
      </c>
      <c r="C610" s="17"/>
      <c r="D610" s="17"/>
      <c r="E610" s="17"/>
      <c r="F610" s="17"/>
      <c r="G610" s="17"/>
      <c r="H610" s="17"/>
      <c r="I610" s="17"/>
      <c r="J610" s="17"/>
      <c r="K610" s="17"/>
      <c r="L610" s="17"/>
      <c r="M610" s="17"/>
      <c r="N610" s="17"/>
      <c r="O610" s="17"/>
      <c r="P610" s="17"/>
      <c r="Q610" s="17"/>
      <c r="R610" s="17"/>
      <c r="S610" s="17"/>
      <c r="T610" s="17"/>
      <c r="U610" s="17"/>
      <c r="V610" s="17"/>
      <c r="W610" s="17"/>
      <c r="X610" s="17"/>
      <c r="Y610" s="17"/>
      <c r="Z610" s="17"/>
      <c r="AA610" s="17"/>
      <c r="AB610" s="17"/>
      <c r="AC610" s="17"/>
      <c r="AD610" s="17"/>
      <c r="AE610" s="17"/>
      <c r="AF610" s="17"/>
      <c r="AG610" s="17"/>
      <c r="AH610" s="17"/>
      <c r="AI610" s="17"/>
      <c r="AJ610" s="17"/>
      <c r="AK610" s="17"/>
      <c r="AL610" s="17"/>
      <c r="AM610" s="17"/>
      <c r="AN610" s="17"/>
    </row>
    <row r="611" spans="2:40" x14ac:dyDescent="0.35">
      <c r="B611" s="24" t="s">
        <v>62</v>
      </c>
      <c r="C611" s="17"/>
      <c r="D611" s="17"/>
      <c r="E611" s="17"/>
      <c r="F611" s="17"/>
      <c r="G611" s="17"/>
      <c r="H611" s="17"/>
      <c r="I611" s="17"/>
      <c r="J611" s="17"/>
      <c r="K611" s="17"/>
      <c r="L611" s="17"/>
      <c r="M611" s="17"/>
      <c r="N611" s="17"/>
      <c r="O611" s="17"/>
      <c r="P611" s="17"/>
      <c r="Q611" s="17"/>
      <c r="R611" s="17"/>
      <c r="S611" s="17"/>
      <c r="T611" s="17"/>
      <c r="U611" s="17"/>
      <c r="V611" s="17"/>
      <c r="W611" s="17"/>
      <c r="X611" s="17"/>
      <c r="Y611" s="17"/>
      <c r="Z611" s="17"/>
      <c r="AA611" s="17"/>
      <c r="AB611" s="17"/>
      <c r="AC611" s="17"/>
      <c r="AD611" s="17"/>
      <c r="AE611" s="17"/>
      <c r="AF611" s="17"/>
      <c r="AG611" s="17"/>
      <c r="AH611" s="17"/>
      <c r="AI611" s="17"/>
      <c r="AJ611" s="17"/>
      <c r="AK611" s="17"/>
      <c r="AL611" s="17"/>
      <c r="AM611" s="17"/>
      <c r="AN611" s="17"/>
    </row>
    <row r="612" spans="2:40" x14ac:dyDescent="0.35">
      <c r="B612" t="s">
        <v>274</v>
      </c>
      <c r="C612" s="17">
        <v>0.11743130336037901</v>
      </c>
      <c r="D612" s="17">
        <v>0.122427386883648</v>
      </c>
      <c r="E612" s="17">
        <v>0.11116323708098801</v>
      </c>
      <c r="F612" s="17"/>
      <c r="G612" s="17">
        <v>0.19202144391280801</v>
      </c>
      <c r="H612" s="17">
        <v>0.21472305927903301</v>
      </c>
      <c r="I612" s="17">
        <v>0.143248448211379</v>
      </c>
      <c r="J612" s="17">
        <v>8.8671186641742797E-2</v>
      </c>
      <c r="K612" s="17">
        <v>8.29552572815863E-2</v>
      </c>
      <c r="L612" s="17">
        <v>4.7240575240219698E-2</v>
      </c>
      <c r="M612" s="17"/>
      <c r="N612" s="17">
        <v>0.12659465520324101</v>
      </c>
      <c r="O612" s="17">
        <v>9.2927539458131897E-2</v>
      </c>
      <c r="P612" s="17">
        <v>8.0159772140439803E-2</v>
      </c>
      <c r="Q612" s="17">
        <v>0.12143692626800801</v>
      </c>
      <c r="R612" s="17">
        <v>0.23787425947103299</v>
      </c>
      <c r="S612" s="17"/>
      <c r="T612" s="17">
        <v>8.4375068639198303E-2</v>
      </c>
      <c r="U612" s="17">
        <v>0.10111764810214501</v>
      </c>
      <c r="V612" s="17">
        <v>0.103801133362781</v>
      </c>
      <c r="W612" s="17">
        <v>0.16996300084211899</v>
      </c>
      <c r="X612" s="17"/>
      <c r="Y612" s="17">
        <v>0.16229501208925801</v>
      </c>
      <c r="Z612" s="17">
        <v>0.15782743322798901</v>
      </c>
      <c r="AA612" s="17">
        <v>4.4901128327499797E-2</v>
      </c>
      <c r="AB612" s="17">
        <v>9.4556385548626803E-2</v>
      </c>
      <c r="AC612" s="17">
        <v>0.167993748195711</v>
      </c>
      <c r="AD612" s="17">
        <v>0</v>
      </c>
      <c r="AE612" s="17"/>
      <c r="AF612" s="17">
        <v>0.107317370053056</v>
      </c>
      <c r="AG612" s="17"/>
      <c r="AH612" s="17">
        <v>0.11807927893979001</v>
      </c>
      <c r="AI612" s="17"/>
      <c r="AJ612" s="17">
        <v>0.15306093405160101</v>
      </c>
      <c r="AK612" s="17">
        <v>0.13390516162570401</v>
      </c>
      <c r="AL612" s="17">
        <v>8.4371345792203803E-2</v>
      </c>
      <c r="AM612" s="17">
        <v>0.10616415151094</v>
      </c>
      <c r="AN612" s="17">
        <v>7.6320988319053207E-2</v>
      </c>
    </row>
    <row r="613" spans="2:40" x14ac:dyDescent="0.35">
      <c r="B613" t="s">
        <v>275</v>
      </c>
      <c r="C613" s="17">
        <v>0.34764299257610998</v>
      </c>
      <c r="D613" s="17">
        <v>0.37187454512018497</v>
      </c>
      <c r="E613" s="17">
        <v>0.32149119468233101</v>
      </c>
      <c r="F613" s="17"/>
      <c r="G613" s="17">
        <v>0.34342194598879999</v>
      </c>
      <c r="H613" s="17">
        <v>0.41030586223445498</v>
      </c>
      <c r="I613" s="17">
        <v>0.38577981191726202</v>
      </c>
      <c r="J613" s="17">
        <v>0.34254405044377201</v>
      </c>
      <c r="K613" s="17">
        <v>0.30519859641691999</v>
      </c>
      <c r="L613" s="17">
        <v>0.31648808123031702</v>
      </c>
      <c r="M613" s="17"/>
      <c r="N613" s="17">
        <v>0.30686437921117898</v>
      </c>
      <c r="O613" s="17">
        <v>0.29956080559880999</v>
      </c>
      <c r="P613" s="17">
        <v>0.31192115374305102</v>
      </c>
      <c r="Q613" s="17">
        <v>0.42775444610028002</v>
      </c>
      <c r="R613" s="17">
        <v>0.34437155332561398</v>
      </c>
      <c r="S613" s="17"/>
      <c r="T613" s="17">
        <v>0.34894267655984701</v>
      </c>
      <c r="U613" s="17">
        <v>0.30251781102740399</v>
      </c>
      <c r="V613" s="17">
        <v>0.39288817933041198</v>
      </c>
      <c r="W613" s="17">
        <v>0.410121073336154</v>
      </c>
      <c r="X613" s="17"/>
      <c r="Y613" s="17">
        <v>0.37216846650893998</v>
      </c>
      <c r="Z613" s="17">
        <v>0.47275773941218802</v>
      </c>
      <c r="AA613" s="17">
        <v>0.287685828381752</v>
      </c>
      <c r="AB613" s="17">
        <v>0.31687382074369302</v>
      </c>
      <c r="AC613" s="17">
        <v>0.359389568250713</v>
      </c>
      <c r="AD613" s="17">
        <v>0.17822899375406301</v>
      </c>
      <c r="AE613" s="17"/>
      <c r="AF613" s="17">
        <v>0.35564006927103298</v>
      </c>
      <c r="AG613" s="17"/>
      <c r="AH613" s="17">
        <v>0.35071363005988598</v>
      </c>
      <c r="AI613" s="17"/>
      <c r="AJ613" s="17">
        <v>0.35015174064190302</v>
      </c>
      <c r="AK613" s="17">
        <v>0.31625919315038298</v>
      </c>
      <c r="AL613" s="17">
        <v>0.36131860014547901</v>
      </c>
      <c r="AM613" s="17">
        <v>0.33728889425897202</v>
      </c>
      <c r="AN613" s="17">
        <v>0.37903509794663498</v>
      </c>
    </row>
    <row r="614" spans="2:40" x14ac:dyDescent="0.35">
      <c r="B614" t="s">
        <v>276</v>
      </c>
      <c r="C614" s="17">
        <v>0.23520953857940299</v>
      </c>
      <c r="D614" s="17">
        <v>0.241843029084022</v>
      </c>
      <c r="E614" s="17">
        <v>0.22997640476384101</v>
      </c>
      <c r="F614" s="17"/>
      <c r="G614" s="17">
        <v>0.20631635653965399</v>
      </c>
      <c r="H614" s="17">
        <v>0.19210170039023999</v>
      </c>
      <c r="I614" s="17">
        <v>0.1957463616341</v>
      </c>
      <c r="J614" s="17">
        <v>0.28761258065900402</v>
      </c>
      <c r="K614" s="17">
        <v>0.22531361545716699</v>
      </c>
      <c r="L614" s="17">
        <v>0.27017916168289802</v>
      </c>
      <c r="M614" s="17"/>
      <c r="N614" s="17">
        <v>0.28761512733181999</v>
      </c>
      <c r="O614" s="17">
        <v>0.19996994703197701</v>
      </c>
      <c r="P614" s="17">
        <v>0.266418320481358</v>
      </c>
      <c r="Q614" s="17">
        <v>0.22856817825408901</v>
      </c>
      <c r="R614" s="17">
        <v>0.173275303078296</v>
      </c>
      <c r="S614" s="17"/>
      <c r="T614" s="17">
        <v>0.184527041479191</v>
      </c>
      <c r="U614" s="17">
        <v>0.24934550472231101</v>
      </c>
      <c r="V614" s="17">
        <v>0.229948316292968</v>
      </c>
      <c r="W614" s="17">
        <v>0.21931910755676301</v>
      </c>
      <c r="X614" s="17"/>
      <c r="Y614" s="17">
        <v>0.22032195067945701</v>
      </c>
      <c r="Z614" s="17">
        <v>0.15331982324236301</v>
      </c>
      <c r="AA614" s="17">
        <v>0.26285592506336303</v>
      </c>
      <c r="AB614" s="17">
        <v>0.30003771246932698</v>
      </c>
      <c r="AC614" s="17">
        <v>0.22989038850208099</v>
      </c>
      <c r="AD614" s="17">
        <v>0.390537114288938</v>
      </c>
      <c r="AE614" s="17"/>
      <c r="AF614" s="17">
        <v>0.227177338914686</v>
      </c>
      <c r="AG614" s="17"/>
      <c r="AH614" s="17">
        <v>0.23444832426006701</v>
      </c>
      <c r="AI614" s="17"/>
      <c r="AJ614" s="17">
        <v>0.212637647616013</v>
      </c>
      <c r="AK614" s="17">
        <v>0.240149703953947</v>
      </c>
      <c r="AL614" s="17">
        <v>0.23523709056210301</v>
      </c>
      <c r="AM614" s="17">
        <v>0.237433677817249</v>
      </c>
      <c r="AN614" s="17">
        <v>0.29337982765862303</v>
      </c>
    </row>
    <row r="615" spans="2:40" x14ac:dyDescent="0.35">
      <c r="B615" t="s">
        <v>277</v>
      </c>
      <c r="C615" s="17">
        <v>0.117424536605303</v>
      </c>
      <c r="D615" s="17">
        <v>0.113897338881397</v>
      </c>
      <c r="E615" s="17">
        <v>0.121651991603695</v>
      </c>
      <c r="F615" s="17"/>
      <c r="G615" s="17">
        <v>0.15021535054185001</v>
      </c>
      <c r="H615" s="17">
        <v>8.1032462652712703E-2</v>
      </c>
      <c r="I615" s="17">
        <v>0.14771066367160501</v>
      </c>
      <c r="J615" s="17">
        <v>8.7300492716746794E-2</v>
      </c>
      <c r="K615" s="17">
        <v>0.12040386024934099</v>
      </c>
      <c r="L615" s="17">
        <v>0.12839320492341799</v>
      </c>
      <c r="M615" s="17"/>
      <c r="N615" s="17">
        <v>0.103078208269581</v>
      </c>
      <c r="O615" s="17">
        <v>0.199527746984027</v>
      </c>
      <c r="P615" s="17">
        <v>0.123166962856367</v>
      </c>
      <c r="Q615" s="17">
        <v>8.2973192821688094E-2</v>
      </c>
      <c r="R615" s="17">
        <v>9.4992777707679998E-2</v>
      </c>
      <c r="S615" s="17"/>
      <c r="T615" s="17">
        <v>0.16159585238801299</v>
      </c>
      <c r="U615" s="17">
        <v>0.12068359020614999</v>
      </c>
      <c r="V615" s="17">
        <v>0.10264977449926201</v>
      </c>
      <c r="W615" s="17">
        <v>9.6004003718851094E-2</v>
      </c>
      <c r="X615" s="17"/>
      <c r="Y615" s="17">
        <v>0.101903737155622</v>
      </c>
      <c r="Z615" s="17">
        <v>0.112124160740733</v>
      </c>
      <c r="AA615" s="17">
        <v>0.141692797353829</v>
      </c>
      <c r="AB615" s="17">
        <v>0.105486918839379</v>
      </c>
      <c r="AC615" s="17">
        <v>0.140516754979056</v>
      </c>
      <c r="AD615" s="17">
        <v>0</v>
      </c>
      <c r="AE615" s="17"/>
      <c r="AF615" s="17">
        <v>0.108555364331927</v>
      </c>
      <c r="AG615" s="17"/>
      <c r="AH615" s="17">
        <v>0.119449258860092</v>
      </c>
      <c r="AI615" s="17"/>
      <c r="AJ615" s="17">
        <v>0.100805943493467</v>
      </c>
      <c r="AK615" s="17">
        <v>9.1594712833304906E-2</v>
      </c>
      <c r="AL615" s="17">
        <v>0.131320635525188</v>
      </c>
      <c r="AM615" s="17">
        <v>0.154192609832045</v>
      </c>
      <c r="AN615" s="17">
        <v>9.5204231767511999E-2</v>
      </c>
    </row>
    <row r="616" spans="2:40" x14ac:dyDescent="0.35">
      <c r="B616" t="s">
        <v>278</v>
      </c>
      <c r="C616" s="17">
        <v>0.13531343298360701</v>
      </c>
      <c r="D616" s="17">
        <v>0.130788422865071</v>
      </c>
      <c r="E616" s="17">
        <v>0.14064545777175899</v>
      </c>
      <c r="F616" s="17"/>
      <c r="G616" s="17">
        <v>9.1195492384531798E-2</v>
      </c>
      <c r="H616" s="17">
        <v>5.7967118740163102E-2</v>
      </c>
      <c r="I616" s="17">
        <v>0.10759029950466301</v>
      </c>
      <c r="J616" s="17">
        <v>0.12650236680211099</v>
      </c>
      <c r="K616" s="17">
        <v>0.218516701568338</v>
      </c>
      <c r="L616" s="17">
        <v>0.174286175869177</v>
      </c>
      <c r="M616" s="17"/>
      <c r="N616" s="17">
        <v>0.124602826417931</v>
      </c>
      <c r="O616" s="17">
        <v>0.164307901388865</v>
      </c>
      <c r="P616" s="17">
        <v>0.15829335509648201</v>
      </c>
      <c r="Q616" s="17">
        <v>0.109455522010487</v>
      </c>
      <c r="R616" s="17">
        <v>0.112984974977017</v>
      </c>
      <c r="S616" s="17"/>
      <c r="T616" s="17">
        <v>0.147085210788445</v>
      </c>
      <c r="U616" s="17">
        <v>0.17546277750636799</v>
      </c>
      <c r="V616" s="17">
        <v>0.122192114770765</v>
      </c>
      <c r="W616" s="17">
        <v>8.9236875621475795E-2</v>
      </c>
      <c r="X616" s="17"/>
      <c r="Y616" s="17">
        <v>0.104749544255092</v>
      </c>
      <c r="Z616" s="17">
        <v>6.0564106083109699E-2</v>
      </c>
      <c r="AA616" s="17">
        <v>0.210260060040936</v>
      </c>
      <c r="AB616" s="17">
        <v>0.11661322330884</v>
      </c>
      <c r="AC616" s="17">
        <v>6.4786866408497595E-2</v>
      </c>
      <c r="AD616" s="17">
        <v>0.298133238513344</v>
      </c>
      <c r="AE616" s="17"/>
      <c r="AF616" s="17">
        <v>0.149477967328496</v>
      </c>
      <c r="AG616" s="17"/>
      <c r="AH616" s="17">
        <v>0.13188945726068699</v>
      </c>
      <c r="AI616" s="17"/>
      <c r="AJ616" s="17">
        <v>0.12439120891262199</v>
      </c>
      <c r="AK616" s="17">
        <v>0.18630108712380899</v>
      </c>
      <c r="AL616" s="17">
        <v>0.132463524700453</v>
      </c>
      <c r="AM616" s="17">
        <v>0.124360791222034</v>
      </c>
      <c r="AN616" s="17">
        <v>0.12765700059070501</v>
      </c>
    </row>
    <row r="617" spans="2:40" x14ac:dyDescent="0.35">
      <c r="B617" t="s">
        <v>58</v>
      </c>
      <c r="C617" s="17">
        <v>4.6978195895197701E-2</v>
      </c>
      <c r="D617" s="17">
        <v>1.91692771656767E-2</v>
      </c>
      <c r="E617" s="17">
        <v>7.5071714097386902E-2</v>
      </c>
      <c r="F617" s="17"/>
      <c r="G617" s="17">
        <v>1.68294106323559E-2</v>
      </c>
      <c r="H617" s="17">
        <v>4.38697967033954E-2</v>
      </c>
      <c r="I617" s="17">
        <v>1.9924415060990699E-2</v>
      </c>
      <c r="J617" s="17">
        <v>6.7369322736623702E-2</v>
      </c>
      <c r="K617" s="17">
        <v>4.76119690266485E-2</v>
      </c>
      <c r="L617" s="17">
        <v>6.3412801053970194E-2</v>
      </c>
      <c r="M617" s="17"/>
      <c r="N617" s="17">
        <v>5.1244803566247402E-2</v>
      </c>
      <c r="O617" s="17">
        <v>4.3706059538188298E-2</v>
      </c>
      <c r="P617" s="17">
        <v>6.0040435682303002E-2</v>
      </c>
      <c r="Q617" s="17">
        <v>2.98117345454487E-2</v>
      </c>
      <c r="R617" s="17">
        <v>3.6501131440359998E-2</v>
      </c>
      <c r="S617" s="17"/>
      <c r="T617" s="17">
        <v>7.3474150145305395E-2</v>
      </c>
      <c r="U617" s="17">
        <v>5.0872668435622097E-2</v>
      </c>
      <c r="V617" s="17">
        <v>4.8520481743812197E-2</v>
      </c>
      <c r="W617" s="17">
        <v>1.53559389246381E-2</v>
      </c>
      <c r="X617" s="17"/>
      <c r="Y617" s="17">
        <v>3.85612893116314E-2</v>
      </c>
      <c r="Z617" s="17">
        <v>4.3406737293616597E-2</v>
      </c>
      <c r="AA617" s="17">
        <v>5.2604260832620403E-2</v>
      </c>
      <c r="AB617" s="17">
        <v>6.6431939090134701E-2</v>
      </c>
      <c r="AC617" s="17">
        <v>3.7422673663942002E-2</v>
      </c>
      <c r="AD617" s="17">
        <v>0.13310065344365499</v>
      </c>
      <c r="AE617" s="17"/>
      <c r="AF617" s="17">
        <v>5.1831890100801602E-2</v>
      </c>
      <c r="AG617" s="17"/>
      <c r="AH617" s="17">
        <v>4.5420050619477903E-2</v>
      </c>
      <c r="AI617" s="17"/>
      <c r="AJ617" s="17">
        <v>5.8952525284392397E-2</v>
      </c>
      <c r="AK617" s="17">
        <v>3.17901413128516E-2</v>
      </c>
      <c r="AL617" s="17">
        <v>5.5288803274572501E-2</v>
      </c>
      <c r="AM617" s="17">
        <v>4.0559875358759198E-2</v>
      </c>
      <c r="AN617" s="17">
        <v>2.8402853717472101E-2</v>
      </c>
    </row>
    <row r="618" spans="2:40" x14ac:dyDescent="0.35">
      <c r="B618" t="s">
        <v>279</v>
      </c>
      <c r="C618" s="17">
        <v>0.46507429593648902</v>
      </c>
      <c r="D618" s="17">
        <v>0.49430193200383299</v>
      </c>
      <c r="E618" s="17">
        <v>0.43265443176331903</v>
      </c>
      <c r="F618" s="17"/>
      <c r="G618" s="17">
        <v>0.535443389901609</v>
      </c>
      <c r="H618" s="17">
        <v>0.62502892151348799</v>
      </c>
      <c r="I618" s="17">
        <v>0.52902826012864101</v>
      </c>
      <c r="J618" s="17">
        <v>0.43121523708551401</v>
      </c>
      <c r="K618" s="17">
        <v>0.38815385369850602</v>
      </c>
      <c r="L618" s="17">
        <v>0.36372865647053598</v>
      </c>
      <c r="M618" s="17"/>
      <c r="N618" s="17">
        <v>0.43345903441442002</v>
      </c>
      <c r="O618" s="17">
        <v>0.39248834505694202</v>
      </c>
      <c r="P618" s="17">
        <v>0.39208092588349103</v>
      </c>
      <c r="Q618" s="17">
        <v>0.54919137236828797</v>
      </c>
      <c r="R618" s="17">
        <v>0.582245812796647</v>
      </c>
      <c r="S618" s="17"/>
      <c r="T618" s="17">
        <v>0.43331774519904498</v>
      </c>
      <c r="U618" s="17">
        <v>0.40363545912954901</v>
      </c>
      <c r="V618" s="17">
        <v>0.496689312693193</v>
      </c>
      <c r="W618" s="17">
        <v>0.58008407417827201</v>
      </c>
      <c r="X618" s="17"/>
      <c r="Y618" s="17">
        <v>0.53446347859819798</v>
      </c>
      <c r="Z618" s="17">
        <v>0.63058517264017699</v>
      </c>
      <c r="AA618" s="17">
        <v>0.33258695670925198</v>
      </c>
      <c r="AB618" s="17">
        <v>0.41143020629232002</v>
      </c>
      <c r="AC618" s="17">
        <v>0.527383316446424</v>
      </c>
      <c r="AD618" s="17">
        <v>0.17822899375406301</v>
      </c>
      <c r="AE618" s="17"/>
      <c r="AF618" s="17">
        <v>0.46295743932409</v>
      </c>
      <c r="AG618" s="17"/>
      <c r="AH618" s="17">
        <v>0.46879290899967602</v>
      </c>
      <c r="AI618" s="17"/>
      <c r="AJ618" s="17">
        <v>0.50321267469350395</v>
      </c>
      <c r="AK618" s="17">
        <v>0.45016435477608702</v>
      </c>
      <c r="AL618" s="17">
        <v>0.44568994593768302</v>
      </c>
      <c r="AM618" s="17">
        <v>0.44345304576991201</v>
      </c>
      <c r="AN618" s="17">
        <v>0.45535608626568802</v>
      </c>
    </row>
    <row r="619" spans="2:40" x14ac:dyDescent="0.35">
      <c r="B619" t="s">
        <v>280</v>
      </c>
      <c r="C619" s="17">
        <v>0.25273796958890998</v>
      </c>
      <c r="D619" s="17">
        <v>0.244685761746468</v>
      </c>
      <c r="E619" s="17">
        <v>0.26229744937545302</v>
      </c>
      <c r="F619" s="17"/>
      <c r="G619" s="17">
        <v>0.24141084292638099</v>
      </c>
      <c r="H619" s="17">
        <v>0.13899958139287599</v>
      </c>
      <c r="I619" s="17">
        <v>0.25530096317626799</v>
      </c>
      <c r="J619" s="17">
        <v>0.213802859518858</v>
      </c>
      <c r="K619" s="17">
        <v>0.33892056181767899</v>
      </c>
      <c r="L619" s="17">
        <v>0.30267938079259499</v>
      </c>
      <c r="M619" s="17"/>
      <c r="N619" s="17">
        <v>0.227681034687512</v>
      </c>
      <c r="O619" s="17">
        <v>0.36383564837289201</v>
      </c>
      <c r="P619" s="17">
        <v>0.28146031795284798</v>
      </c>
      <c r="Q619" s="17">
        <v>0.192428714832175</v>
      </c>
      <c r="R619" s="17">
        <v>0.20797775268469701</v>
      </c>
      <c r="S619" s="17"/>
      <c r="T619" s="17">
        <v>0.30868106317645799</v>
      </c>
      <c r="U619" s="17">
        <v>0.29614636771251801</v>
      </c>
      <c r="V619" s="17">
        <v>0.22484188927002599</v>
      </c>
      <c r="W619" s="17">
        <v>0.18524087934032701</v>
      </c>
      <c r="X619" s="17"/>
      <c r="Y619" s="17">
        <v>0.20665328141071401</v>
      </c>
      <c r="Z619" s="17">
        <v>0.172688266823843</v>
      </c>
      <c r="AA619" s="17">
        <v>0.35195285739476501</v>
      </c>
      <c r="AB619" s="17">
        <v>0.22210014214821899</v>
      </c>
      <c r="AC619" s="17">
        <v>0.20530362138755301</v>
      </c>
      <c r="AD619" s="17">
        <v>0.298133238513344</v>
      </c>
      <c r="AE619" s="17"/>
      <c r="AF619" s="17">
        <v>0.25803333166042203</v>
      </c>
      <c r="AG619" s="17"/>
      <c r="AH619" s="17">
        <v>0.25133871612077902</v>
      </c>
      <c r="AI619" s="17"/>
      <c r="AJ619" s="17">
        <v>0.22519715240609001</v>
      </c>
      <c r="AK619" s="17">
        <v>0.277895799957114</v>
      </c>
      <c r="AL619" s="17">
        <v>0.263784160225641</v>
      </c>
      <c r="AM619" s="17">
        <v>0.27855340105408</v>
      </c>
      <c r="AN619" s="17">
        <v>0.222861232358217</v>
      </c>
    </row>
    <row r="620" spans="2:40" x14ac:dyDescent="0.35">
      <c r="B620" t="s">
        <v>240</v>
      </c>
      <c r="C620" s="17">
        <v>0.21233632634757901</v>
      </c>
      <c r="D620" s="17">
        <v>0.24961617025736499</v>
      </c>
      <c r="E620" s="17">
        <v>0.17035698238786601</v>
      </c>
      <c r="F620" s="17"/>
      <c r="G620" s="17">
        <v>0.29403254697522702</v>
      </c>
      <c r="H620" s="17">
        <v>0.486029340120612</v>
      </c>
      <c r="I620" s="17">
        <v>0.27372729695237302</v>
      </c>
      <c r="J620" s="17">
        <v>0.21741237756665599</v>
      </c>
      <c r="K620" s="17">
        <v>4.9233291880827E-2</v>
      </c>
      <c r="L620" s="17">
        <v>6.1049275677940898E-2</v>
      </c>
      <c r="M620" s="17"/>
      <c r="N620" s="17">
        <v>0.20577799972690899</v>
      </c>
      <c r="O620" s="17">
        <v>2.86526966840496E-2</v>
      </c>
      <c r="P620" s="17">
        <v>0.110620607930643</v>
      </c>
      <c r="Q620" s="17">
        <v>0.35676265753611303</v>
      </c>
      <c r="R620" s="17">
        <v>0.37426806011195002</v>
      </c>
      <c r="S620" s="17"/>
      <c r="T620" s="17">
        <v>0.124636682022587</v>
      </c>
      <c r="U620" s="17">
        <v>0.107489091417031</v>
      </c>
      <c r="V620" s="17">
        <v>0.27184742342316598</v>
      </c>
      <c r="W620" s="17">
        <v>0.394843194837946</v>
      </c>
      <c r="X620" s="17"/>
      <c r="Y620" s="17">
        <v>0.327810197187484</v>
      </c>
      <c r="Z620" s="17">
        <v>0.45789690581633402</v>
      </c>
      <c r="AA620" s="17">
        <v>-1.93659006855132E-2</v>
      </c>
      <c r="AB620" s="17">
        <v>0.189330064144101</v>
      </c>
      <c r="AC620" s="17">
        <v>0.32207969505887002</v>
      </c>
      <c r="AD620" s="17">
        <v>-0.11990424475928101</v>
      </c>
      <c r="AE620" s="17"/>
      <c r="AF620" s="17">
        <v>0.204924107663667</v>
      </c>
      <c r="AG620" s="17"/>
      <c r="AH620" s="17">
        <v>0.217454192878898</v>
      </c>
      <c r="AI620" s="17"/>
      <c r="AJ620" s="17">
        <v>0.278015522287414</v>
      </c>
      <c r="AK620" s="17">
        <v>0.17226855481897399</v>
      </c>
      <c r="AL620" s="17">
        <v>0.181905785712041</v>
      </c>
      <c r="AM620" s="17">
        <v>0.16489964471583199</v>
      </c>
      <c r="AN620" s="17">
        <v>0.23249485390747099</v>
      </c>
    </row>
    <row r="621" spans="2:40" x14ac:dyDescent="0.35">
      <c r="C621" s="17"/>
      <c r="D621" s="17"/>
      <c r="E621" s="17"/>
      <c r="F621" s="17"/>
      <c r="G621" s="17"/>
      <c r="H621" s="17"/>
      <c r="I621" s="17"/>
      <c r="J621" s="17"/>
      <c r="K621" s="17"/>
      <c r="L621" s="17"/>
      <c r="M621" s="17"/>
      <c r="N621" s="17"/>
      <c r="O621" s="17"/>
      <c r="P621" s="17"/>
      <c r="Q621" s="17"/>
      <c r="R621" s="17"/>
      <c r="S621" s="17"/>
      <c r="T621" s="17"/>
      <c r="U621" s="17"/>
      <c r="V621" s="17"/>
      <c r="W621" s="17"/>
      <c r="X621" s="17"/>
      <c r="Y621" s="17"/>
      <c r="Z621" s="17"/>
      <c r="AA621" s="17"/>
      <c r="AB621" s="17"/>
      <c r="AC621" s="17"/>
      <c r="AD621" s="17"/>
      <c r="AE621" s="17"/>
      <c r="AF621" s="17"/>
      <c r="AG621" s="17"/>
      <c r="AH621" s="17"/>
      <c r="AI621" s="17"/>
      <c r="AJ621" s="17"/>
      <c r="AK621" s="17"/>
      <c r="AL621" s="17"/>
      <c r="AM621" s="17"/>
      <c r="AN621" s="17"/>
    </row>
    <row r="622" spans="2:40" x14ac:dyDescent="0.35">
      <c r="B622" s="6" t="s">
        <v>287</v>
      </c>
      <c r="C622" s="17"/>
      <c r="D622" s="17"/>
      <c r="E622" s="17"/>
      <c r="F622" s="17"/>
      <c r="G622" s="17"/>
      <c r="H622" s="17"/>
      <c r="I622" s="17"/>
      <c r="J622" s="17"/>
      <c r="K622" s="17"/>
      <c r="L622" s="17"/>
      <c r="M622" s="17"/>
      <c r="N622" s="17"/>
      <c r="O622" s="17"/>
      <c r="P622" s="17"/>
      <c r="Q622" s="17"/>
      <c r="R622" s="17"/>
      <c r="S622" s="17"/>
      <c r="T622" s="17"/>
      <c r="U622" s="17"/>
      <c r="V622" s="17"/>
      <c r="W622" s="17"/>
      <c r="X622" s="17"/>
      <c r="Y622" s="17"/>
      <c r="Z622" s="17"/>
      <c r="AA622" s="17"/>
      <c r="AB622" s="17"/>
      <c r="AC622" s="17"/>
      <c r="AD622" s="17"/>
      <c r="AE622" s="17"/>
      <c r="AF622" s="17"/>
      <c r="AG622" s="17"/>
      <c r="AH622" s="17"/>
      <c r="AI622" s="17"/>
      <c r="AJ622" s="17"/>
      <c r="AK622" s="17"/>
      <c r="AL622" s="17"/>
      <c r="AM622" s="17"/>
      <c r="AN622" s="17"/>
    </row>
    <row r="623" spans="2:40" x14ac:dyDescent="0.35">
      <c r="B623" s="24" t="s">
        <v>62</v>
      </c>
      <c r="C623" s="17"/>
      <c r="D623" s="17"/>
      <c r="E623" s="17"/>
      <c r="F623" s="17"/>
      <c r="G623" s="17"/>
      <c r="H623" s="17"/>
      <c r="I623" s="17"/>
      <c r="J623" s="17"/>
      <c r="K623" s="17"/>
      <c r="L623" s="17"/>
      <c r="M623" s="17"/>
      <c r="N623" s="17"/>
      <c r="O623" s="17"/>
      <c r="P623" s="17"/>
      <c r="Q623" s="17"/>
      <c r="R623" s="17"/>
      <c r="S623" s="17"/>
      <c r="T623" s="17"/>
      <c r="U623" s="17"/>
      <c r="V623" s="17"/>
      <c r="W623" s="17"/>
      <c r="X623" s="17"/>
      <c r="Y623" s="17"/>
      <c r="Z623" s="17"/>
      <c r="AA623" s="17"/>
      <c r="AB623" s="17"/>
      <c r="AC623" s="17"/>
      <c r="AD623" s="17"/>
      <c r="AE623" s="17"/>
      <c r="AF623" s="17"/>
      <c r="AG623" s="17"/>
      <c r="AH623" s="17"/>
      <c r="AI623" s="17"/>
      <c r="AJ623" s="17"/>
      <c r="AK623" s="17"/>
      <c r="AL623" s="17"/>
      <c r="AM623" s="17"/>
      <c r="AN623" s="17"/>
    </row>
    <row r="624" spans="2:40" x14ac:dyDescent="0.35">
      <c r="B624" t="s">
        <v>274</v>
      </c>
      <c r="C624" s="17">
        <v>0.11361716041485601</v>
      </c>
      <c r="D624" s="17">
        <v>0.143477624420319</v>
      </c>
      <c r="E624" s="17">
        <v>8.4428643795938299E-2</v>
      </c>
      <c r="F624" s="17"/>
      <c r="G624" s="17">
        <v>0.18832230585304999</v>
      </c>
      <c r="H624" s="17">
        <v>0.16301804384771901</v>
      </c>
      <c r="I624" s="17">
        <v>0.117535862918907</v>
      </c>
      <c r="J624" s="17">
        <v>0.120836005570663</v>
      </c>
      <c r="K624" s="17">
        <v>0.105280389027059</v>
      </c>
      <c r="L624" s="17">
        <v>4.7166410153505402E-2</v>
      </c>
      <c r="M624" s="17"/>
      <c r="N624" s="17">
        <v>0.109915471670298</v>
      </c>
      <c r="O624" s="17">
        <v>0.130270409376297</v>
      </c>
      <c r="P624" s="17">
        <v>7.9055605203323803E-2</v>
      </c>
      <c r="Q624" s="17">
        <v>0.15105784495914301</v>
      </c>
      <c r="R624" s="17">
        <v>0.116612547011819</v>
      </c>
      <c r="S624" s="17"/>
      <c r="T624" s="17">
        <v>0.116750222482137</v>
      </c>
      <c r="U624" s="17">
        <v>9.6792182508071506E-2</v>
      </c>
      <c r="V624" s="17">
        <v>0.15658793331805601</v>
      </c>
      <c r="W624" s="17">
        <v>0.11381484051317201</v>
      </c>
      <c r="X624" s="17"/>
      <c r="Y624" s="17">
        <v>0.14479164925378901</v>
      </c>
      <c r="Z624" s="17">
        <v>0.15855595739782699</v>
      </c>
      <c r="AA624" s="17">
        <v>5.1243250889017503E-2</v>
      </c>
      <c r="AB624" s="17">
        <v>0.138204455023265</v>
      </c>
      <c r="AC624" s="17">
        <v>0.104497574769357</v>
      </c>
      <c r="AD624" s="17">
        <v>0.11016826402044599</v>
      </c>
      <c r="AE624" s="17"/>
      <c r="AF624" s="17">
        <v>0.106744762669646</v>
      </c>
      <c r="AG624" s="17"/>
      <c r="AH624" s="17">
        <v>0.116365532542042</v>
      </c>
      <c r="AI624" s="17"/>
      <c r="AJ624" s="17">
        <v>0.126343553938954</v>
      </c>
      <c r="AK624" s="17">
        <v>0.10948977282342701</v>
      </c>
      <c r="AL624" s="17">
        <v>0.110086034923583</v>
      </c>
      <c r="AM624" s="17">
        <v>0.10090126478530601</v>
      </c>
      <c r="AN624" s="17">
        <v>0.11539417838447499</v>
      </c>
    </row>
    <row r="625" spans="2:40" x14ac:dyDescent="0.35">
      <c r="B625" t="s">
        <v>275</v>
      </c>
      <c r="C625" s="17">
        <v>0.29670485026819998</v>
      </c>
      <c r="D625" s="17">
        <v>0.345948120377083</v>
      </c>
      <c r="E625" s="17">
        <v>0.24922117350560599</v>
      </c>
      <c r="F625" s="17"/>
      <c r="G625" s="17">
        <v>0.245327411905156</v>
      </c>
      <c r="H625" s="17">
        <v>0.37588821905936398</v>
      </c>
      <c r="I625" s="17">
        <v>0.33465039553975601</v>
      </c>
      <c r="J625" s="17">
        <v>0.28899953937358902</v>
      </c>
      <c r="K625" s="17">
        <v>0.22918184099741001</v>
      </c>
      <c r="L625" s="17">
        <v>0.29251721738431002</v>
      </c>
      <c r="M625" s="17"/>
      <c r="N625" s="17">
        <v>0.32041241843836699</v>
      </c>
      <c r="O625" s="17">
        <v>0.244273649385885</v>
      </c>
      <c r="P625" s="17">
        <v>0.26344503748158099</v>
      </c>
      <c r="Q625" s="17">
        <v>0.31911218753697301</v>
      </c>
      <c r="R625" s="17">
        <v>0.38433422367337</v>
      </c>
      <c r="S625" s="17"/>
      <c r="T625" s="17">
        <v>0.21449702128203399</v>
      </c>
      <c r="U625" s="17">
        <v>0.27557149098619599</v>
      </c>
      <c r="V625" s="17">
        <v>0.29986599315353202</v>
      </c>
      <c r="W625" s="17">
        <v>0.38090305601257102</v>
      </c>
      <c r="X625" s="17"/>
      <c r="Y625" s="17">
        <v>0.340856184244274</v>
      </c>
      <c r="Z625" s="17">
        <v>0.238014330467746</v>
      </c>
      <c r="AA625" s="17">
        <v>0.27171046679859601</v>
      </c>
      <c r="AB625" s="17">
        <v>0.29515134402818699</v>
      </c>
      <c r="AC625" s="17">
        <v>0.28158817799172597</v>
      </c>
      <c r="AD625" s="17">
        <v>0.17968509028325599</v>
      </c>
      <c r="AE625" s="17"/>
      <c r="AF625" s="17">
        <v>0.28314304447973998</v>
      </c>
      <c r="AG625" s="17"/>
      <c r="AH625" s="17">
        <v>0.29861844148676497</v>
      </c>
      <c r="AI625" s="17"/>
      <c r="AJ625" s="17">
        <v>0.33528855774292698</v>
      </c>
      <c r="AK625" s="17">
        <v>0.33622304944790199</v>
      </c>
      <c r="AL625" s="17">
        <v>0.28029904875994299</v>
      </c>
      <c r="AM625" s="17">
        <v>0.235664900683381</v>
      </c>
      <c r="AN625" s="17">
        <v>0.29051890172641798</v>
      </c>
    </row>
    <row r="626" spans="2:40" x14ac:dyDescent="0.35">
      <c r="B626" t="s">
        <v>276</v>
      </c>
      <c r="C626" s="17">
        <v>0.23726923054551499</v>
      </c>
      <c r="D626" s="17">
        <v>0.210646029198406</v>
      </c>
      <c r="E626" s="17">
        <v>0.25935225638722498</v>
      </c>
      <c r="F626" s="17"/>
      <c r="G626" s="17">
        <v>0.23974294878716901</v>
      </c>
      <c r="H626" s="17">
        <v>0.22861014785096301</v>
      </c>
      <c r="I626" s="17">
        <v>0.205969245276656</v>
      </c>
      <c r="J626" s="17">
        <v>0.26959200725027299</v>
      </c>
      <c r="K626" s="17">
        <v>0.21220734174296901</v>
      </c>
      <c r="L626" s="17">
        <v>0.25426618850782401</v>
      </c>
      <c r="M626" s="17"/>
      <c r="N626" s="17">
        <v>0.23900331755651699</v>
      </c>
      <c r="O626" s="17">
        <v>0.20249603419175599</v>
      </c>
      <c r="P626" s="17">
        <v>0.247849504918848</v>
      </c>
      <c r="Q626" s="17">
        <v>0.260793831048862</v>
      </c>
      <c r="R626" s="17">
        <v>0.185909225550729</v>
      </c>
      <c r="S626" s="17"/>
      <c r="T626" s="17">
        <v>0.29938438342934498</v>
      </c>
      <c r="U626" s="17">
        <v>0.21413041460520499</v>
      </c>
      <c r="V626" s="17">
        <v>0.24363644689102301</v>
      </c>
      <c r="W626" s="17">
        <v>0.225800285702665</v>
      </c>
      <c r="X626" s="17"/>
      <c r="Y626" s="17">
        <v>0.213451214178207</v>
      </c>
      <c r="Z626" s="17">
        <v>0.25550227722799301</v>
      </c>
      <c r="AA626" s="17">
        <v>0.24611815746169299</v>
      </c>
      <c r="AB626" s="17">
        <v>0.26007047965739899</v>
      </c>
      <c r="AC626" s="17">
        <v>0.31061331902193901</v>
      </c>
      <c r="AD626" s="17">
        <v>0.22611680951132301</v>
      </c>
      <c r="AE626" s="17"/>
      <c r="AF626" s="17">
        <v>0.24418742212354999</v>
      </c>
      <c r="AG626" s="17"/>
      <c r="AH626" s="17">
        <v>0.23798961884626199</v>
      </c>
      <c r="AI626" s="17"/>
      <c r="AJ626" s="17">
        <v>0.22237618364866299</v>
      </c>
      <c r="AK626" s="17">
        <v>0.17132539262388</v>
      </c>
      <c r="AL626" s="17">
        <v>0.229096492550869</v>
      </c>
      <c r="AM626" s="17">
        <v>0.320593522869276</v>
      </c>
      <c r="AN626" s="17">
        <v>0.20785967986938</v>
      </c>
    </row>
    <row r="627" spans="2:40" x14ac:dyDescent="0.35">
      <c r="B627" t="s">
        <v>277</v>
      </c>
      <c r="C627" s="17">
        <v>0.13209433334547399</v>
      </c>
      <c r="D627" s="17">
        <v>0.124232366479861</v>
      </c>
      <c r="E627" s="17">
        <v>0.14074469627060801</v>
      </c>
      <c r="F627" s="17"/>
      <c r="G627" s="17">
        <v>0.18758549104180899</v>
      </c>
      <c r="H627" s="17">
        <v>7.7919132028656607E-2</v>
      </c>
      <c r="I627" s="17">
        <v>0.136815840576928</v>
      </c>
      <c r="J627" s="17">
        <v>0.108420097960852</v>
      </c>
      <c r="K627" s="17">
        <v>0.15767135941469601</v>
      </c>
      <c r="L627" s="17">
        <v>0.14108411620379899</v>
      </c>
      <c r="M627" s="17"/>
      <c r="N627" s="17">
        <v>0.10133090302997701</v>
      </c>
      <c r="O627" s="17">
        <v>0.15946997400243099</v>
      </c>
      <c r="P627" s="17">
        <v>0.13362204004002001</v>
      </c>
      <c r="Q627" s="17">
        <v>0.108205016488634</v>
      </c>
      <c r="R627" s="17">
        <v>0.16421211287663201</v>
      </c>
      <c r="S627" s="17"/>
      <c r="T627" s="17">
        <v>0.12150468179537099</v>
      </c>
      <c r="U627" s="17">
        <v>0.13068134598376299</v>
      </c>
      <c r="V627" s="17">
        <v>0.132403485002764</v>
      </c>
      <c r="W627" s="17">
        <v>0.104933630165089</v>
      </c>
      <c r="X627" s="17"/>
      <c r="Y627" s="17">
        <v>0.11162937807444499</v>
      </c>
      <c r="Z627" s="17">
        <v>0.18256724792010701</v>
      </c>
      <c r="AA627" s="17">
        <v>0.14401623475935901</v>
      </c>
      <c r="AB627" s="17">
        <v>0.14581780448840201</v>
      </c>
      <c r="AC627" s="17">
        <v>0.13937683847558299</v>
      </c>
      <c r="AD627" s="17">
        <v>8.7373412677941603E-2</v>
      </c>
      <c r="AE627" s="17"/>
      <c r="AF627" s="17">
        <v>0.12846902463774601</v>
      </c>
      <c r="AG627" s="17"/>
      <c r="AH627" s="17">
        <v>0.13360872419421399</v>
      </c>
      <c r="AI627" s="17"/>
      <c r="AJ627" s="17">
        <v>9.0217746957801395E-2</v>
      </c>
      <c r="AK627" s="17">
        <v>0.143860542955174</v>
      </c>
      <c r="AL627" s="17">
        <v>0.13815148230152599</v>
      </c>
      <c r="AM627" s="17">
        <v>0.15248690968516099</v>
      </c>
      <c r="AN627" s="17">
        <v>0.18788509877395501</v>
      </c>
    </row>
    <row r="628" spans="2:40" x14ac:dyDescent="0.35">
      <c r="B628" t="s">
        <v>278</v>
      </c>
      <c r="C628" s="17">
        <v>0.15301049367286099</v>
      </c>
      <c r="D628" s="17">
        <v>0.14125790626220999</v>
      </c>
      <c r="E628" s="17">
        <v>0.16567675948742699</v>
      </c>
      <c r="F628" s="17"/>
      <c r="G628" s="17">
        <v>9.0532069979471497E-2</v>
      </c>
      <c r="H628" s="17">
        <v>9.4497486566521502E-2</v>
      </c>
      <c r="I628" s="17">
        <v>0.163783883994781</v>
      </c>
      <c r="J628" s="17">
        <v>0.131712291997163</v>
      </c>
      <c r="K628" s="17">
        <v>0.23164690607282001</v>
      </c>
      <c r="L628" s="17">
        <v>0.17659591871175701</v>
      </c>
      <c r="M628" s="17"/>
      <c r="N628" s="17">
        <v>0.116645738355222</v>
      </c>
      <c r="O628" s="17">
        <v>0.18989029081987899</v>
      </c>
      <c r="P628" s="17">
        <v>0.19658125276573399</v>
      </c>
      <c r="Q628" s="17">
        <v>0.12187473627879</v>
      </c>
      <c r="R628" s="17">
        <v>9.7555894693836007E-2</v>
      </c>
      <c r="S628" s="17"/>
      <c r="T628" s="17">
        <v>0.17467793492585601</v>
      </c>
      <c r="U628" s="17">
        <v>0.189595265808844</v>
      </c>
      <c r="V628" s="17">
        <v>0.105030420171386</v>
      </c>
      <c r="W628" s="17">
        <v>0.14140329283649899</v>
      </c>
      <c r="X628" s="17"/>
      <c r="Y628" s="17">
        <v>0.138035726786953</v>
      </c>
      <c r="Z628" s="17">
        <v>0.111851787472825</v>
      </c>
      <c r="AA628" s="17">
        <v>0.203791965568836</v>
      </c>
      <c r="AB628" s="17">
        <v>0.10317683196841899</v>
      </c>
      <c r="AC628" s="17">
        <v>9.6162563629363498E-2</v>
      </c>
      <c r="AD628" s="17">
        <v>0.16106388022911999</v>
      </c>
      <c r="AE628" s="17"/>
      <c r="AF628" s="17">
        <v>0.165811168975809</v>
      </c>
      <c r="AG628" s="17"/>
      <c r="AH628" s="17">
        <v>0.15097943386000101</v>
      </c>
      <c r="AI628" s="17"/>
      <c r="AJ628" s="17">
        <v>0.14855394706661099</v>
      </c>
      <c r="AK628" s="17">
        <v>0.14575834060846499</v>
      </c>
      <c r="AL628" s="17">
        <v>0.17459944411245301</v>
      </c>
      <c r="AM628" s="17">
        <v>0.13201646306940101</v>
      </c>
      <c r="AN628" s="17">
        <v>0.17951555749592699</v>
      </c>
    </row>
    <row r="629" spans="2:40" x14ac:dyDescent="0.35">
      <c r="B629" t="s">
        <v>58</v>
      </c>
      <c r="C629" s="17">
        <v>6.7303931753094695E-2</v>
      </c>
      <c r="D629" s="17">
        <v>3.4437953262122199E-2</v>
      </c>
      <c r="E629" s="17">
        <v>0.100576470553196</v>
      </c>
      <c r="F629" s="17"/>
      <c r="G629" s="17">
        <v>4.8489772433344402E-2</v>
      </c>
      <c r="H629" s="17">
        <v>6.0066970646776803E-2</v>
      </c>
      <c r="I629" s="17">
        <v>4.1244771692971902E-2</v>
      </c>
      <c r="J629" s="17">
        <v>8.0440057847459806E-2</v>
      </c>
      <c r="K629" s="17">
        <v>6.4012162745046397E-2</v>
      </c>
      <c r="L629" s="17">
        <v>8.8370149038803705E-2</v>
      </c>
      <c r="M629" s="17"/>
      <c r="N629" s="17">
        <v>0.112692150949619</v>
      </c>
      <c r="O629" s="17">
        <v>7.3599642223752204E-2</v>
      </c>
      <c r="P629" s="17">
        <v>7.9446559590492696E-2</v>
      </c>
      <c r="Q629" s="17">
        <v>3.8956383687598801E-2</v>
      </c>
      <c r="R629" s="17">
        <v>5.1375996193613299E-2</v>
      </c>
      <c r="S629" s="17"/>
      <c r="T629" s="17">
        <v>7.3185756085257403E-2</v>
      </c>
      <c r="U629" s="17">
        <v>9.3229300107921201E-2</v>
      </c>
      <c r="V629" s="17">
        <v>6.2475721463239001E-2</v>
      </c>
      <c r="W629" s="17">
        <v>3.3144894770003798E-2</v>
      </c>
      <c r="X629" s="17"/>
      <c r="Y629" s="17">
        <v>5.12358474623308E-2</v>
      </c>
      <c r="Z629" s="17">
        <v>5.3508399513502503E-2</v>
      </c>
      <c r="AA629" s="17">
        <v>8.3119924522498806E-2</v>
      </c>
      <c r="AB629" s="17">
        <v>5.7579084834328199E-2</v>
      </c>
      <c r="AC629" s="17">
        <v>6.7761526112032899E-2</v>
      </c>
      <c r="AD629" s="17">
        <v>0.23559254327791401</v>
      </c>
      <c r="AE629" s="17"/>
      <c r="AF629" s="17">
        <v>7.1644577113508301E-2</v>
      </c>
      <c r="AG629" s="17"/>
      <c r="AH629" s="17">
        <v>6.2438249070715601E-2</v>
      </c>
      <c r="AI629" s="17"/>
      <c r="AJ629" s="17">
        <v>7.7220010645042303E-2</v>
      </c>
      <c r="AK629" s="17">
        <v>9.3342901541151393E-2</v>
      </c>
      <c r="AL629" s="17">
        <v>6.7767497351625502E-2</v>
      </c>
      <c r="AM629" s="17">
        <v>5.8336938907475003E-2</v>
      </c>
      <c r="AN629" s="17">
        <v>1.8826583749845999E-2</v>
      </c>
    </row>
    <row r="630" spans="2:40" x14ac:dyDescent="0.35">
      <c r="B630" t="s">
        <v>279</v>
      </c>
      <c r="C630" s="17">
        <v>0.41032201068305602</v>
      </c>
      <c r="D630" s="17">
        <v>0.48942574479740097</v>
      </c>
      <c r="E630" s="17">
        <v>0.33364981730154403</v>
      </c>
      <c r="F630" s="17"/>
      <c r="G630" s="17">
        <v>0.43364971775820599</v>
      </c>
      <c r="H630" s="17">
        <v>0.53890626290708199</v>
      </c>
      <c r="I630" s="17">
        <v>0.452186258458663</v>
      </c>
      <c r="J630" s="17">
        <v>0.40983554494425301</v>
      </c>
      <c r="K630" s="17">
        <v>0.33446223002446801</v>
      </c>
      <c r="L630" s="17">
        <v>0.339683627537816</v>
      </c>
      <c r="M630" s="17"/>
      <c r="N630" s="17">
        <v>0.43032789010866501</v>
      </c>
      <c r="O630" s="17">
        <v>0.374544058762182</v>
      </c>
      <c r="P630" s="17">
        <v>0.34250064268490499</v>
      </c>
      <c r="Q630" s="17">
        <v>0.470170032496116</v>
      </c>
      <c r="R630" s="17">
        <v>0.500946770685189</v>
      </c>
      <c r="S630" s="17"/>
      <c r="T630" s="17">
        <v>0.33124724376417097</v>
      </c>
      <c r="U630" s="17">
        <v>0.37236367349426802</v>
      </c>
      <c r="V630" s="17">
        <v>0.456453926471588</v>
      </c>
      <c r="W630" s="17">
        <v>0.494717896525743</v>
      </c>
      <c r="X630" s="17"/>
      <c r="Y630" s="17">
        <v>0.48564783349806401</v>
      </c>
      <c r="Z630" s="17">
        <v>0.39657028786557302</v>
      </c>
      <c r="AA630" s="17">
        <v>0.322953717687613</v>
      </c>
      <c r="AB630" s="17">
        <v>0.433355799051451</v>
      </c>
      <c r="AC630" s="17">
        <v>0.38608575276108198</v>
      </c>
      <c r="AD630" s="17">
        <v>0.28985335430370202</v>
      </c>
      <c r="AE630" s="17"/>
      <c r="AF630" s="17">
        <v>0.38988780714938598</v>
      </c>
      <c r="AG630" s="17"/>
      <c r="AH630" s="17">
        <v>0.41498397402880699</v>
      </c>
      <c r="AI630" s="17"/>
      <c r="AJ630" s="17">
        <v>0.46163211168188101</v>
      </c>
      <c r="AK630" s="17">
        <v>0.44571282227132902</v>
      </c>
      <c r="AL630" s="17">
        <v>0.39038508368352598</v>
      </c>
      <c r="AM630" s="17">
        <v>0.33656616546868701</v>
      </c>
      <c r="AN630" s="17">
        <v>0.405913080110893</v>
      </c>
    </row>
    <row r="631" spans="2:40" x14ac:dyDescent="0.35">
      <c r="B631" t="s">
        <v>280</v>
      </c>
      <c r="C631" s="17">
        <v>0.28510482701833501</v>
      </c>
      <c r="D631" s="17">
        <v>0.26549027274207099</v>
      </c>
      <c r="E631" s="17">
        <v>0.30642145575803498</v>
      </c>
      <c r="F631" s="17"/>
      <c r="G631" s="17">
        <v>0.27811756102127999</v>
      </c>
      <c r="H631" s="17">
        <v>0.17241661859517801</v>
      </c>
      <c r="I631" s="17">
        <v>0.30059972457170903</v>
      </c>
      <c r="J631" s="17">
        <v>0.240132389958014</v>
      </c>
      <c r="K631" s="17">
        <v>0.38931826548751602</v>
      </c>
      <c r="L631" s="17">
        <v>0.31768003491555702</v>
      </c>
      <c r="M631" s="17"/>
      <c r="N631" s="17">
        <v>0.21797664138519901</v>
      </c>
      <c r="O631" s="17">
        <v>0.34936026482230997</v>
      </c>
      <c r="P631" s="17">
        <v>0.330203292805755</v>
      </c>
      <c r="Q631" s="17">
        <v>0.23007975276742401</v>
      </c>
      <c r="R631" s="17">
        <v>0.26176800757046798</v>
      </c>
      <c r="S631" s="17"/>
      <c r="T631" s="17">
        <v>0.29618261672122698</v>
      </c>
      <c r="U631" s="17">
        <v>0.32027661179260603</v>
      </c>
      <c r="V631" s="17">
        <v>0.23743390517415</v>
      </c>
      <c r="W631" s="17">
        <v>0.24633692300158799</v>
      </c>
      <c r="X631" s="17"/>
      <c r="Y631" s="17">
        <v>0.24966510486139801</v>
      </c>
      <c r="Z631" s="17">
        <v>0.29441903539293202</v>
      </c>
      <c r="AA631" s="17">
        <v>0.34780820032819498</v>
      </c>
      <c r="AB631" s="17">
        <v>0.24899463645682099</v>
      </c>
      <c r="AC631" s="17">
        <v>0.23553940210494601</v>
      </c>
      <c r="AD631" s="17">
        <v>0.24843729290706101</v>
      </c>
      <c r="AE631" s="17"/>
      <c r="AF631" s="17">
        <v>0.29428019361355601</v>
      </c>
      <c r="AG631" s="17"/>
      <c r="AH631" s="17">
        <v>0.284588158054215</v>
      </c>
      <c r="AI631" s="17"/>
      <c r="AJ631" s="17">
        <v>0.23877169402441301</v>
      </c>
      <c r="AK631" s="17">
        <v>0.28961888356363902</v>
      </c>
      <c r="AL631" s="17">
        <v>0.312750926413979</v>
      </c>
      <c r="AM631" s="17">
        <v>0.284503372754562</v>
      </c>
      <c r="AN631" s="17">
        <v>0.367400656269882</v>
      </c>
    </row>
    <row r="632" spans="2:40" x14ac:dyDescent="0.35">
      <c r="B632" t="s">
        <v>240</v>
      </c>
      <c r="C632" s="17">
        <v>0.12521718366472001</v>
      </c>
      <c r="D632" s="17">
        <v>0.22393547205532999</v>
      </c>
      <c r="E632" s="17">
        <v>2.7228361543509001E-2</v>
      </c>
      <c r="F632" s="17"/>
      <c r="G632" s="17">
        <v>0.155532156736926</v>
      </c>
      <c r="H632" s="17">
        <v>0.36648964431190401</v>
      </c>
      <c r="I632" s="17">
        <v>0.15158653388695401</v>
      </c>
      <c r="J632" s="17">
        <v>0.169703154986238</v>
      </c>
      <c r="K632" s="17">
        <v>-5.4856035463047702E-2</v>
      </c>
      <c r="L632" s="17">
        <v>2.2003592622259101E-2</v>
      </c>
      <c r="M632" s="17"/>
      <c r="N632" s="17">
        <v>0.212351248723466</v>
      </c>
      <c r="O632" s="17">
        <v>2.5183793939871999E-2</v>
      </c>
      <c r="P632" s="17">
        <v>1.2297349879150399E-2</v>
      </c>
      <c r="Q632" s="17">
        <v>0.24009027972869201</v>
      </c>
      <c r="R632" s="17">
        <v>0.239178763114721</v>
      </c>
      <c r="S632" s="17"/>
      <c r="T632" s="17">
        <v>3.5064627042943802E-2</v>
      </c>
      <c r="U632" s="17">
        <v>5.20870617016614E-2</v>
      </c>
      <c r="V632" s="17">
        <v>0.219020021297437</v>
      </c>
      <c r="W632" s="17">
        <v>0.248380973524155</v>
      </c>
      <c r="X632" s="17"/>
      <c r="Y632" s="17">
        <v>0.235982728636666</v>
      </c>
      <c r="Z632" s="17">
        <v>0.10215125247264099</v>
      </c>
      <c r="AA632" s="17">
        <v>-2.4854482640581502E-2</v>
      </c>
      <c r="AB632" s="17">
        <v>0.18436116259463001</v>
      </c>
      <c r="AC632" s="17">
        <v>0.150546350656136</v>
      </c>
      <c r="AD632" s="17">
        <v>4.1416061396641099E-2</v>
      </c>
      <c r="AE632" s="17"/>
      <c r="AF632" s="17">
        <v>9.5607613535830402E-2</v>
      </c>
      <c r="AG632" s="17"/>
      <c r="AH632" s="17">
        <v>0.13039581597459199</v>
      </c>
      <c r="AI632" s="17"/>
      <c r="AJ632" s="17">
        <v>0.222860417657469</v>
      </c>
      <c r="AK632" s="17">
        <v>0.15609393870769001</v>
      </c>
      <c r="AL632" s="17">
        <v>7.7634157269546603E-2</v>
      </c>
      <c r="AM632" s="17">
        <v>5.2062792714124798E-2</v>
      </c>
      <c r="AN632" s="17">
        <v>3.8512423841011098E-2</v>
      </c>
    </row>
    <row r="633" spans="2:40" x14ac:dyDescent="0.35">
      <c r="C633" s="17"/>
      <c r="D633" s="17"/>
      <c r="E633" s="17"/>
      <c r="F633" s="17"/>
      <c r="G633" s="17"/>
      <c r="H633" s="17"/>
      <c r="I633" s="17"/>
      <c r="J633" s="17"/>
      <c r="K633" s="17"/>
      <c r="L633" s="17"/>
      <c r="M633" s="17"/>
      <c r="N633" s="17"/>
      <c r="O633" s="17"/>
      <c r="P633" s="17"/>
      <c r="Q633" s="17"/>
      <c r="R633" s="17"/>
      <c r="S633" s="17"/>
      <c r="T633" s="17"/>
      <c r="U633" s="17"/>
      <c r="V633" s="17"/>
      <c r="W633" s="17"/>
      <c r="X633" s="17"/>
      <c r="Y633" s="17"/>
      <c r="Z633" s="17"/>
      <c r="AA633" s="17"/>
      <c r="AB633" s="17"/>
      <c r="AC633" s="17"/>
      <c r="AD633" s="17"/>
      <c r="AE633" s="17"/>
      <c r="AF633" s="17"/>
      <c r="AG633" s="17"/>
      <c r="AH633" s="17"/>
      <c r="AI633" s="17"/>
      <c r="AJ633" s="17"/>
      <c r="AK633" s="17"/>
      <c r="AL633" s="17"/>
      <c r="AM633" s="17"/>
      <c r="AN633" s="17"/>
    </row>
    <row r="634" spans="2:40" x14ac:dyDescent="0.35">
      <c r="B634" s="6" t="s">
        <v>288</v>
      </c>
      <c r="C634" s="17"/>
      <c r="D634" s="17"/>
      <c r="E634" s="17"/>
      <c r="F634" s="17"/>
      <c r="G634" s="17"/>
      <c r="H634" s="17"/>
      <c r="I634" s="17"/>
      <c r="J634" s="17"/>
      <c r="K634" s="17"/>
      <c r="L634" s="17"/>
      <c r="M634" s="17"/>
      <c r="N634" s="17"/>
      <c r="O634" s="17"/>
      <c r="P634" s="17"/>
      <c r="Q634" s="17"/>
      <c r="R634" s="17"/>
      <c r="S634" s="17"/>
      <c r="T634" s="17"/>
      <c r="U634" s="17"/>
      <c r="V634" s="17"/>
      <c r="W634" s="17"/>
      <c r="X634" s="17"/>
      <c r="Y634" s="17"/>
      <c r="Z634" s="17"/>
      <c r="AA634" s="17"/>
      <c r="AB634" s="17"/>
      <c r="AC634" s="17"/>
      <c r="AD634" s="17"/>
      <c r="AE634" s="17"/>
      <c r="AF634" s="17"/>
      <c r="AG634" s="17"/>
      <c r="AH634" s="17"/>
      <c r="AI634" s="17"/>
      <c r="AJ634" s="17"/>
      <c r="AK634" s="17"/>
      <c r="AL634" s="17"/>
      <c r="AM634" s="17"/>
      <c r="AN634" s="17"/>
    </row>
    <row r="635" spans="2:40" x14ac:dyDescent="0.35">
      <c r="B635" s="24" t="s">
        <v>62</v>
      </c>
      <c r="C635" s="17"/>
      <c r="D635" s="17"/>
      <c r="E635" s="17"/>
      <c r="F635" s="17"/>
      <c r="G635" s="17"/>
      <c r="H635" s="17"/>
      <c r="I635" s="17"/>
      <c r="J635" s="17"/>
      <c r="K635" s="17"/>
      <c r="L635" s="17"/>
      <c r="M635" s="17"/>
      <c r="N635" s="17"/>
      <c r="O635" s="17"/>
      <c r="P635" s="17"/>
      <c r="Q635" s="17"/>
      <c r="R635" s="17"/>
      <c r="S635" s="17"/>
      <c r="T635" s="17"/>
      <c r="U635" s="17"/>
      <c r="V635" s="17"/>
      <c r="W635" s="17"/>
      <c r="X635" s="17"/>
      <c r="Y635" s="17"/>
      <c r="Z635" s="17"/>
      <c r="AA635" s="17"/>
      <c r="AB635" s="17"/>
      <c r="AC635" s="17"/>
      <c r="AD635" s="17"/>
      <c r="AE635" s="17"/>
      <c r="AF635" s="17"/>
      <c r="AG635" s="17"/>
      <c r="AH635" s="17"/>
      <c r="AI635" s="17"/>
      <c r="AJ635" s="17"/>
      <c r="AK635" s="17"/>
      <c r="AL635" s="17"/>
      <c r="AM635" s="17"/>
      <c r="AN635" s="17"/>
    </row>
    <row r="636" spans="2:40" x14ac:dyDescent="0.35">
      <c r="B636" t="s">
        <v>274</v>
      </c>
      <c r="C636" s="17">
        <v>0.13500282003445699</v>
      </c>
      <c r="D636" s="17">
        <v>0.18039177333965301</v>
      </c>
      <c r="E636" s="17">
        <v>8.8439778227805604E-2</v>
      </c>
      <c r="F636" s="17"/>
      <c r="G636" s="17">
        <v>0.24730971961034401</v>
      </c>
      <c r="H636" s="17">
        <v>0.22737205692849399</v>
      </c>
      <c r="I636" s="17">
        <v>0.145567822925152</v>
      </c>
      <c r="J636" s="17">
        <v>0.143063279562609</v>
      </c>
      <c r="K636" s="17">
        <v>0.10540048200485801</v>
      </c>
      <c r="L636" s="17">
        <v>3.3123576668044399E-2</v>
      </c>
      <c r="M636" s="17"/>
      <c r="N636" s="17">
        <v>0.103726446582419</v>
      </c>
      <c r="O636" s="17">
        <v>0.14158056816810699</v>
      </c>
      <c r="P636" s="17">
        <v>9.5935724661604702E-2</v>
      </c>
      <c r="Q636" s="17">
        <v>0.16332306891406101</v>
      </c>
      <c r="R636" s="17">
        <v>0.20317669811158001</v>
      </c>
      <c r="S636" s="17"/>
      <c r="T636" s="17">
        <v>8.7497535620951306E-2</v>
      </c>
      <c r="U636" s="17">
        <v>9.7820031565755597E-2</v>
      </c>
      <c r="V636" s="17">
        <v>0.16219536793627001</v>
      </c>
      <c r="W636" s="17">
        <v>0.18219463499293501</v>
      </c>
      <c r="X636" s="17"/>
      <c r="Y636" s="17">
        <v>0.18334735970465799</v>
      </c>
      <c r="Z636" s="17">
        <v>0.15248832406056101</v>
      </c>
      <c r="AA636" s="17">
        <v>4.3769216541693502E-2</v>
      </c>
      <c r="AB636" s="17">
        <v>0.18455659499468799</v>
      </c>
      <c r="AC636" s="17">
        <v>0.15780328712688299</v>
      </c>
      <c r="AD636" s="17">
        <v>0.15132709696660299</v>
      </c>
      <c r="AE636" s="17"/>
      <c r="AF636" s="17">
        <v>0.117339542261513</v>
      </c>
      <c r="AG636" s="17"/>
      <c r="AH636" s="17">
        <v>0.136073714355923</v>
      </c>
      <c r="AI636" s="17"/>
      <c r="AJ636" s="17">
        <v>0.146163127807515</v>
      </c>
      <c r="AK636" s="17">
        <v>0.135445966609503</v>
      </c>
      <c r="AL636" s="17">
        <v>0.11030514988649601</v>
      </c>
      <c r="AM636" s="17">
        <v>0.130522880931873</v>
      </c>
      <c r="AN636" s="17">
        <v>0.160260681344668</v>
      </c>
    </row>
    <row r="637" spans="2:40" x14ac:dyDescent="0.35">
      <c r="B637" t="s">
        <v>275</v>
      </c>
      <c r="C637" s="17">
        <v>0.25397751651442402</v>
      </c>
      <c r="D637" s="17">
        <v>0.28953831111135703</v>
      </c>
      <c r="E637" s="17">
        <v>0.21790731586304299</v>
      </c>
      <c r="F637" s="17"/>
      <c r="G637" s="17">
        <v>0.30538150145102899</v>
      </c>
      <c r="H637" s="17">
        <v>0.35641439163271299</v>
      </c>
      <c r="I637" s="17">
        <v>0.37132422918257102</v>
      </c>
      <c r="J637" s="17">
        <v>0.30384444105530101</v>
      </c>
      <c r="K637" s="17">
        <v>0.15482746159243499</v>
      </c>
      <c r="L637" s="17">
        <v>0.12710750634951501</v>
      </c>
      <c r="M637" s="17"/>
      <c r="N637" s="17">
        <v>0.28534423308740298</v>
      </c>
      <c r="O637" s="17">
        <v>0.194042429140492</v>
      </c>
      <c r="P637" s="17">
        <v>0.17444346373239</v>
      </c>
      <c r="Q637" s="17">
        <v>0.32449534220982601</v>
      </c>
      <c r="R637" s="17">
        <v>0.37602762410929003</v>
      </c>
      <c r="S637" s="17"/>
      <c r="T637" s="17">
        <v>0.340132812935175</v>
      </c>
      <c r="U637" s="17">
        <v>0.20481182779930801</v>
      </c>
      <c r="V637" s="17">
        <v>0.22515507260881601</v>
      </c>
      <c r="W637" s="17">
        <v>0.35090206056663897</v>
      </c>
      <c r="X637" s="17"/>
      <c r="Y637" s="17">
        <v>0.33738923734826998</v>
      </c>
      <c r="Z637" s="17">
        <v>0.26214412566411599</v>
      </c>
      <c r="AA637" s="17">
        <v>0.109838442014231</v>
      </c>
      <c r="AB637" s="17">
        <v>0.30399188891856899</v>
      </c>
      <c r="AC637" s="17">
        <v>0.34789395863394201</v>
      </c>
      <c r="AD637" s="17">
        <v>0.15854523526627301</v>
      </c>
      <c r="AE637" s="17"/>
      <c r="AF637" s="17">
        <v>0.23382700181618499</v>
      </c>
      <c r="AG637" s="17"/>
      <c r="AH637" s="17">
        <v>0.256630645333496</v>
      </c>
      <c r="AI637" s="17"/>
      <c r="AJ637" s="17">
        <v>0.26057735434167101</v>
      </c>
      <c r="AK637" s="17">
        <v>0.19807465694081</v>
      </c>
      <c r="AL637" s="17">
        <v>0.25337320174696598</v>
      </c>
      <c r="AM637" s="17">
        <v>0.25599844518727799</v>
      </c>
      <c r="AN637" s="17">
        <v>0.30891619887660199</v>
      </c>
    </row>
    <row r="638" spans="2:40" x14ac:dyDescent="0.35">
      <c r="B638" t="s">
        <v>276</v>
      </c>
      <c r="C638" s="17">
        <v>0.20095805297792299</v>
      </c>
      <c r="D638" s="17">
        <v>0.203261678529641</v>
      </c>
      <c r="E638" s="17">
        <v>0.19788058453865501</v>
      </c>
      <c r="F638" s="17"/>
      <c r="G638" s="17">
        <v>0.180735306270185</v>
      </c>
      <c r="H638" s="17">
        <v>0.20268149567198501</v>
      </c>
      <c r="I638" s="17">
        <v>0.15711364461562899</v>
      </c>
      <c r="J638" s="17">
        <v>0.219894100173159</v>
      </c>
      <c r="K638" s="17">
        <v>0.23204823708441399</v>
      </c>
      <c r="L638" s="17">
        <v>0.201121542124921</v>
      </c>
      <c r="M638" s="17"/>
      <c r="N638" s="17">
        <v>0.25106645497907598</v>
      </c>
      <c r="O638" s="17">
        <v>0.20098704928789901</v>
      </c>
      <c r="P638" s="17">
        <v>0.224795429906469</v>
      </c>
      <c r="Q638" s="17">
        <v>0.181241760958228</v>
      </c>
      <c r="R638" s="17">
        <v>0.154765549539646</v>
      </c>
      <c r="S638" s="17"/>
      <c r="T638" s="17">
        <v>0.23826311262786001</v>
      </c>
      <c r="U638" s="17">
        <v>0.194040571043715</v>
      </c>
      <c r="V638" s="17">
        <v>0.205994529651327</v>
      </c>
      <c r="W638" s="17">
        <v>0.18626750686973001</v>
      </c>
      <c r="X638" s="17"/>
      <c r="Y638" s="17">
        <v>0.184537493516056</v>
      </c>
      <c r="Z638" s="17">
        <v>0.25122358214547302</v>
      </c>
      <c r="AA638" s="17">
        <v>0.19887500532979799</v>
      </c>
      <c r="AB638" s="17">
        <v>0.25366000076098499</v>
      </c>
      <c r="AC638" s="17">
        <v>0.21581010935554401</v>
      </c>
      <c r="AD638" s="17">
        <v>0.14223893946235999</v>
      </c>
      <c r="AE638" s="17"/>
      <c r="AF638" s="17">
        <v>0.22533076916275199</v>
      </c>
      <c r="AG638" s="17"/>
      <c r="AH638" s="17">
        <v>0.20041124964483301</v>
      </c>
      <c r="AI638" s="17"/>
      <c r="AJ638" s="17">
        <v>0.200172394283818</v>
      </c>
      <c r="AK638" s="17">
        <v>0.196535978546864</v>
      </c>
      <c r="AL638" s="17">
        <v>0.170905134745508</v>
      </c>
      <c r="AM638" s="17">
        <v>0.222239453000844</v>
      </c>
      <c r="AN638" s="17">
        <v>0.22387394342848699</v>
      </c>
    </row>
    <row r="639" spans="2:40" x14ac:dyDescent="0.35">
      <c r="B639" t="s">
        <v>277</v>
      </c>
      <c r="C639" s="17">
        <v>0.103795334311813</v>
      </c>
      <c r="D639" s="17">
        <v>8.9149462655821202E-2</v>
      </c>
      <c r="E639" s="17">
        <v>0.119062127800915</v>
      </c>
      <c r="F639" s="17"/>
      <c r="G639" s="17">
        <v>0.141852933367482</v>
      </c>
      <c r="H639" s="17">
        <v>8.6565946979282493E-2</v>
      </c>
      <c r="I639" s="17">
        <v>0.145103914730532</v>
      </c>
      <c r="J639" s="17">
        <v>8.1189608477960404E-2</v>
      </c>
      <c r="K639" s="17">
        <v>9.8768841184058404E-2</v>
      </c>
      <c r="L639" s="17">
        <v>9.3617895436304804E-2</v>
      </c>
      <c r="M639" s="17"/>
      <c r="N639" s="17">
        <v>6.6607474365197594E-2</v>
      </c>
      <c r="O639" s="17">
        <v>0.14278527296044899</v>
      </c>
      <c r="P639" s="17">
        <v>0.10235334117903599</v>
      </c>
      <c r="Q639" s="17">
        <v>0.101539115156505</v>
      </c>
      <c r="R639" s="17">
        <v>7.9115304827626201E-2</v>
      </c>
      <c r="S639" s="17"/>
      <c r="T639" s="17">
        <v>0.143538779968095</v>
      </c>
      <c r="U639" s="17">
        <v>8.4643882481498706E-2</v>
      </c>
      <c r="V639" s="17">
        <v>0.10003132805861401</v>
      </c>
      <c r="W639" s="17">
        <v>0.10007614412060201</v>
      </c>
      <c r="X639" s="17"/>
      <c r="Y639" s="17">
        <v>0.10560320411388301</v>
      </c>
      <c r="Z639" s="17">
        <v>0.108840788586125</v>
      </c>
      <c r="AA639" s="17">
        <v>9.1485405810036502E-2</v>
      </c>
      <c r="AB639" s="17">
        <v>0.105882960304543</v>
      </c>
      <c r="AC639" s="17">
        <v>0.14797633446379899</v>
      </c>
      <c r="AD639" s="17">
        <v>8.5951085013469694E-2</v>
      </c>
      <c r="AE639" s="17"/>
      <c r="AF639" s="17">
        <v>9.7590015411224598E-2</v>
      </c>
      <c r="AG639" s="17"/>
      <c r="AH639" s="17">
        <v>0.104475100090919</v>
      </c>
      <c r="AI639" s="17"/>
      <c r="AJ639" s="17">
        <v>0.10343590624160599</v>
      </c>
      <c r="AK639" s="17">
        <v>8.4282316828988693E-2</v>
      </c>
      <c r="AL639" s="17">
        <v>0.103811104922176</v>
      </c>
      <c r="AM639" s="17">
        <v>0.121127264726688</v>
      </c>
      <c r="AN639" s="17">
        <v>9.3815381434949593E-2</v>
      </c>
    </row>
    <row r="640" spans="2:40" x14ac:dyDescent="0.35">
      <c r="B640" t="s">
        <v>278</v>
      </c>
      <c r="C640" s="17">
        <v>0.18075296945639699</v>
      </c>
      <c r="D640" s="17">
        <v>0.14425921888121901</v>
      </c>
      <c r="E640" s="17">
        <v>0.218329866917534</v>
      </c>
      <c r="F640" s="17"/>
      <c r="G640" s="17">
        <v>8.3331061300214004E-2</v>
      </c>
      <c r="H640" s="17">
        <v>4.4382105771282501E-2</v>
      </c>
      <c r="I640" s="17">
        <v>0.110622513837519</v>
      </c>
      <c r="J640" s="17">
        <v>0.15924021555091</v>
      </c>
      <c r="K640" s="17">
        <v>0.27047584508163702</v>
      </c>
      <c r="L640" s="17">
        <v>0.31011899633580398</v>
      </c>
      <c r="M640" s="17"/>
      <c r="N640" s="17">
        <v>0.17597606112071601</v>
      </c>
      <c r="O640" s="17">
        <v>0.188478304489274</v>
      </c>
      <c r="P640" s="17">
        <v>0.24503572625353601</v>
      </c>
      <c r="Q640" s="17">
        <v>0.146265097923369</v>
      </c>
      <c r="R640" s="17">
        <v>8.7806148854788296E-2</v>
      </c>
      <c r="S640" s="17"/>
      <c r="T640" s="17">
        <v>0.1177097946828</v>
      </c>
      <c r="U640" s="17">
        <v>0.248395496477231</v>
      </c>
      <c r="V640" s="17">
        <v>0.16393350723951799</v>
      </c>
      <c r="W640" s="17">
        <v>0.124240718078059</v>
      </c>
      <c r="X640" s="17"/>
      <c r="Y640" s="17">
        <v>0.123151479378975</v>
      </c>
      <c r="Z640" s="17">
        <v>0.103401063137521</v>
      </c>
      <c r="AA640" s="17">
        <v>0.32432776457026602</v>
      </c>
      <c r="AB640" s="17">
        <v>9.6592544925244606E-2</v>
      </c>
      <c r="AC640" s="17">
        <v>7.5997593194093702E-2</v>
      </c>
      <c r="AD640" s="17">
        <v>0.19914590134499999</v>
      </c>
      <c r="AE640" s="17"/>
      <c r="AF640" s="17">
        <v>0.18951514265859301</v>
      </c>
      <c r="AG640" s="17"/>
      <c r="AH640" s="17">
        <v>0.177574084940329</v>
      </c>
      <c r="AI640" s="17"/>
      <c r="AJ640" s="17">
        <v>0.14699973351538201</v>
      </c>
      <c r="AK640" s="17">
        <v>0.23091871046500501</v>
      </c>
      <c r="AL640" s="17">
        <v>0.20281698521858399</v>
      </c>
      <c r="AM640" s="17">
        <v>0.18317669099443801</v>
      </c>
      <c r="AN640" s="17">
        <v>0.164407954862652</v>
      </c>
    </row>
    <row r="641" spans="2:40" x14ac:dyDescent="0.35">
      <c r="B641" t="s">
        <v>58</v>
      </c>
      <c r="C641" s="17">
        <v>0.12551330670498501</v>
      </c>
      <c r="D641" s="17">
        <v>9.3399555482310007E-2</v>
      </c>
      <c r="E641" s="17">
        <v>0.15838032665204599</v>
      </c>
      <c r="F641" s="17"/>
      <c r="G641" s="17">
        <v>4.1389478000746702E-2</v>
      </c>
      <c r="H641" s="17">
        <v>8.2584003016242594E-2</v>
      </c>
      <c r="I641" s="17">
        <v>7.0267874708596703E-2</v>
      </c>
      <c r="J641" s="17">
        <v>9.2768355180061005E-2</v>
      </c>
      <c r="K641" s="17">
        <v>0.13847913305259801</v>
      </c>
      <c r="L641" s="17">
        <v>0.23491048308541099</v>
      </c>
      <c r="M641" s="17"/>
      <c r="N641" s="17">
        <v>0.11727932986518901</v>
      </c>
      <c r="O641" s="17">
        <v>0.13212637595377899</v>
      </c>
      <c r="P641" s="17">
        <v>0.157436314266965</v>
      </c>
      <c r="Q641" s="17">
        <v>8.3135614838012198E-2</v>
      </c>
      <c r="R641" s="17">
        <v>9.9108674557069704E-2</v>
      </c>
      <c r="S641" s="17"/>
      <c r="T641" s="17">
        <v>7.2857964165118E-2</v>
      </c>
      <c r="U641" s="17">
        <v>0.17028819063249101</v>
      </c>
      <c r="V641" s="17">
        <v>0.142690194505454</v>
      </c>
      <c r="W641" s="17">
        <v>5.6318935372035299E-2</v>
      </c>
      <c r="X641" s="17"/>
      <c r="Y641" s="17">
        <v>6.5971225938158601E-2</v>
      </c>
      <c r="Z641" s="17">
        <v>0.12190211640620401</v>
      </c>
      <c r="AA641" s="17">
        <v>0.23170416573397501</v>
      </c>
      <c r="AB641" s="17">
        <v>5.5316010095970501E-2</v>
      </c>
      <c r="AC641" s="17">
        <v>5.4518717225738499E-2</v>
      </c>
      <c r="AD641" s="17">
        <v>0.26279174194629501</v>
      </c>
      <c r="AE641" s="17"/>
      <c r="AF641" s="17">
        <v>0.13639752868973201</v>
      </c>
      <c r="AG641" s="17"/>
      <c r="AH641" s="17">
        <v>0.124835205634499</v>
      </c>
      <c r="AI641" s="17"/>
      <c r="AJ641" s="17">
        <v>0.142651483810008</v>
      </c>
      <c r="AK641" s="17">
        <v>0.15474237060882901</v>
      </c>
      <c r="AL641" s="17">
        <v>0.158788423480269</v>
      </c>
      <c r="AM641" s="17">
        <v>8.6935265158879296E-2</v>
      </c>
      <c r="AN641" s="17">
        <v>4.8725840052641002E-2</v>
      </c>
    </row>
    <row r="642" spans="2:40" x14ac:dyDescent="0.35">
      <c r="B642" t="s">
        <v>279</v>
      </c>
      <c r="C642" s="17">
        <v>0.38898033654888098</v>
      </c>
      <c r="D642" s="17">
        <v>0.46993008445100998</v>
      </c>
      <c r="E642" s="17">
        <v>0.30634709409084898</v>
      </c>
      <c r="F642" s="17"/>
      <c r="G642" s="17">
        <v>0.55269122106137303</v>
      </c>
      <c r="H642" s="17">
        <v>0.58378644856120698</v>
      </c>
      <c r="I642" s="17">
        <v>0.51689205210772204</v>
      </c>
      <c r="J642" s="17">
        <v>0.44690772061791001</v>
      </c>
      <c r="K642" s="17">
        <v>0.26022794359729301</v>
      </c>
      <c r="L642" s="17">
        <v>0.16023108301755901</v>
      </c>
      <c r="M642" s="17"/>
      <c r="N642" s="17">
        <v>0.38907067966982201</v>
      </c>
      <c r="O642" s="17">
        <v>0.33562299730859901</v>
      </c>
      <c r="P642" s="17">
        <v>0.270379188393995</v>
      </c>
      <c r="Q642" s="17">
        <v>0.48781841112388602</v>
      </c>
      <c r="R642" s="17">
        <v>0.57920432222087004</v>
      </c>
      <c r="S642" s="17"/>
      <c r="T642" s="17">
        <v>0.42763034855612603</v>
      </c>
      <c r="U642" s="17">
        <v>0.30263185936506398</v>
      </c>
      <c r="V642" s="17">
        <v>0.38735044054508599</v>
      </c>
      <c r="W642" s="17">
        <v>0.53309669555957395</v>
      </c>
      <c r="X642" s="17"/>
      <c r="Y642" s="17">
        <v>0.52073659705292796</v>
      </c>
      <c r="Z642" s="17">
        <v>0.414632449724677</v>
      </c>
      <c r="AA642" s="17">
        <v>0.15360765855592401</v>
      </c>
      <c r="AB642" s="17">
        <v>0.488548483913257</v>
      </c>
      <c r="AC642" s="17">
        <v>0.50569724576082398</v>
      </c>
      <c r="AD642" s="17">
        <v>0.30987233223287503</v>
      </c>
      <c r="AE642" s="17"/>
      <c r="AF642" s="17">
        <v>0.35116654407769798</v>
      </c>
      <c r="AG642" s="17"/>
      <c r="AH642" s="17">
        <v>0.39270435968942002</v>
      </c>
      <c r="AI642" s="17"/>
      <c r="AJ642" s="17">
        <v>0.40674048214918601</v>
      </c>
      <c r="AK642" s="17">
        <v>0.33352062355031298</v>
      </c>
      <c r="AL642" s="17">
        <v>0.36367835163346202</v>
      </c>
      <c r="AM642" s="17">
        <v>0.38652132611915102</v>
      </c>
      <c r="AN642" s="17">
        <v>0.46917688022127102</v>
      </c>
    </row>
    <row r="643" spans="2:40" x14ac:dyDescent="0.35">
      <c r="B643" t="s">
        <v>280</v>
      </c>
      <c r="C643" s="17">
        <v>0.284548303768211</v>
      </c>
      <c r="D643" s="17">
        <v>0.23340868153704</v>
      </c>
      <c r="E643" s="17">
        <v>0.337391994718449</v>
      </c>
      <c r="F643" s="17"/>
      <c r="G643" s="17">
        <v>0.22518399466769601</v>
      </c>
      <c r="H643" s="17">
        <v>0.13094805275056501</v>
      </c>
      <c r="I643" s="17">
        <v>0.255726428568051</v>
      </c>
      <c r="J643" s="17">
        <v>0.24042982402887</v>
      </c>
      <c r="K643" s="17">
        <v>0.36924468626569501</v>
      </c>
      <c r="L643" s="17">
        <v>0.40373689177210798</v>
      </c>
      <c r="M643" s="17"/>
      <c r="N643" s="17">
        <v>0.24258353548591299</v>
      </c>
      <c r="O643" s="17">
        <v>0.33126357744972401</v>
      </c>
      <c r="P643" s="17">
        <v>0.34738906743257097</v>
      </c>
      <c r="Q643" s="17">
        <v>0.24780421307987399</v>
      </c>
      <c r="R643" s="17">
        <v>0.16692145368241401</v>
      </c>
      <c r="S643" s="17"/>
      <c r="T643" s="17">
        <v>0.26124857465089502</v>
      </c>
      <c r="U643" s="17">
        <v>0.33303937895872998</v>
      </c>
      <c r="V643" s="17">
        <v>0.26396483529813197</v>
      </c>
      <c r="W643" s="17">
        <v>0.22431686219866101</v>
      </c>
      <c r="X643" s="17"/>
      <c r="Y643" s="17">
        <v>0.22875468349285699</v>
      </c>
      <c r="Z643" s="17">
        <v>0.21224185172364601</v>
      </c>
      <c r="AA643" s="17">
        <v>0.41581317038030302</v>
      </c>
      <c r="AB643" s="17">
        <v>0.20247550522978799</v>
      </c>
      <c r="AC643" s="17">
        <v>0.22397392765789301</v>
      </c>
      <c r="AD643" s="17">
        <v>0.28509698635846997</v>
      </c>
      <c r="AE643" s="17"/>
      <c r="AF643" s="17">
        <v>0.28710515806981801</v>
      </c>
      <c r="AG643" s="17"/>
      <c r="AH643" s="17">
        <v>0.28204918503124798</v>
      </c>
      <c r="AI643" s="17"/>
      <c r="AJ643" s="17">
        <v>0.25043563975698802</v>
      </c>
      <c r="AK643" s="17">
        <v>0.31520102729399302</v>
      </c>
      <c r="AL643" s="17">
        <v>0.30662809014076098</v>
      </c>
      <c r="AM643" s="17">
        <v>0.30430395572112601</v>
      </c>
      <c r="AN643" s="17">
        <v>0.25822333629760102</v>
      </c>
    </row>
    <row r="644" spans="2:40" x14ac:dyDescent="0.35">
      <c r="B644" t="s">
        <v>240</v>
      </c>
      <c r="C644" s="17">
        <v>0.10443203278066999</v>
      </c>
      <c r="D644" s="17">
        <v>0.23652140291397</v>
      </c>
      <c r="E644" s="17">
        <v>-3.10449006276006E-2</v>
      </c>
      <c r="F644" s="17"/>
      <c r="G644" s="17">
        <v>0.32750722639367702</v>
      </c>
      <c r="H644" s="17">
        <v>0.452838395810642</v>
      </c>
      <c r="I644" s="17">
        <v>0.26116562353967099</v>
      </c>
      <c r="J644" s="17">
        <v>0.20647789658903901</v>
      </c>
      <c r="K644" s="17">
        <v>-0.109016742668402</v>
      </c>
      <c r="L644" s="17">
        <v>-0.243505808754549</v>
      </c>
      <c r="M644" s="17"/>
      <c r="N644" s="17">
        <v>0.14648714418390901</v>
      </c>
      <c r="O644" s="17">
        <v>4.3594198588747203E-3</v>
      </c>
      <c r="P644" s="17">
        <v>-7.7009879038576798E-2</v>
      </c>
      <c r="Q644" s="17">
        <v>0.240014198044012</v>
      </c>
      <c r="R644" s="17">
        <v>0.41228286853845503</v>
      </c>
      <c r="S644" s="17"/>
      <c r="T644" s="17">
        <v>0.16638177390523101</v>
      </c>
      <c r="U644" s="17">
        <v>-3.0407519593666301E-2</v>
      </c>
      <c r="V644" s="17">
        <v>0.12338560524695399</v>
      </c>
      <c r="W644" s="17">
        <v>0.30877983336091303</v>
      </c>
      <c r="X644" s="17"/>
      <c r="Y644" s="17">
        <v>0.29198191356007103</v>
      </c>
      <c r="Z644" s="17">
        <v>0.20239059800103101</v>
      </c>
      <c r="AA644" s="17">
        <v>-0.26220551182437901</v>
      </c>
      <c r="AB644" s="17">
        <v>0.28607297868346898</v>
      </c>
      <c r="AC644" s="17">
        <v>0.281723318102931</v>
      </c>
      <c r="AD644" s="17">
        <v>2.4775345874405701E-2</v>
      </c>
      <c r="AE644" s="17"/>
      <c r="AF644" s="17">
        <v>6.4061386007880403E-2</v>
      </c>
      <c r="AG644" s="17"/>
      <c r="AH644" s="17">
        <v>0.110655174658172</v>
      </c>
      <c r="AI644" s="17"/>
      <c r="AJ644" s="17">
        <v>0.156304842392198</v>
      </c>
      <c r="AK644" s="17">
        <v>1.8319596256319601E-2</v>
      </c>
      <c r="AL644" s="17">
        <v>5.7050261492701197E-2</v>
      </c>
      <c r="AM644" s="17">
        <v>8.2217370398024903E-2</v>
      </c>
      <c r="AN644" s="17">
        <v>0.210953543923669</v>
      </c>
    </row>
    <row r="645" spans="2:40" x14ac:dyDescent="0.35">
      <c r="C645" s="17"/>
      <c r="D645" s="17"/>
      <c r="E645" s="17"/>
      <c r="F645" s="17"/>
      <c r="G645" s="17"/>
      <c r="H645" s="17"/>
      <c r="I645" s="17"/>
      <c r="J645" s="17"/>
      <c r="K645" s="17"/>
      <c r="L645" s="17"/>
      <c r="M645" s="17"/>
      <c r="N645" s="17"/>
      <c r="O645" s="17"/>
      <c r="P645" s="17"/>
      <c r="Q645" s="17"/>
      <c r="R645" s="17"/>
      <c r="S645" s="17"/>
      <c r="T645" s="17"/>
      <c r="U645" s="17"/>
      <c r="V645" s="17"/>
      <c r="W645" s="17"/>
      <c r="X645" s="17"/>
      <c r="Y645" s="17"/>
      <c r="Z645" s="17"/>
      <c r="AA645" s="17"/>
      <c r="AB645" s="17"/>
      <c r="AC645" s="17"/>
      <c r="AD645" s="17"/>
      <c r="AE645" s="17"/>
      <c r="AF645" s="17"/>
      <c r="AG645" s="17"/>
      <c r="AH645" s="17"/>
      <c r="AI645" s="17"/>
      <c r="AJ645" s="17"/>
      <c r="AK645" s="17"/>
      <c r="AL645" s="17"/>
      <c r="AM645" s="17"/>
      <c r="AN645" s="17"/>
    </row>
    <row r="646" spans="2:40" x14ac:dyDescent="0.35">
      <c r="B646" s="6" t="s">
        <v>306</v>
      </c>
      <c r="C646" s="17"/>
      <c r="D646" s="17"/>
      <c r="E646" s="17"/>
      <c r="F646" s="17"/>
      <c r="G646" s="17"/>
      <c r="H646" s="17"/>
      <c r="I646" s="17"/>
      <c r="J646" s="17"/>
      <c r="K646" s="17"/>
      <c r="L646" s="17"/>
      <c r="M646" s="17"/>
      <c r="N646" s="17"/>
      <c r="O646" s="17"/>
      <c r="P646" s="17"/>
      <c r="Q646" s="17"/>
      <c r="R646" s="17"/>
      <c r="S646" s="17"/>
      <c r="T646" s="17"/>
      <c r="U646" s="17"/>
      <c r="V646" s="17"/>
      <c r="W646" s="17"/>
      <c r="X646" s="17"/>
      <c r="Y646" s="17"/>
      <c r="Z646" s="17"/>
      <c r="AA646" s="17"/>
      <c r="AB646" s="17"/>
      <c r="AC646" s="17"/>
      <c r="AD646" s="17"/>
      <c r="AE646" s="17"/>
      <c r="AF646" s="17"/>
      <c r="AG646" s="17"/>
      <c r="AH646" s="17"/>
      <c r="AI646" s="17"/>
      <c r="AJ646" s="17"/>
      <c r="AK646" s="17"/>
      <c r="AL646" s="17"/>
      <c r="AM646" s="17"/>
      <c r="AN646" s="17"/>
    </row>
    <row r="647" spans="2:40" x14ac:dyDescent="0.35">
      <c r="B647" s="24" t="s">
        <v>62</v>
      </c>
      <c r="C647" s="17"/>
      <c r="D647" s="17"/>
      <c r="E647" s="17"/>
      <c r="F647" s="17"/>
      <c r="G647" s="17"/>
      <c r="H647" s="17"/>
      <c r="I647" s="17"/>
      <c r="J647" s="17"/>
      <c r="K647" s="17"/>
      <c r="L647" s="17"/>
      <c r="M647" s="17"/>
      <c r="N647" s="17"/>
      <c r="O647" s="17"/>
      <c r="P647" s="17"/>
      <c r="Q647" s="17"/>
      <c r="R647" s="17"/>
      <c r="S647" s="17"/>
      <c r="T647" s="17"/>
      <c r="U647" s="17"/>
      <c r="V647" s="17"/>
      <c r="W647" s="17"/>
      <c r="X647" s="17"/>
      <c r="Y647" s="17"/>
      <c r="Z647" s="17"/>
      <c r="AA647" s="17"/>
      <c r="AB647" s="17"/>
      <c r="AC647" s="17"/>
      <c r="AD647" s="17"/>
      <c r="AE647" s="17"/>
      <c r="AF647" s="17"/>
      <c r="AG647" s="17"/>
      <c r="AH647" s="17"/>
      <c r="AI647" s="17"/>
      <c r="AJ647" s="17"/>
      <c r="AK647" s="17"/>
      <c r="AL647" s="17"/>
      <c r="AM647" s="17"/>
      <c r="AN647" s="17"/>
    </row>
    <row r="648" spans="2:40" x14ac:dyDescent="0.35">
      <c r="B648" t="s">
        <v>298</v>
      </c>
      <c r="C648" s="17">
        <v>0.18437942715807201</v>
      </c>
      <c r="D648" s="17">
        <v>0.218299120259275</v>
      </c>
      <c r="E648" s="17">
        <v>0.15155262804337399</v>
      </c>
      <c r="F648" s="17"/>
      <c r="G648" s="17">
        <v>0.29797338900691001</v>
      </c>
      <c r="H648" s="17">
        <v>0.21632303036059</v>
      </c>
      <c r="I648" s="17">
        <v>0.198627726385457</v>
      </c>
      <c r="J648" s="17">
        <v>0.193195000604168</v>
      </c>
      <c r="K648" s="17">
        <v>0.134141262419535</v>
      </c>
      <c r="L648" s="17">
        <v>0.13256105990560799</v>
      </c>
      <c r="M648" s="17"/>
      <c r="N648" s="17">
        <v>0.26296777526302301</v>
      </c>
      <c r="O648" s="17">
        <v>0.171917919700246</v>
      </c>
      <c r="P648" s="17">
        <v>0.12645349370172801</v>
      </c>
      <c r="Q648" s="17">
        <v>0.21043363036714499</v>
      </c>
      <c r="R648" s="17">
        <v>0.25195448734706899</v>
      </c>
      <c r="S648" s="17"/>
      <c r="T648" s="17">
        <v>0.19114426185635999</v>
      </c>
      <c r="U648" s="17">
        <v>0.15673872808623299</v>
      </c>
      <c r="V648" s="17">
        <v>0.21148541240084601</v>
      </c>
      <c r="W648" s="17">
        <v>0.22116210951919801</v>
      </c>
      <c r="X648" s="17"/>
      <c r="Y648" s="17">
        <v>0.21121283252404</v>
      </c>
      <c r="Z648" s="17">
        <v>0.21676757056353199</v>
      </c>
      <c r="AA648" s="17">
        <v>0.13146751616942401</v>
      </c>
      <c r="AB648" s="17">
        <v>0.23112995311015799</v>
      </c>
      <c r="AC648" s="17">
        <v>0.17298992982323599</v>
      </c>
      <c r="AD648" s="17">
        <v>0.187706906287954</v>
      </c>
      <c r="AE648" s="17"/>
      <c r="AF648" s="17">
        <v>0.16610767137148699</v>
      </c>
      <c r="AG648" s="17"/>
      <c r="AH648" s="17">
        <v>0.186648115108455</v>
      </c>
      <c r="AI648" s="17"/>
      <c r="AJ648" s="17">
        <v>0.22792949437745</v>
      </c>
      <c r="AK648" s="17">
        <v>0.14363232452949301</v>
      </c>
      <c r="AL648" s="17">
        <v>0.152939135681398</v>
      </c>
      <c r="AM648" s="17">
        <v>0.18766778224876299</v>
      </c>
      <c r="AN648" s="17">
        <v>0.16353648110713001</v>
      </c>
    </row>
    <row r="649" spans="2:40" x14ac:dyDescent="0.35">
      <c r="B649" t="s">
        <v>299</v>
      </c>
      <c r="C649" s="17">
        <v>0.348532174489117</v>
      </c>
      <c r="D649" s="17">
        <v>0.393429016852261</v>
      </c>
      <c r="E649" s="17">
        <v>0.30171690391407902</v>
      </c>
      <c r="F649" s="17"/>
      <c r="G649" s="17">
        <v>0.31481945038008802</v>
      </c>
      <c r="H649" s="17">
        <v>0.38747792545716297</v>
      </c>
      <c r="I649" s="17">
        <v>0.38358453492370298</v>
      </c>
      <c r="J649" s="17">
        <v>0.34177777126582098</v>
      </c>
      <c r="K649" s="17">
        <v>0.27860591374125399</v>
      </c>
      <c r="L649" s="17">
        <v>0.36603829982828401</v>
      </c>
      <c r="M649" s="17"/>
      <c r="N649" s="17">
        <v>0.29079071950600199</v>
      </c>
      <c r="O649" s="17">
        <v>0.30999673457888199</v>
      </c>
      <c r="P649" s="17">
        <v>0.319339432835549</v>
      </c>
      <c r="Q649" s="17">
        <v>0.40633500128413003</v>
      </c>
      <c r="R649" s="17">
        <v>0.40236461373677601</v>
      </c>
      <c r="S649" s="17"/>
      <c r="T649" s="17">
        <v>0.31262395502951101</v>
      </c>
      <c r="U649" s="17">
        <v>0.30232297774855699</v>
      </c>
      <c r="V649" s="17">
        <v>0.36298794927411199</v>
      </c>
      <c r="W649" s="17">
        <v>0.42746159891746399</v>
      </c>
      <c r="X649" s="17"/>
      <c r="Y649" s="17">
        <v>0.37636348747617299</v>
      </c>
      <c r="Z649" s="17">
        <v>0.363412717354543</v>
      </c>
      <c r="AA649" s="17">
        <v>0.321523977669393</v>
      </c>
      <c r="AB649" s="17">
        <v>0.32130030211643401</v>
      </c>
      <c r="AC649" s="17">
        <v>0.37210328017600702</v>
      </c>
      <c r="AD649" s="17">
        <v>0.15082628993195499</v>
      </c>
      <c r="AE649" s="17"/>
      <c r="AF649" s="17">
        <v>0.36132462617418698</v>
      </c>
      <c r="AG649" s="17"/>
      <c r="AH649" s="17">
        <v>0.35204753584257298</v>
      </c>
      <c r="AI649" s="17"/>
      <c r="AJ649" s="17">
        <v>0.35501272208908302</v>
      </c>
      <c r="AK649" s="17">
        <v>0.33935078223786902</v>
      </c>
      <c r="AL649" s="17">
        <v>0.348646461953803</v>
      </c>
      <c r="AM649" s="17">
        <v>0.354917028587247</v>
      </c>
      <c r="AN649" s="17">
        <v>0.326894120129128</v>
      </c>
    </row>
    <row r="650" spans="2:40" x14ac:dyDescent="0.35">
      <c r="B650" t="s">
        <v>300</v>
      </c>
      <c r="C650" s="17">
        <v>0.204905996200417</v>
      </c>
      <c r="D650" s="17">
        <v>0.173423466618713</v>
      </c>
      <c r="E650" s="17">
        <v>0.235643897462357</v>
      </c>
      <c r="F650" s="17"/>
      <c r="G650" s="17">
        <v>0.16030478414488999</v>
      </c>
      <c r="H650" s="17">
        <v>0.159951736631432</v>
      </c>
      <c r="I650" s="17">
        <v>0.15948990676153499</v>
      </c>
      <c r="J650" s="17">
        <v>0.22130941763533801</v>
      </c>
      <c r="K650" s="17">
        <v>0.23462673086153901</v>
      </c>
      <c r="L650" s="17">
        <v>0.24991527269487501</v>
      </c>
      <c r="M650" s="17"/>
      <c r="N650" s="17">
        <v>0.167614810104566</v>
      </c>
      <c r="O650" s="17">
        <v>0.18313702171958601</v>
      </c>
      <c r="P650" s="17">
        <v>0.24122333224207201</v>
      </c>
      <c r="Q650" s="17">
        <v>0.19043821859715099</v>
      </c>
      <c r="R650" s="17">
        <v>0.179765681595807</v>
      </c>
      <c r="S650" s="17"/>
      <c r="T650" s="17">
        <v>0.209698511739384</v>
      </c>
      <c r="U650" s="17">
        <v>0.21532942888482001</v>
      </c>
      <c r="V650" s="17">
        <v>0.201573152297951</v>
      </c>
      <c r="W650" s="17">
        <v>0.163362768817542</v>
      </c>
      <c r="X650" s="17"/>
      <c r="Y650" s="17">
        <v>0.19591346266415599</v>
      </c>
      <c r="Z650" s="17">
        <v>0.151531690885197</v>
      </c>
      <c r="AA650" s="17">
        <v>0.23644086357572</v>
      </c>
      <c r="AB650" s="17">
        <v>0.244821411215912</v>
      </c>
      <c r="AC650" s="17">
        <v>0.177804871745949</v>
      </c>
      <c r="AD650" s="17">
        <v>0.19584079901266499</v>
      </c>
      <c r="AE650" s="17"/>
      <c r="AF650" s="17">
        <v>0.192406073814722</v>
      </c>
      <c r="AG650" s="17"/>
      <c r="AH650" s="17">
        <v>0.20350654297604401</v>
      </c>
      <c r="AI650" s="17"/>
      <c r="AJ650" s="17">
        <v>0.18790456556337001</v>
      </c>
      <c r="AK650" s="17">
        <v>0.193070133599994</v>
      </c>
      <c r="AL650" s="17">
        <v>0.242266134930084</v>
      </c>
      <c r="AM650" s="17">
        <v>0.195650827858143</v>
      </c>
      <c r="AN650" s="17">
        <v>0.218431259883306</v>
      </c>
    </row>
    <row r="651" spans="2:40" x14ac:dyDescent="0.35">
      <c r="B651" t="s">
        <v>301</v>
      </c>
      <c r="C651" s="17">
        <v>9.8506798907779802E-2</v>
      </c>
      <c r="D651" s="17">
        <v>9.9067916115452001E-2</v>
      </c>
      <c r="E651" s="17">
        <v>9.8532530744124602E-2</v>
      </c>
      <c r="F651" s="17"/>
      <c r="G651" s="17">
        <v>9.7798184723938794E-2</v>
      </c>
      <c r="H651" s="17">
        <v>0.104903459735068</v>
      </c>
      <c r="I651" s="17">
        <v>0.101380216247253</v>
      </c>
      <c r="J651" s="17">
        <v>9.3736779325930997E-2</v>
      </c>
      <c r="K651" s="17">
        <v>0.118872332695573</v>
      </c>
      <c r="L651" s="17">
        <v>8.3155272067365602E-2</v>
      </c>
      <c r="M651" s="17"/>
      <c r="N651" s="17">
        <v>9.5295126272340394E-2</v>
      </c>
      <c r="O651" s="17">
        <v>0.112619523268311</v>
      </c>
      <c r="P651" s="17">
        <v>0.12289801980804201</v>
      </c>
      <c r="Q651" s="17">
        <v>7.0116369059138997E-2</v>
      </c>
      <c r="R651" s="17">
        <v>7.8517392961615196E-2</v>
      </c>
      <c r="S651" s="17"/>
      <c r="T651" s="17">
        <v>9.51929173985257E-2</v>
      </c>
      <c r="U651" s="17">
        <v>0.11413033890554899</v>
      </c>
      <c r="V651" s="17">
        <v>7.2962977081481598E-2</v>
      </c>
      <c r="W651" s="17">
        <v>9.1598117622566796E-2</v>
      </c>
      <c r="X651" s="17"/>
      <c r="Y651" s="17">
        <v>8.2190861513343802E-2</v>
      </c>
      <c r="Z651" s="17">
        <v>0.126215306412297</v>
      </c>
      <c r="AA651" s="17">
        <v>0.104586661808066</v>
      </c>
      <c r="AB651" s="17">
        <v>0.111924862115154</v>
      </c>
      <c r="AC651" s="17">
        <v>0.110111274190374</v>
      </c>
      <c r="AD651" s="17">
        <v>0.14400255763481201</v>
      </c>
      <c r="AE651" s="17"/>
      <c r="AF651" s="17">
        <v>9.6228568370042206E-2</v>
      </c>
      <c r="AG651" s="17"/>
      <c r="AH651" s="17">
        <v>9.7769599449647193E-2</v>
      </c>
      <c r="AI651" s="17"/>
      <c r="AJ651" s="17">
        <v>7.3907705984763705E-2</v>
      </c>
      <c r="AK651" s="17">
        <v>0.119925022251474</v>
      </c>
      <c r="AL651" s="17">
        <v>8.6421421210316707E-2</v>
      </c>
      <c r="AM651" s="17">
        <v>0.10895218946903799</v>
      </c>
      <c r="AN651" s="17">
        <v>0.146313474695799</v>
      </c>
    </row>
    <row r="652" spans="2:40" x14ac:dyDescent="0.35">
      <c r="B652" t="s">
        <v>302</v>
      </c>
      <c r="C652" s="17">
        <v>9.0861040300795406E-2</v>
      </c>
      <c r="D652" s="17">
        <v>8.1095535782926803E-2</v>
      </c>
      <c r="E652" s="17">
        <v>0.101169576794286</v>
      </c>
      <c r="F652" s="17"/>
      <c r="G652" s="17">
        <v>6.6148151469814995E-2</v>
      </c>
      <c r="H652" s="17">
        <v>3.9928386586247602E-2</v>
      </c>
      <c r="I652" s="17">
        <v>0.114711649615683</v>
      </c>
      <c r="J652" s="17">
        <v>8.1061541048156396E-2</v>
      </c>
      <c r="K652" s="17">
        <v>0.15779140418464599</v>
      </c>
      <c r="L652" s="17">
        <v>8.56316469864149E-2</v>
      </c>
      <c r="M652" s="17"/>
      <c r="N652" s="17">
        <v>9.1423709100358796E-2</v>
      </c>
      <c r="O652" s="17">
        <v>0.13739724949332699</v>
      </c>
      <c r="P652" s="17">
        <v>0.11105572333729501</v>
      </c>
      <c r="Q652" s="17">
        <v>5.9608592688511201E-2</v>
      </c>
      <c r="R652" s="17">
        <v>4.9369087867238301E-2</v>
      </c>
      <c r="S652" s="17"/>
      <c r="T652" s="17">
        <v>0.100201537772872</v>
      </c>
      <c r="U652" s="17">
        <v>0.13684000055821999</v>
      </c>
      <c r="V652" s="17">
        <v>6.7663122574773499E-2</v>
      </c>
      <c r="W652" s="17">
        <v>6.9535523408997199E-2</v>
      </c>
      <c r="X652" s="17"/>
      <c r="Y652" s="17">
        <v>7.8129793345302095E-2</v>
      </c>
      <c r="Z652" s="17">
        <v>7.9183224402307406E-2</v>
      </c>
      <c r="AA652" s="17">
        <v>0.109834945212805</v>
      </c>
      <c r="AB652" s="17">
        <v>5.1580570118110999E-2</v>
      </c>
      <c r="AC652" s="17">
        <v>7.4463279340173896E-2</v>
      </c>
      <c r="AD652" s="17">
        <v>0.186014876744306</v>
      </c>
      <c r="AE652" s="17"/>
      <c r="AF652" s="17">
        <v>0.102031128015108</v>
      </c>
      <c r="AG652" s="17"/>
      <c r="AH652" s="17">
        <v>8.9166514845962899E-2</v>
      </c>
      <c r="AI652" s="17"/>
      <c r="AJ652" s="17">
        <v>9.45487048963949E-2</v>
      </c>
      <c r="AK652" s="17">
        <v>0.12985816855601801</v>
      </c>
      <c r="AL652" s="17">
        <v>9.0523881475975093E-2</v>
      </c>
      <c r="AM652" s="17">
        <v>7.55633311634967E-2</v>
      </c>
      <c r="AN652" s="17">
        <v>5.9207444542343099E-2</v>
      </c>
    </row>
    <row r="653" spans="2:40" x14ac:dyDescent="0.35">
      <c r="B653" t="s">
        <v>58</v>
      </c>
      <c r="C653" s="17">
        <v>7.2814562943818606E-2</v>
      </c>
      <c r="D653" s="17">
        <v>3.4684944371371297E-2</v>
      </c>
      <c r="E653" s="17">
        <v>0.111384463041779</v>
      </c>
      <c r="F653" s="17"/>
      <c r="G653" s="17">
        <v>6.2956040274358305E-2</v>
      </c>
      <c r="H653" s="17">
        <v>9.14154612295002E-2</v>
      </c>
      <c r="I653" s="17">
        <v>4.2205966066368297E-2</v>
      </c>
      <c r="J653" s="17">
        <v>6.8919490120585999E-2</v>
      </c>
      <c r="K653" s="17">
        <v>7.5962356097452902E-2</v>
      </c>
      <c r="L653" s="17">
        <v>8.2698448517452297E-2</v>
      </c>
      <c r="M653" s="17"/>
      <c r="N653" s="17">
        <v>9.1907859753709603E-2</v>
      </c>
      <c r="O653" s="17">
        <v>8.4931551239648295E-2</v>
      </c>
      <c r="P653" s="17">
        <v>7.9029998075313704E-2</v>
      </c>
      <c r="Q653" s="17">
        <v>6.3068188003924094E-2</v>
      </c>
      <c r="R653" s="17">
        <v>3.80287364914942E-2</v>
      </c>
      <c r="S653" s="17"/>
      <c r="T653" s="17">
        <v>9.1138816203347295E-2</v>
      </c>
      <c r="U653" s="17">
        <v>7.4638525816619797E-2</v>
      </c>
      <c r="V653" s="17">
        <v>8.3327386370835699E-2</v>
      </c>
      <c r="W653" s="17">
        <v>2.6879881714231901E-2</v>
      </c>
      <c r="X653" s="17"/>
      <c r="Y653" s="17">
        <v>5.6189562476985401E-2</v>
      </c>
      <c r="Z653" s="17">
        <v>6.2889490382124005E-2</v>
      </c>
      <c r="AA653" s="17">
        <v>9.6146035564591004E-2</v>
      </c>
      <c r="AB653" s="17">
        <v>3.9242901324231201E-2</v>
      </c>
      <c r="AC653" s="17">
        <v>9.2527364724261499E-2</v>
      </c>
      <c r="AD653" s="17">
        <v>0.13560857038830901</v>
      </c>
      <c r="AE653" s="17"/>
      <c r="AF653" s="17">
        <v>8.1901932254454302E-2</v>
      </c>
      <c r="AG653" s="17"/>
      <c r="AH653" s="17">
        <v>7.08616917773182E-2</v>
      </c>
      <c r="AI653" s="17"/>
      <c r="AJ653" s="17">
        <v>6.06968070889378E-2</v>
      </c>
      <c r="AK653" s="17">
        <v>7.4163568825152196E-2</v>
      </c>
      <c r="AL653" s="17">
        <v>7.9202964748422894E-2</v>
      </c>
      <c r="AM653" s="17">
        <v>7.72488406733121E-2</v>
      </c>
      <c r="AN653" s="17">
        <v>8.5617219642293907E-2</v>
      </c>
    </row>
    <row r="654" spans="2:40" x14ac:dyDescent="0.35">
      <c r="B654" t="s">
        <v>303</v>
      </c>
      <c r="C654" s="17">
        <v>0.53291160164718898</v>
      </c>
      <c r="D654" s="17">
        <v>0.61172813711153695</v>
      </c>
      <c r="E654" s="17">
        <v>0.45326953195745301</v>
      </c>
      <c r="F654" s="17"/>
      <c r="G654" s="17">
        <v>0.61279283938699802</v>
      </c>
      <c r="H654" s="17">
        <v>0.60380095581775195</v>
      </c>
      <c r="I654" s="17">
        <v>0.58221226130916004</v>
      </c>
      <c r="J654" s="17">
        <v>0.53497277186998904</v>
      </c>
      <c r="K654" s="17">
        <v>0.41274717616078899</v>
      </c>
      <c r="L654" s="17">
        <v>0.49859935973389202</v>
      </c>
      <c r="M654" s="17"/>
      <c r="N654" s="17">
        <v>0.55375849476902494</v>
      </c>
      <c r="O654" s="17">
        <v>0.481914654279128</v>
      </c>
      <c r="P654" s="17">
        <v>0.44579292653727698</v>
      </c>
      <c r="Q654" s="17">
        <v>0.61676863165127505</v>
      </c>
      <c r="R654" s="17">
        <v>0.65431910108384495</v>
      </c>
      <c r="S654" s="17"/>
      <c r="T654" s="17">
        <v>0.50376821688587103</v>
      </c>
      <c r="U654" s="17">
        <v>0.459061705834791</v>
      </c>
      <c r="V654" s="17">
        <v>0.57447336167495799</v>
      </c>
      <c r="W654" s="17">
        <v>0.64862370843666195</v>
      </c>
      <c r="X654" s="17"/>
      <c r="Y654" s="17">
        <v>0.58757632000021298</v>
      </c>
      <c r="Z654" s="17">
        <v>0.58018028791807497</v>
      </c>
      <c r="AA654" s="17">
        <v>0.45299149383881798</v>
      </c>
      <c r="AB654" s="17">
        <v>0.55243025522659195</v>
      </c>
      <c r="AC654" s="17">
        <v>0.54509320999924205</v>
      </c>
      <c r="AD654" s="17">
        <v>0.33853319621990802</v>
      </c>
      <c r="AE654" s="17"/>
      <c r="AF654" s="17">
        <v>0.527432297545674</v>
      </c>
      <c r="AG654" s="17"/>
      <c r="AH654" s="17">
        <v>0.538695650951028</v>
      </c>
      <c r="AI654" s="17"/>
      <c r="AJ654" s="17">
        <v>0.58294221646653399</v>
      </c>
      <c r="AK654" s="17">
        <v>0.482983106767361</v>
      </c>
      <c r="AL654" s="17">
        <v>0.50158559763520105</v>
      </c>
      <c r="AM654" s="17">
        <v>0.54258481083600996</v>
      </c>
      <c r="AN654" s="17">
        <v>0.49043060123625798</v>
      </c>
    </row>
    <row r="655" spans="2:40" x14ac:dyDescent="0.35">
      <c r="B655" t="s">
        <v>304</v>
      </c>
      <c r="C655" s="17">
        <v>0.189367839208575</v>
      </c>
      <c r="D655" s="17">
        <v>0.18016345189837901</v>
      </c>
      <c r="E655" s="17">
        <v>0.199702107538411</v>
      </c>
      <c r="F655" s="17"/>
      <c r="G655" s="17">
        <v>0.16394633619375401</v>
      </c>
      <c r="H655" s="17">
        <v>0.14483184632131499</v>
      </c>
      <c r="I655" s="17">
        <v>0.21609186586293599</v>
      </c>
      <c r="J655" s="17">
        <v>0.17479832037408699</v>
      </c>
      <c r="K655" s="17">
        <v>0.276663736880219</v>
      </c>
      <c r="L655" s="17">
        <v>0.16878691905378099</v>
      </c>
      <c r="M655" s="17"/>
      <c r="N655" s="17">
        <v>0.18671883537269901</v>
      </c>
      <c r="O655" s="17">
        <v>0.25001677276163797</v>
      </c>
      <c r="P655" s="17">
        <v>0.23395374314533701</v>
      </c>
      <c r="Q655" s="17">
        <v>0.12972496174765</v>
      </c>
      <c r="R655" s="17">
        <v>0.12788648082885401</v>
      </c>
      <c r="S655" s="17"/>
      <c r="T655" s="17">
        <v>0.195394455171398</v>
      </c>
      <c r="U655" s="17">
        <v>0.25097033946377001</v>
      </c>
      <c r="V655" s="17">
        <v>0.140626099656255</v>
      </c>
      <c r="W655" s="17">
        <v>0.161133641031564</v>
      </c>
      <c r="X655" s="17"/>
      <c r="Y655" s="17">
        <v>0.16032065485864599</v>
      </c>
      <c r="Z655" s="17">
        <v>0.20539853081460399</v>
      </c>
      <c r="AA655" s="17">
        <v>0.21442160702087201</v>
      </c>
      <c r="AB655" s="17">
        <v>0.163505432233265</v>
      </c>
      <c r="AC655" s="17">
        <v>0.184574553530548</v>
      </c>
      <c r="AD655" s="17">
        <v>0.33001743437911801</v>
      </c>
      <c r="AE655" s="17"/>
      <c r="AF655" s="17">
        <v>0.19825969638515001</v>
      </c>
      <c r="AG655" s="17"/>
      <c r="AH655" s="17">
        <v>0.18693611429561</v>
      </c>
      <c r="AI655" s="17"/>
      <c r="AJ655" s="17">
        <v>0.16845641088115901</v>
      </c>
      <c r="AK655" s="17">
        <v>0.24978319080749201</v>
      </c>
      <c r="AL655" s="17">
        <v>0.17694530268629199</v>
      </c>
      <c r="AM655" s="17">
        <v>0.18451552063253501</v>
      </c>
      <c r="AN655" s="17">
        <v>0.205520919238142</v>
      </c>
    </row>
    <row r="656" spans="2:40" x14ac:dyDescent="0.35">
      <c r="B656" t="s">
        <v>240</v>
      </c>
      <c r="C656" s="17">
        <v>0.34354376243861401</v>
      </c>
      <c r="D656" s="17">
        <v>0.43156468521315799</v>
      </c>
      <c r="E656" s="17">
        <v>0.25356742441904201</v>
      </c>
      <c r="F656" s="17"/>
      <c r="G656" s="17">
        <v>0.44884650319324398</v>
      </c>
      <c r="H656" s="17">
        <v>0.45896910949643699</v>
      </c>
      <c r="I656" s="17">
        <v>0.36612039544622399</v>
      </c>
      <c r="J656" s="17">
        <v>0.36017445149590099</v>
      </c>
      <c r="K656" s="17">
        <v>0.13608343928056901</v>
      </c>
      <c r="L656" s="17">
        <v>0.32981244068011201</v>
      </c>
      <c r="M656" s="17"/>
      <c r="N656" s="17">
        <v>0.36703965939632599</v>
      </c>
      <c r="O656" s="17">
        <v>0.23189788151749</v>
      </c>
      <c r="P656" s="17">
        <v>0.21183918339193999</v>
      </c>
      <c r="Q656" s="17">
        <v>0.48704366990362502</v>
      </c>
      <c r="R656" s="17">
        <v>0.52643262025499105</v>
      </c>
      <c r="S656" s="17"/>
      <c r="T656" s="17">
        <v>0.308373761714473</v>
      </c>
      <c r="U656" s="17">
        <v>0.20809136637102099</v>
      </c>
      <c r="V656" s="17">
        <v>0.43384726201870299</v>
      </c>
      <c r="W656" s="17">
        <v>0.48749006740509798</v>
      </c>
      <c r="X656" s="17"/>
      <c r="Y656" s="17">
        <v>0.42725566514156699</v>
      </c>
      <c r="Z656" s="17">
        <v>0.374781757103471</v>
      </c>
      <c r="AA656" s="17">
        <v>0.238569886817946</v>
      </c>
      <c r="AB656" s="17">
        <v>0.38892482299332798</v>
      </c>
      <c r="AC656" s="17">
        <v>0.36051865646869502</v>
      </c>
      <c r="AD656" s="17">
        <v>8.5157618407900593E-3</v>
      </c>
      <c r="AE656" s="17"/>
      <c r="AF656" s="17">
        <v>0.32917260116052299</v>
      </c>
      <c r="AG656" s="17"/>
      <c r="AH656" s="17">
        <v>0.35175953665541798</v>
      </c>
      <c r="AI656" s="17"/>
      <c r="AJ656" s="17">
        <v>0.41448580558537501</v>
      </c>
      <c r="AK656" s="17">
        <v>0.233199915959869</v>
      </c>
      <c r="AL656" s="17">
        <v>0.324640294948909</v>
      </c>
      <c r="AM656" s="17">
        <v>0.358069290203475</v>
      </c>
      <c r="AN656" s="17">
        <v>0.284909681998116</v>
      </c>
    </row>
    <row r="657" spans="2:40" x14ac:dyDescent="0.35">
      <c r="C657" s="17"/>
      <c r="D657" s="17"/>
      <c r="E657" s="17"/>
      <c r="F657" s="17"/>
      <c r="G657" s="17"/>
      <c r="H657" s="17"/>
      <c r="I657" s="17"/>
      <c r="J657" s="17"/>
      <c r="K657" s="17"/>
      <c r="L657" s="17"/>
      <c r="M657" s="17"/>
      <c r="N657" s="17"/>
      <c r="O657" s="17"/>
      <c r="P657" s="17"/>
      <c r="Q657" s="17"/>
      <c r="R657" s="17"/>
      <c r="S657" s="17"/>
      <c r="T657" s="17"/>
      <c r="U657" s="17"/>
      <c r="V657" s="17"/>
      <c r="W657" s="17"/>
      <c r="X657" s="17"/>
      <c r="Y657" s="17"/>
      <c r="Z657" s="17"/>
      <c r="AA657" s="17"/>
      <c r="AB657" s="17"/>
      <c r="AC657" s="17"/>
      <c r="AD657" s="17"/>
      <c r="AE657" s="17"/>
      <c r="AF657" s="17"/>
      <c r="AG657" s="17"/>
      <c r="AH657" s="17"/>
      <c r="AI657" s="17"/>
      <c r="AJ657" s="17"/>
      <c r="AK657" s="17"/>
      <c r="AL657" s="17"/>
      <c r="AM657" s="17"/>
      <c r="AN657" s="17"/>
    </row>
    <row r="658" spans="2:40" x14ac:dyDescent="0.35">
      <c r="B658" s="6" t="s">
        <v>307</v>
      </c>
      <c r="C658" s="17"/>
      <c r="D658" s="17"/>
      <c r="E658" s="17"/>
      <c r="F658" s="17"/>
      <c r="G658" s="17"/>
      <c r="H658" s="17"/>
      <c r="I658" s="17"/>
      <c r="J658" s="17"/>
      <c r="K658" s="17"/>
      <c r="L658" s="17"/>
      <c r="M658" s="17"/>
      <c r="N658" s="17"/>
      <c r="O658" s="17"/>
      <c r="P658" s="17"/>
      <c r="Q658" s="17"/>
      <c r="R658" s="17"/>
      <c r="S658" s="17"/>
      <c r="T658" s="17"/>
      <c r="U658" s="17"/>
      <c r="V658" s="17"/>
      <c r="W658" s="17"/>
      <c r="X658" s="17"/>
      <c r="Y658" s="17"/>
      <c r="Z658" s="17"/>
      <c r="AA658" s="17"/>
      <c r="AB658" s="17"/>
      <c r="AC658" s="17"/>
      <c r="AD658" s="17"/>
      <c r="AE658" s="17"/>
      <c r="AF658" s="17"/>
      <c r="AG658" s="17"/>
      <c r="AH658" s="17"/>
      <c r="AI658" s="17"/>
      <c r="AJ658" s="17"/>
      <c r="AK658" s="17"/>
      <c r="AL658" s="17"/>
      <c r="AM658" s="17"/>
      <c r="AN658" s="17"/>
    </row>
    <row r="659" spans="2:40" x14ac:dyDescent="0.35">
      <c r="B659" s="24" t="s">
        <v>62</v>
      </c>
      <c r="C659" s="17"/>
      <c r="D659" s="17"/>
      <c r="E659" s="17"/>
      <c r="F659" s="17"/>
      <c r="G659" s="17"/>
      <c r="H659" s="17"/>
      <c r="I659" s="17"/>
      <c r="J659" s="17"/>
      <c r="K659" s="17"/>
      <c r="L659" s="17"/>
      <c r="M659" s="17"/>
      <c r="N659" s="17"/>
      <c r="O659" s="17"/>
      <c r="P659" s="17"/>
      <c r="Q659" s="17"/>
      <c r="R659" s="17"/>
      <c r="S659" s="17"/>
      <c r="T659" s="17"/>
      <c r="U659" s="17"/>
      <c r="V659" s="17"/>
      <c r="W659" s="17"/>
      <c r="X659" s="17"/>
      <c r="Y659" s="17"/>
      <c r="Z659" s="17"/>
      <c r="AA659" s="17"/>
      <c r="AB659" s="17"/>
      <c r="AC659" s="17"/>
      <c r="AD659" s="17"/>
      <c r="AE659" s="17"/>
      <c r="AF659" s="17"/>
      <c r="AG659" s="17"/>
      <c r="AH659" s="17"/>
      <c r="AI659" s="17"/>
      <c r="AJ659" s="17"/>
      <c r="AK659" s="17"/>
      <c r="AL659" s="17"/>
      <c r="AM659" s="17"/>
      <c r="AN659" s="17"/>
    </row>
    <row r="660" spans="2:40" x14ac:dyDescent="0.35">
      <c r="B660" t="s">
        <v>298</v>
      </c>
      <c r="C660" s="17">
        <v>0.15425432305638201</v>
      </c>
      <c r="D660" s="17">
        <v>0.21081163277821699</v>
      </c>
      <c r="E660" s="17">
        <v>9.8606596503082206E-2</v>
      </c>
      <c r="F660" s="17"/>
      <c r="G660" s="17">
        <v>0.279113819559765</v>
      </c>
      <c r="H660" s="17">
        <v>0.234484404165958</v>
      </c>
      <c r="I660" s="17">
        <v>0.145415162490794</v>
      </c>
      <c r="J660" s="17">
        <v>0.12652452615258999</v>
      </c>
      <c r="K660" s="17">
        <v>0.11533861553767299</v>
      </c>
      <c r="L660" s="17">
        <v>9.5763078223478806E-2</v>
      </c>
      <c r="M660" s="17"/>
      <c r="N660" s="17">
        <v>0.25100312887116299</v>
      </c>
      <c r="O660" s="17">
        <v>0.15280874158796101</v>
      </c>
      <c r="P660" s="17">
        <v>0.102792526277887</v>
      </c>
      <c r="Q660" s="17">
        <v>0.17621039059667401</v>
      </c>
      <c r="R660" s="17">
        <v>0.18551173076129701</v>
      </c>
      <c r="S660" s="17"/>
      <c r="T660" s="17">
        <v>0.13983028190869301</v>
      </c>
      <c r="U660" s="17">
        <v>0.108280385608793</v>
      </c>
      <c r="V660" s="17">
        <v>0.17318935212394601</v>
      </c>
      <c r="W660" s="17">
        <v>0.19880244743390599</v>
      </c>
      <c r="X660" s="17"/>
      <c r="Y660" s="17">
        <v>0.17301901538175599</v>
      </c>
      <c r="Z660" s="17">
        <v>0.165081595905852</v>
      </c>
      <c r="AA660" s="17">
        <v>0.106364193039949</v>
      </c>
      <c r="AB660" s="17">
        <v>8.4640727571238694E-2</v>
      </c>
      <c r="AC660" s="17">
        <v>0.31938717285522999</v>
      </c>
      <c r="AD660" s="17">
        <v>0.11016826402044599</v>
      </c>
      <c r="AE660" s="17"/>
      <c r="AF660" s="17">
        <v>0.12841668934105999</v>
      </c>
      <c r="AG660" s="17"/>
      <c r="AH660" s="17">
        <v>0.156719080056165</v>
      </c>
      <c r="AI660" s="17"/>
      <c r="AJ660" s="17">
        <v>0.18737148950906299</v>
      </c>
      <c r="AK660" s="17">
        <v>0.126069797748074</v>
      </c>
      <c r="AL660" s="17">
        <v>0.112541150211419</v>
      </c>
      <c r="AM660" s="17">
        <v>0.15309254613587001</v>
      </c>
      <c r="AN660" s="17">
        <v>0.179077520046004</v>
      </c>
    </row>
    <row r="661" spans="2:40" x14ac:dyDescent="0.35">
      <c r="B661" t="s">
        <v>299</v>
      </c>
      <c r="C661" s="17">
        <v>0.31574782404590601</v>
      </c>
      <c r="D661" s="17">
        <v>0.33169036420276199</v>
      </c>
      <c r="E661" s="17">
        <v>0.29769639040104501</v>
      </c>
      <c r="F661" s="17"/>
      <c r="G661" s="17">
        <v>0.34161080236290797</v>
      </c>
      <c r="H661" s="17">
        <v>0.40285026346056002</v>
      </c>
      <c r="I661" s="17">
        <v>0.353515708441695</v>
      </c>
      <c r="J661" s="17">
        <v>0.36209275874142099</v>
      </c>
      <c r="K661" s="17">
        <v>0.20456772231445799</v>
      </c>
      <c r="L661" s="17">
        <v>0.26526721369962802</v>
      </c>
      <c r="M661" s="17"/>
      <c r="N661" s="17">
        <v>0.26056811892407999</v>
      </c>
      <c r="O661" s="17">
        <v>0.24993492825704899</v>
      </c>
      <c r="P661" s="17">
        <v>0.28554369829304699</v>
      </c>
      <c r="Q661" s="17">
        <v>0.38159788090008401</v>
      </c>
      <c r="R661" s="17">
        <v>0.38877719567450703</v>
      </c>
      <c r="S661" s="17"/>
      <c r="T661" s="17">
        <v>0.28767341760201198</v>
      </c>
      <c r="U661" s="17">
        <v>0.25739049127397001</v>
      </c>
      <c r="V661" s="17">
        <v>0.32187419380599702</v>
      </c>
      <c r="W661" s="17">
        <v>0.431079977607781</v>
      </c>
      <c r="X661" s="17"/>
      <c r="Y661" s="17">
        <v>0.401903287616455</v>
      </c>
      <c r="Z661" s="17">
        <v>0.33290826685347602</v>
      </c>
      <c r="AA661" s="17">
        <v>0.20456744961450299</v>
      </c>
      <c r="AB661" s="17">
        <v>0.31137309113792799</v>
      </c>
      <c r="AC661" s="17">
        <v>0.29655037205520601</v>
      </c>
      <c r="AD661" s="17">
        <v>0.18105699790322899</v>
      </c>
      <c r="AE661" s="17"/>
      <c r="AF661" s="17">
        <v>0.32490587219009998</v>
      </c>
      <c r="AG661" s="17"/>
      <c r="AH661" s="17">
        <v>0.32106955474136301</v>
      </c>
      <c r="AI661" s="17"/>
      <c r="AJ661" s="17">
        <v>0.31609875069550297</v>
      </c>
      <c r="AK661" s="17">
        <v>0.31743681605332902</v>
      </c>
      <c r="AL661" s="17">
        <v>0.33651373891199798</v>
      </c>
      <c r="AM661" s="17">
        <v>0.29936056131359001</v>
      </c>
      <c r="AN661" s="17">
        <v>0.30617379258966598</v>
      </c>
    </row>
    <row r="662" spans="2:40" x14ac:dyDescent="0.35">
      <c r="B662" t="s">
        <v>300</v>
      </c>
      <c r="C662" s="17">
        <v>0.24705891726215601</v>
      </c>
      <c r="D662" s="17">
        <v>0.23274611984266499</v>
      </c>
      <c r="E662" s="17">
        <v>0.262846203089314</v>
      </c>
      <c r="F662" s="17"/>
      <c r="G662" s="17">
        <v>0.17033503847888601</v>
      </c>
      <c r="H662" s="17">
        <v>0.136350380334088</v>
      </c>
      <c r="I662" s="17">
        <v>0.265460394284662</v>
      </c>
      <c r="J662" s="17">
        <v>0.247048328420296</v>
      </c>
      <c r="K662" s="17">
        <v>0.27389454248440998</v>
      </c>
      <c r="L662" s="17">
        <v>0.32581893990236799</v>
      </c>
      <c r="M662" s="17"/>
      <c r="N662" s="17">
        <v>0.23985112291447599</v>
      </c>
      <c r="O662" s="17">
        <v>0.27540915157557699</v>
      </c>
      <c r="P662" s="17">
        <v>0.28192469691085498</v>
      </c>
      <c r="Q662" s="17">
        <v>0.205894292975839</v>
      </c>
      <c r="R662" s="17">
        <v>0.20780441874139199</v>
      </c>
      <c r="S662" s="17"/>
      <c r="T662" s="17">
        <v>0.27730248049216999</v>
      </c>
      <c r="U662" s="17">
        <v>0.29142318224943797</v>
      </c>
      <c r="V662" s="17">
        <v>0.22895724552409499</v>
      </c>
      <c r="W662" s="17">
        <v>0.19560722241047299</v>
      </c>
      <c r="X662" s="17"/>
      <c r="Y662" s="17">
        <v>0.197090347376525</v>
      </c>
      <c r="Z662" s="17">
        <v>0.21855543028574501</v>
      </c>
      <c r="AA662" s="17">
        <v>0.31714108743788799</v>
      </c>
      <c r="AB662" s="17">
        <v>0.30529099656189201</v>
      </c>
      <c r="AC662" s="17">
        <v>0.21893413018611901</v>
      </c>
      <c r="AD662" s="17">
        <v>0.33648001765065</v>
      </c>
      <c r="AE662" s="17"/>
      <c r="AF662" s="17">
        <v>0.24520278455008901</v>
      </c>
      <c r="AG662" s="17"/>
      <c r="AH662" s="17">
        <v>0.24492982232338401</v>
      </c>
      <c r="AI662" s="17"/>
      <c r="AJ662" s="17">
        <v>0.21479517513895599</v>
      </c>
      <c r="AK662" s="17">
        <v>0.27671228272145598</v>
      </c>
      <c r="AL662" s="17">
        <v>0.27539417864614402</v>
      </c>
      <c r="AM662" s="17">
        <v>0.25925676933208802</v>
      </c>
      <c r="AN662" s="17">
        <v>0.220385239706714</v>
      </c>
    </row>
    <row r="663" spans="2:40" x14ac:dyDescent="0.35">
      <c r="B663" t="s">
        <v>301</v>
      </c>
      <c r="C663" s="17">
        <v>0.10404925607729899</v>
      </c>
      <c r="D663" s="17">
        <v>9.8726858498106501E-2</v>
      </c>
      <c r="E663" s="17">
        <v>0.109992517963956</v>
      </c>
      <c r="F663" s="17"/>
      <c r="G663" s="17">
        <v>0.13508424043506601</v>
      </c>
      <c r="H663" s="17">
        <v>9.3374214887883306E-2</v>
      </c>
      <c r="I663" s="17">
        <v>7.9912733848031201E-2</v>
      </c>
      <c r="J663" s="17">
        <v>7.3727719502166805E-2</v>
      </c>
      <c r="K663" s="17">
        <v>0.12953442674568499</v>
      </c>
      <c r="L663" s="17">
        <v>0.115526564161894</v>
      </c>
      <c r="M663" s="17"/>
      <c r="N663" s="17">
        <v>5.3859492267105201E-2</v>
      </c>
      <c r="O663" s="17">
        <v>0.11461023715537499</v>
      </c>
      <c r="P663" s="17">
        <v>0.11300543665648</v>
      </c>
      <c r="Q663" s="17">
        <v>0.107591020922106</v>
      </c>
      <c r="R663" s="17">
        <v>9.5406497295010204E-2</v>
      </c>
      <c r="S663" s="17"/>
      <c r="T663" s="17">
        <v>0.12890511925443701</v>
      </c>
      <c r="U663" s="17">
        <v>0.11541028295255699</v>
      </c>
      <c r="V663" s="17">
        <v>9.5306687854428696E-2</v>
      </c>
      <c r="W663" s="17">
        <v>9.5658070258559894E-2</v>
      </c>
      <c r="X663" s="17"/>
      <c r="Y663" s="17">
        <v>8.95210041930702E-2</v>
      </c>
      <c r="Z663" s="17">
        <v>0.115085298267915</v>
      </c>
      <c r="AA663" s="17">
        <v>0.124904926064471</v>
      </c>
      <c r="AB663" s="17">
        <v>0.110928644632267</v>
      </c>
      <c r="AC663" s="17">
        <v>9.0166922629362295E-2</v>
      </c>
      <c r="AD663" s="17">
        <v>8.9496804064546104E-2</v>
      </c>
      <c r="AE663" s="17"/>
      <c r="AF663" s="17">
        <v>0.104955383725731</v>
      </c>
      <c r="AG663" s="17"/>
      <c r="AH663" s="17">
        <v>0.102571304740542</v>
      </c>
      <c r="AI663" s="17"/>
      <c r="AJ663" s="17">
        <v>9.8891389778425196E-2</v>
      </c>
      <c r="AK663" s="17">
        <v>8.4026598572260497E-2</v>
      </c>
      <c r="AL663" s="17">
        <v>8.5787446638090098E-2</v>
      </c>
      <c r="AM663" s="17">
        <v>0.15067083150385899</v>
      </c>
      <c r="AN663" s="17">
        <v>8.2017251930318502E-2</v>
      </c>
    </row>
    <row r="664" spans="2:40" x14ac:dyDescent="0.35">
      <c r="B664" t="s">
        <v>302</v>
      </c>
      <c r="C664" s="17">
        <v>8.8675863603845897E-2</v>
      </c>
      <c r="D664" s="17">
        <v>7.5338280370279703E-2</v>
      </c>
      <c r="E664" s="17">
        <v>0.102544060341398</v>
      </c>
      <c r="F664" s="17"/>
      <c r="G664" s="17">
        <v>5.7483509947450703E-2</v>
      </c>
      <c r="H664" s="17">
        <v>5.1332311393609997E-2</v>
      </c>
      <c r="I664" s="17">
        <v>8.4602474621773102E-2</v>
      </c>
      <c r="J664" s="17">
        <v>9.2584496272498706E-2</v>
      </c>
      <c r="K664" s="17">
        <v>0.158343283556309</v>
      </c>
      <c r="L664" s="17">
        <v>8.2270370945484297E-2</v>
      </c>
      <c r="M664" s="17"/>
      <c r="N664" s="17">
        <v>6.2787417778821505E-2</v>
      </c>
      <c r="O664" s="17">
        <v>0.13137506193248599</v>
      </c>
      <c r="P664" s="17">
        <v>0.115933980451878</v>
      </c>
      <c r="Q664" s="17">
        <v>5.8835190354123802E-2</v>
      </c>
      <c r="R664" s="17">
        <v>4.87208786706897E-2</v>
      </c>
      <c r="S664" s="17"/>
      <c r="T664" s="17">
        <v>7.8014110805604497E-2</v>
      </c>
      <c r="U664" s="17">
        <v>0.111173437850314</v>
      </c>
      <c r="V664" s="17">
        <v>8.7171842326846494E-2</v>
      </c>
      <c r="W664" s="17">
        <v>5.2826477033908303E-2</v>
      </c>
      <c r="X664" s="17"/>
      <c r="Y664" s="17">
        <v>7.9936361193683303E-2</v>
      </c>
      <c r="Z664" s="17">
        <v>8.9251565028357502E-2</v>
      </c>
      <c r="AA664" s="17">
        <v>9.6217572400430704E-2</v>
      </c>
      <c r="AB664" s="17">
        <v>0.13070555801747599</v>
      </c>
      <c r="AC664" s="17">
        <v>2.5843573050986501E-2</v>
      </c>
      <c r="AD664" s="17">
        <v>0.14969726291747401</v>
      </c>
      <c r="AE664" s="17"/>
      <c r="AF664" s="17">
        <v>9.5772890850673198E-2</v>
      </c>
      <c r="AG664" s="17"/>
      <c r="AH664" s="17">
        <v>8.6013323376588305E-2</v>
      </c>
      <c r="AI664" s="17"/>
      <c r="AJ664" s="17">
        <v>9.2719447566648003E-2</v>
      </c>
      <c r="AK664" s="17">
        <v>0.101758958992212</v>
      </c>
      <c r="AL664" s="17">
        <v>8.6201762191845999E-2</v>
      </c>
      <c r="AM664" s="17">
        <v>5.5077374624386902E-2</v>
      </c>
      <c r="AN664" s="17">
        <v>0.13746318083509099</v>
      </c>
    </row>
    <row r="665" spans="2:40" x14ac:dyDescent="0.35">
      <c r="B665" t="s">
        <v>58</v>
      </c>
      <c r="C665" s="17">
        <v>9.0213815954411802E-2</v>
      </c>
      <c r="D665" s="17">
        <v>5.0686744307970197E-2</v>
      </c>
      <c r="E665" s="17">
        <v>0.12831423170120501</v>
      </c>
      <c r="F665" s="17"/>
      <c r="G665" s="17">
        <v>1.6372589215923699E-2</v>
      </c>
      <c r="H665" s="17">
        <v>8.1608425757901198E-2</v>
      </c>
      <c r="I665" s="17">
        <v>7.1093526313043401E-2</v>
      </c>
      <c r="J665" s="17">
        <v>9.8022170911026205E-2</v>
      </c>
      <c r="K665" s="17">
        <v>0.118321409361466</v>
      </c>
      <c r="L665" s="17">
        <v>0.115353833067146</v>
      </c>
      <c r="M665" s="17"/>
      <c r="N665" s="17">
        <v>0.13193071924435401</v>
      </c>
      <c r="O665" s="17">
        <v>7.5861879491550793E-2</v>
      </c>
      <c r="P665" s="17">
        <v>0.100799661409852</v>
      </c>
      <c r="Q665" s="17">
        <v>6.9871224251173203E-2</v>
      </c>
      <c r="R665" s="17">
        <v>7.3779278857104794E-2</v>
      </c>
      <c r="S665" s="17"/>
      <c r="T665" s="17">
        <v>8.8274589937081899E-2</v>
      </c>
      <c r="U665" s="17">
        <v>0.116322220064927</v>
      </c>
      <c r="V665" s="17">
        <v>9.3500678364686299E-2</v>
      </c>
      <c r="W665" s="17">
        <v>2.6025805255372399E-2</v>
      </c>
      <c r="X665" s="17"/>
      <c r="Y665" s="17">
        <v>5.8529984238510302E-2</v>
      </c>
      <c r="Z665" s="17">
        <v>7.9117843658654499E-2</v>
      </c>
      <c r="AA665" s="17">
        <v>0.150804771442758</v>
      </c>
      <c r="AB665" s="17">
        <v>5.7060982079198602E-2</v>
      </c>
      <c r="AC665" s="17">
        <v>4.9117829223095801E-2</v>
      </c>
      <c r="AD665" s="17">
        <v>0.13310065344365499</v>
      </c>
      <c r="AE665" s="17"/>
      <c r="AF665" s="17">
        <v>0.10074637934234699</v>
      </c>
      <c r="AG665" s="17"/>
      <c r="AH665" s="17">
        <v>8.8696914761957499E-2</v>
      </c>
      <c r="AI665" s="17"/>
      <c r="AJ665" s="17">
        <v>9.0123747311405697E-2</v>
      </c>
      <c r="AK665" s="17">
        <v>9.3995545912668496E-2</v>
      </c>
      <c r="AL665" s="17">
        <v>0.103561723400503</v>
      </c>
      <c r="AM665" s="17">
        <v>8.2541917090204794E-2</v>
      </c>
      <c r="AN665" s="17">
        <v>7.4883014892206806E-2</v>
      </c>
    </row>
    <row r="666" spans="2:40" x14ac:dyDescent="0.35">
      <c r="B666" t="s">
        <v>303</v>
      </c>
      <c r="C666" s="17">
        <v>0.47000214710228699</v>
      </c>
      <c r="D666" s="17">
        <v>0.54250199698097901</v>
      </c>
      <c r="E666" s="17">
        <v>0.39630298690412802</v>
      </c>
      <c r="F666" s="17"/>
      <c r="G666" s="17">
        <v>0.62072462192267297</v>
      </c>
      <c r="H666" s="17">
        <v>0.63733466762651703</v>
      </c>
      <c r="I666" s="17">
        <v>0.49893087093249</v>
      </c>
      <c r="J666" s="17">
        <v>0.48861728489401202</v>
      </c>
      <c r="K666" s="17">
        <v>0.31990633785213102</v>
      </c>
      <c r="L666" s="17">
        <v>0.36103029192310698</v>
      </c>
      <c r="M666" s="17"/>
      <c r="N666" s="17">
        <v>0.51157124779524299</v>
      </c>
      <c r="O666" s="17">
        <v>0.40274366984501098</v>
      </c>
      <c r="P666" s="17">
        <v>0.38833622457093397</v>
      </c>
      <c r="Q666" s="17">
        <v>0.55780827149675805</v>
      </c>
      <c r="R666" s="17">
        <v>0.57428892643580398</v>
      </c>
      <c r="S666" s="17"/>
      <c r="T666" s="17">
        <v>0.42750369951070599</v>
      </c>
      <c r="U666" s="17">
        <v>0.36567087688276301</v>
      </c>
      <c r="V666" s="17">
        <v>0.49506354592994301</v>
      </c>
      <c r="W666" s="17">
        <v>0.62988242504168701</v>
      </c>
      <c r="X666" s="17"/>
      <c r="Y666" s="17">
        <v>0.57492230299821101</v>
      </c>
      <c r="Z666" s="17">
        <v>0.49798986275932799</v>
      </c>
      <c r="AA666" s="17">
        <v>0.310931642654452</v>
      </c>
      <c r="AB666" s="17">
        <v>0.39601381870916602</v>
      </c>
      <c r="AC666" s="17">
        <v>0.61593754491043595</v>
      </c>
      <c r="AD666" s="17">
        <v>0.29122526192367498</v>
      </c>
      <c r="AE666" s="17"/>
      <c r="AF666" s="17">
        <v>0.45332256153116002</v>
      </c>
      <c r="AG666" s="17"/>
      <c r="AH666" s="17">
        <v>0.47778863479752798</v>
      </c>
      <c r="AI666" s="17"/>
      <c r="AJ666" s="17">
        <v>0.50347024020456499</v>
      </c>
      <c r="AK666" s="17">
        <v>0.44350661380140299</v>
      </c>
      <c r="AL666" s="17">
        <v>0.44905488912341601</v>
      </c>
      <c r="AM666" s="17">
        <v>0.45245310744946099</v>
      </c>
      <c r="AN666" s="17">
        <v>0.48525131263567001</v>
      </c>
    </row>
    <row r="667" spans="2:40" x14ac:dyDescent="0.35">
      <c r="B667" t="s">
        <v>304</v>
      </c>
      <c r="C667" s="17">
        <v>0.192725119681145</v>
      </c>
      <c r="D667" s="17">
        <v>0.17406513886838601</v>
      </c>
      <c r="E667" s="17">
        <v>0.212536578305354</v>
      </c>
      <c r="F667" s="17"/>
      <c r="G667" s="17">
        <v>0.192567750382517</v>
      </c>
      <c r="H667" s="17">
        <v>0.144706526281493</v>
      </c>
      <c r="I667" s="17">
        <v>0.164515208469804</v>
      </c>
      <c r="J667" s="17">
        <v>0.16631221577466601</v>
      </c>
      <c r="K667" s="17">
        <v>0.28787771030199399</v>
      </c>
      <c r="L667" s="17">
        <v>0.197796935107379</v>
      </c>
      <c r="M667" s="17"/>
      <c r="N667" s="17">
        <v>0.116646910045927</v>
      </c>
      <c r="O667" s="17">
        <v>0.24598529908786099</v>
      </c>
      <c r="P667" s="17">
        <v>0.22893941710835899</v>
      </c>
      <c r="Q667" s="17">
        <v>0.16642621127623</v>
      </c>
      <c r="R667" s="17">
        <v>0.14412737596569999</v>
      </c>
      <c r="S667" s="17"/>
      <c r="T667" s="17">
        <v>0.20691923006004201</v>
      </c>
      <c r="U667" s="17">
        <v>0.22658372080287201</v>
      </c>
      <c r="V667" s="17">
        <v>0.18247853018127499</v>
      </c>
      <c r="W667" s="17">
        <v>0.14848454729246799</v>
      </c>
      <c r="X667" s="17"/>
      <c r="Y667" s="17">
        <v>0.16945736538675299</v>
      </c>
      <c r="Z667" s="17">
        <v>0.20433686329627199</v>
      </c>
      <c r="AA667" s="17">
        <v>0.22112249846490201</v>
      </c>
      <c r="AB667" s="17">
        <v>0.241634202649743</v>
      </c>
      <c r="AC667" s="17">
        <v>0.116010495680349</v>
      </c>
      <c r="AD667" s="17">
        <v>0.23919406698202</v>
      </c>
      <c r="AE667" s="17"/>
      <c r="AF667" s="17">
        <v>0.20072827457640399</v>
      </c>
      <c r="AG667" s="17"/>
      <c r="AH667" s="17">
        <v>0.18858462811713</v>
      </c>
      <c r="AI667" s="17"/>
      <c r="AJ667" s="17">
        <v>0.191610837345073</v>
      </c>
      <c r="AK667" s="17">
        <v>0.18578555756447299</v>
      </c>
      <c r="AL667" s="17">
        <v>0.17198920882993601</v>
      </c>
      <c r="AM667" s="17">
        <v>0.20574820612824599</v>
      </c>
      <c r="AN667" s="17">
        <v>0.21948043276540999</v>
      </c>
    </row>
    <row r="668" spans="2:40" x14ac:dyDescent="0.35">
      <c r="B668" t="s">
        <v>240</v>
      </c>
      <c r="C668" s="17">
        <v>0.27727702742114302</v>
      </c>
      <c r="D668" s="17">
        <v>0.36843685811259302</v>
      </c>
      <c r="E668" s="17">
        <v>0.18376640859877399</v>
      </c>
      <c r="F668" s="17"/>
      <c r="G668" s="17">
        <v>0.42815687154015702</v>
      </c>
      <c r="H668" s="17">
        <v>0.49262814134502397</v>
      </c>
      <c r="I668" s="17">
        <v>0.334415662462685</v>
      </c>
      <c r="J668" s="17">
        <v>0.32230506911934598</v>
      </c>
      <c r="K668" s="17">
        <v>3.2028627550137197E-2</v>
      </c>
      <c r="L668" s="17">
        <v>0.16323335681572901</v>
      </c>
      <c r="M668" s="17"/>
      <c r="N668" s="17">
        <v>0.39492433774931601</v>
      </c>
      <c r="O668" s="17">
        <v>0.15675837075714899</v>
      </c>
      <c r="P668" s="17">
        <v>0.15939680746257501</v>
      </c>
      <c r="Q668" s="17">
        <v>0.39138206022052802</v>
      </c>
      <c r="R668" s="17">
        <v>0.43016155047010401</v>
      </c>
      <c r="S668" s="17"/>
      <c r="T668" s="17">
        <v>0.22058446945066401</v>
      </c>
      <c r="U668" s="17">
        <v>0.139087156079892</v>
      </c>
      <c r="V668" s="17">
        <v>0.31258501574866798</v>
      </c>
      <c r="W668" s="17">
        <v>0.481397877749218</v>
      </c>
      <c r="X668" s="17"/>
      <c r="Y668" s="17">
        <v>0.40546493761145802</v>
      </c>
      <c r="Z668" s="17">
        <v>0.29365299946305601</v>
      </c>
      <c r="AA668" s="17">
        <v>8.9809144189549897E-2</v>
      </c>
      <c r="AB668" s="17">
        <v>0.15437961605942399</v>
      </c>
      <c r="AC668" s="17">
        <v>0.49992704923008702</v>
      </c>
      <c r="AD668" s="17">
        <v>5.2031194941655E-2</v>
      </c>
      <c r="AE668" s="17"/>
      <c r="AF668" s="17">
        <v>0.252594286954755</v>
      </c>
      <c r="AG668" s="17"/>
      <c r="AH668" s="17">
        <v>0.28920400668039697</v>
      </c>
      <c r="AI668" s="17"/>
      <c r="AJ668" s="17">
        <v>0.31185940285949199</v>
      </c>
      <c r="AK668" s="17">
        <v>0.25772105623692998</v>
      </c>
      <c r="AL668" s="17">
        <v>0.27706568029348</v>
      </c>
      <c r="AM668" s="17">
        <v>0.246704901321215</v>
      </c>
      <c r="AN668" s="17">
        <v>0.26577087987025999</v>
      </c>
    </row>
    <row r="669" spans="2:40" x14ac:dyDescent="0.35">
      <c r="C669" s="17"/>
      <c r="D669" s="17"/>
      <c r="E669" s="17"/>
      <c r="F669" s="17"/>
      <c r="G669" s="17"/>
      <c r="H669" s="17"/>
      <c r="I669" s="17"/>
      <c r="J669" s="17"/>
      <c r="K669" s="17"/>
      <c r="L669" s="17"/>
      <c r="M669" s="17"/>
      <c r="N669" s="17"/>
      <c r="O669" s="17"/>
      <c r="P669" s="17"/>
      <c r="Q669" s="17"/>
      <c r="R669" s="17"/>
      <c r="S669" s="17"/>
      <c r="T669" s="17"/>
      <c r="U669" s="17"/>
      <c r="V669" s="17"/>
      <c r="W669" s="17"/>
      <c r="X669" s="17"/>
      <c r="Y669" s="17"/>
      <c r="Z669" s="17"/>
      <c r="AA669" s="17"/>
      <c r="AB669" s="17"/>
      <c r="AC669" s="17"/>
      <c r="AD669" s="17"/>
      <c r="AE669" s="17"/>
      <c r="AF669" s="17"/>
      <c r="AG669" s="17"/>
      <c r="AH669" s="17"/>
      <c r="AI669" s="17"/>
      <c r="AJ669" s="17"/>
      <c r="AK669" s="17"/>
      <c r="AL669" s="17"/>
      <c r="AM669" s="17"/>
      <c r="AN669" s="17"/>
    </row>
    <row r="670" spans="2:40" x14ac:dyDescent="0.35">
      <c r="B670" s="6" t="s">
        <v>308</v>
      </c>
      <c r="C670" s="17"/>
      <c r="D670" s="17"/>
      <c r="E670" s="17"/>
      <c r="F670" s="17"/>
      <c r="G670" s="17"/>
      <c r="H670" s="17"/>
      <c r="I670" s="17"/>
      <c r="J670" s="17"/>
      <c r="K670" s="17"/>
      <c r="L670" s="17"/>
      <c r="M670" s="17"/>
      <c r="N670" s="17"/>
      <c r="O670" s="17"/>
      <c r="P670" s="17"/>
      <c r="Q670" s="17"/>
      <c r="R670" s="17"/>
      <c r="S670" s="17"/>
      <c r="T670" s="17"/>
      <c r="U670" s="17"/>
      <c r="V670" s="17"/>
      <c r="W670" s="17"/>
      <c r="X670" s="17"/>
      <c r="Y670" s="17"/>
      <c r="Z670" s="17"/>
      <c r="AA670" s="17"/>
      <c r="AB670" s="17"/>
      <c r="AC670" s="17"/>
      <c r="AD670" s="17"/>
      <c r="AE670" s="17"/>
      <c r="AF670" s="17"/>
      <c r="AG670" s="17"/>
      <c r="AH670" s="17"/>
      <c r="AI670" s="17"/>
      <c r="AJ670" s="17"/>
      <c r="AK670" s="17"/>
      <c r="AL670" s="17"/>
      <c r="AM670" s="17"/>
      <c r="AN670" s="17"/>
    </row>
    <row r="671" spans="2:40" x14ac:dyDescent="0.35">
      <c r="B671" s="24" t="s">
        <v>62</v>
      </c>
      <c r="C671" s="17"/>
      <c r="D671" s="17"/>
      <c r="E671" s="17"/>
      <c r="F671" s="17"/>
      <c r="G671" s="17"/>
      <c r="H671" s="17"/>
      <c r="I671" s="17"/>
      <c r="J671" s="17"/>
      <c r="K671" s="17"/>
      <c r="L671" s="17"/>
      <c r="M671" s="17"/>
      <c r="N671" s="17"/>
      <c r="O671" s="17"/>
      <c r="P671" s="17"/>
      <c r="Q671" s="17"/>
      <c r="R671" s="17"/>
      <c r="S671" s="17"/>
      <c r="T671" s="17"/>
      <c r="U671" s="17"/>
      <c r="V671" s="17"/>
      <c r="W671" s="17"/>
      <c r="X671" s="17"/>
      <c r="Y671" s="17"/>
      <c r="Z671" s="17"/>
      <c r="AA671" s="17"/>
      <c r="AB671" s="17"/>
      <c r="AC671" s="17"/>
      <c r="AD671" s="17"/>
      <c r="AE671" s="17"/>
      <c r="AF671" s="17"/>
      <c r="AG671" s="17"/>
      <c r="AH671" s="17"/>
      <c r="AI671" s="17"/>
      <c r="AJ671" s="17"/>
      <c r="AK671" s="17"/>
      <c r="AL671" s="17"/>
      <c r="AM671" s="17"/>
      <c r="AN671" s="17"/>
    </row>
    <row r="672" spans="2:40" x14ac:dyDescent="0.35">
      <c r="B672" t="s">
        <v>298</v>
      </c>
      <c r="C672" s="17">
        <v>0.279459455422011</v>
      </c>
      <c r="D672" s="17">
        <v>0.312325006212051</v>
      </c>
      <c r="E672" s="17">
        <v>0.24628265700882901</v>
      </c>
      <c r="F672" s="17"/>
      <c r="G672" s="17">
        <v>0.30315847821537201</v>
      </c>
      <c r="H672" s="17">
        <v>0.27706862135912902</v>
      </c>
      <c r="I672" s="17">
        <v>0.24362079602169001</v>
      </c>
      <c r="J672" s="17">
        <v>0.291601295533708</v>
      </c>
      <c r="K672" s="17">
        <v>0.27169555838398801</v>
      </c>
      <c r="L672" s="17">
        <v>0.28820021695058301</v>
      </c>
      <c r="M672" s="17"/>
      <c r="N672" s="17">
        <v>0.24021017157011901</v>
      </c>
      <c r="O672" s="17">
        <v>0.23002948866248399</v>
      </c>
      <c r="P672" s="17">
        <v>0.258842103218897</v>
      </c>
      <c r="Q672" s="17">
        <v>0.32444933958025701</v>
      </c>
      <c r="R672" s="17">
        <v>0.32382746075720498</v>
      </c>
      <c r="S672" s="17"/>
      <c r="T672" s="17">
        <v>0.19081550127490299</v>
      </c>
      <c r="U672" s="17">
        <v>0.252482318703382</v>
      </c>
      <c r="V672" s="17">
        <v>0.30849624738180098</v>
      </c>
      <c r="W672" s="17">
        <v>0.335834210813789</v>
      </c>
      <c r="X672" s="17"/>
      <c r="Y672" s="17">
        <v>0.31323699517992099</v>
      </c>
      <c r="Z672" s="17">
        <v>0.24222122738381599</v>
      </c>
      <c r="AA672" s="17">
        <v>0.25583835775701402</v>
      </c>
      <c r="AB672" s="17">
        <v>0.21269006254992801</v>
      </c>
      <c r="AC672" s="17">
        <v>0.29380456367124302</v>
      </c>
      <c r="AD672" s="17">
        <v>0.26694776034999002</v>
      </c>
      <c r="AE672" s="17"/>
      <c r="AF672" s="17">
        <v>0.27208315397383098</v>
      </c>
      <c r="AG672" s="17"/>
      <c r="AH672" s="17">
        <v>0.28495289483841102</v>
      </c>
      <c r="AI672" s="17"/>
      <c r="AJ672" s="17">
        <v>0.31764696835988199</v>
      </c>
      <c r="AK672" s="17">
        <v>0.30800236147735199</v>
      </c>
      <c r="AL672" s="17">
        <v>0.22400590269891499</v>
      </c>
      <c r="AM672" s="17">
        <v>0.26847975340876401</v>
      </c>
      <c r="AN672" s="17">
        <v>0.258647085203208</v>
      </c>
    </row>
    <row r="673" spans="2:40" x14ac:dyDescent="0.35">
      <c r="B673" t="s">
        <v>299</v>
      </c>
      <c r="C673" s="17">
        <v>0.40210803556749902</v>
      </c>
      <c r="D673" s="17">
        <v>0.40640221251876701</v>
      </c>
      <c r="E673" s="17">
        <v>0.39622149649448302</v>
      </c>
      <c r="F673" s="17"/>
      <c r="G673" s="17">
        <v>0.282376680374962</v>
      </c>
      <c r="H673" s="17">
        <v>0.46038475230954801</v>
      </c>
      <c r="I673" s="17">
        <v>0.45692835557387501</v>
      </c>
      <c r="J673" s="17">
        <v>0.43299187887907198</v>
      </c>
      <c r="K673" s="17">
        <v>0.35404515525371499</v>
      </c>
      <c r="L673" s="17">
        <v>0.393462082987379</v>
      </c>
      <c r="M673" s="17"/>
      <c r="N673" s="17">
        <v>0.449975882779307</v>
      </c>
      <c r="O673" s="17">
        <v>0.34940653468673699</v>
      </c>
      <c r="P673" s="17">
        <v>0.41049132989313802</v>
      </c>
      <c r="Q673" s="17">
        <v>0.41206866230873901</v>
      </c>
      <c r="R673" s="17">
        <v>0.383813126710839</v>
      </c>
      <c r="S673" s="17"/>
      <c r="T673" s="17">
        <v>0.386372050911232</v>
      </c>
      <c r="U673" s="17">
        <v>0.37892979988457698</v>
      </c>
      <c r="V673" s="17">
        <v>0.444000319355705</v>
      </c>
      <c r="W673" s="17">
        <v>0.42949864318101599</v>
      </c>
      <c r="X673" s="17"/>
      <c r="Y673" s="17">
        <v>0.40772434443872202</v>
      </c>
      <c r="Z673" s="17">
        <v>0.43332007000186801</v>
      </c>
      <c r="AA673" s="17">
        <v>0.388559390821405</v>
      </c>
      <c r="AB673" s="17">
        <v>0.45185591532341302</v>
      </c>
      <c r="AC673" s="17">
        <v>0.37292447525072703</v>
      </c>
      <c r="AD673" s="17">
        <v>0.32864623820477401</v>
      </c>
      <c r="AE673" s="17"/>
      <c r="AF673" s="17">
        <v>0.43152232693690101</v>
      </c>
      <c r="AG673" s="17"/>
      <c r="AH673" s="17">
        <v>0.40100385299829</v>
      </c>
      <c r="AI673" s="17"/>
      <c r="AJ673" s="17">
        <v>0.37232753498586202</v>
      </c>
      <c r="AK673" s="17">
        <v>0.345177998860633</v>
      </c>
      <c r="AL673" s="17">
        <v>0.47310034419167901</v>
      </c>
      <c r="AM673" s="17">
        <v>0.426372004029058</v>
      </c>
      <c r="AN673" s="17">
        <v>0.37539725509391703</v>
      </c>
    </row>
    <row r="674" spans="2:40" x14ac:dyDescent="0.35">
      <c r="B674" t="s">
        <v>300</v>
      </c>
      <c r="C674" s="17">
        <v>0.15354256131639199</v>
      </c>
      <c r="D674" s="17">
        <v>0.148795043821036</v>
      </c>
      <c r="E674" s="17">
        <v>0.15920574752038599</v>
      </c>
      <c r="F674" s="17"/>
      <c r="G674" s="17">
        <v>0.23018562797041001</v>
      </c>
      <c r="H674" s="17">
        <v>0.13467588478970599</v>
      </c>
      <c r="I674" s="17">
        <v>0.12544080943074801</v>
      </c>
      <c r="J674" s="17">
        <v>0.127460200427395</v>
      </c>
      <c r="K674" s="17">
        <v>0.16484790909255301</v>
      </c>
      <c r="L674" s="17">
        <v>0.15940861596939199</v>
      </c>
      <c r="M674" s="17"/>
      <c r="N674" s="17">
        <v>0.16537898481374499</v>
      </c>
      <c r="O674" s="17">
        <v>0.158919054576633</v>
      </c>
      <c r="P674" s="17">
        <v>0.152374543993538</v>
      </c>
      <c r="Q674" s="17">
        <v>0.14900690730024899</v>
      </c>
      <c r="R674" s="17">
        <v>0.161304593677323</v>
      </c>
      <c r="S674" s="17"/>
      <c r="T674" s="17">
        <v>0.24459019586458899</v>
      </c>
      <c r="U674" s="17">
        <v>0.15557763175256201</v>
      </c>
      <c r="V674" s="17">
        <v>0.100581424267495</v>
      </c>
      <c r="W674" s="17">
        <v>0.143291217278534</v>
      </c>
      <c r="X674" s="17"/>
      <c r="Y674" s="17">
        <v>0.141561467899047</v>
      </c>
      <c r="Z674" s="17">
        <v>0.14304258822112501</v>
      </c>
      <c r="AA674" s="17">
        <v>0.15285738080507499</v>
      </c>
      <c r="AB674" s="17">
        <v>0.18411587215132899</v>
      </c>
      <c r="AC674" s="17">
        <v>0.19363901730116101</v>
      </c>
      <c r="AD674" s="17">
        <v>0.25294517574354303</v>
      </c>
      <c r="AE674" s="17"/>
      <c r="AF674" s="17">
        <v>0.13546141338557</v>
      </c>
      <c r="AG674" s="17"/>
      <c r="AH674" s="17">
        <v>0.15277730414177401</v>
      </c>
      <c r="AI674" s="17"/>
      <c r="AJ674" s="17">
        <v>0.15448990028500301</v>
      </c>
      <c r="AK674" s="17">
        <v>0.14725017203108401</v>
      </c>
      <c r="AL674" s="17">
        <v>0.138129923689156</v>
      </c>
      <c r="AM674" s="17">
        <v>0.145023223253261</v>
      </c>
      <c r="AN674" s="17">
        <v>0.209972104347636</v>
      </c>
    </row>
    <row r="675" spans="2:40" x14ac:dyDescent="0.35">
      <c r="B675" t="s">
        <v>301</v>
      </c>
      <c r="C675" s="17">
        <v>4.9614209609442003E-2</v>
      </c>
      <c r="D675" s="17">
        <v>4.6266201549364498E-2</v>
      </c>
      <c r="E675" s="17">
        <v>5.3258403259903199E-2</v>
      </c>
      <c r="F675" s="17"/>
      <c r="G675" s="17">
        <v>8.8492890942856506E-2</v>
      </c>
      <c r="H675" s="17">
        <v>5.0956299913189701E-2</v>
      </c>
      <c r="I675" s="17">
        <v>5.7280086005712098E-2</v>
      </c>
      <c r="J675" s="17">
        <v>2.8354947254398799E-2</v>
      </c>
      <c r="K675" s="17">
        <v>4.3751523963190299E-2</v>
      </c>
      <c r="L675" s="17">
        <v>4.5556197774526602E-2</v>
      </c>
      <c r="M675" s="17"/>
      <c r="N675" s="17">
        <v>2.46605016395102E-2</v>
      </c>
      <c r="O675" s="17">
        <v>8.9605779199652194E-2</v>
      </c>
      <c r="P675" s="17">
        <v>5.02639521537818E-2</v>
      </c>
      <c r="Q675" s="17">
        <v>2.7819016415184201E-2</v>
      </c>
      <c r="R675" s="17">
        <v>5.5864212090020897E-2</v>
      </c>
      <c r="S675" s="17"/>
      <c r="T675" s="17">
        <v>8.5078790239579705E-2</v>
      </c>
      <c r="U675" s="17">
        <v>5.62820659675657E-2</v>
      </c>
      <c r="V675" s="17">
        <v>3.5232948572681499E-2</v>
      </c>
      <c r="W675" s="17">
        <v>4.71361828296376E-2</v>
      </c>
      <c r="X675" s="17"/>
      <c r="Y675" s="17">
        <v>4.8734264829582E-2</v>
      </c>
      <c r="Z675" s="17">
        <v>3.7413245612432401E-2</v>
      </c>
      <c r="AA675" s="17">
        <v>5.2366193202783698E-2</v>
      </c>
      <c r="AB675" s="17">
        <v>7.8723119599464E-2</v>
      </c>
      <c r="AC675" s="17">
        <v>5.0323763837585099E-2</v>
      </c>
      <c r="AD675" s="17">
        <v>0</v>
      </c>
      <c r="AE675" s="17"/>
      <c r="AF675" s="17">
        <v>3.9480649910399401E-2</v>
      </c>
      <c r="AG675" s="17"/>
      <c r="AH675" s="17">
        <v>5.0814365556880597E-2</v>
      </c>
      <c r="AI675" s="17"/>
      <c r="AJ675" s="17">
        <v>4.9852142223999502E-2</v>
      </c>
      <c r="AK675" s="17">
        <v>5.34487476469249E-2</v>
      </c>
      <c r="AL675" s="17">
        <v>4.0688515645337701E-2</v>
      </c>
      <c r="AM675" s="17">
        <v>6.3019819896490997E-2</v>
      </c>
      <c r="AN675" s="17">
        <v>3.19568330909792E-2</v>
      </c>
    </row>
    <row r="676" spans="2:40" x14ac:dyDescent="0.35">
      <c r="B676" t="s">
        <v>302</v>
      </c>
      <c r="C676" s="17">
        <v>5.26797405852567E-2</v>
      </c>
      <c r="D676" s="17">
        <v>5.6545062449736901E-2</v>
      </c>
      <c r="E676" s="17">
        <v>4.9127654940137398E-2</v>
      </c>
      <c r="F676" s="17"/>
      <c r="G676" s="17">
        <v>5.04054153939257E-2</v>
      </c>
      <c r="H676" s="17">
        <v>1.19897330394767E-2</v>
      </c>
      <c r="I676" s="17">
        <v>6.7979565434098693E-2</v>
      </c>
      <c r="J676" s="17">
        <v>4.6364744092680099E-2</v>
      </c>
      <c r="K676" s="17">
        <v>9.6245487981747702E-2</v>
      </c>
      <c r="L676" s="17">
        <v>4.8458158372439802E-2</v>
      </c>
      <c r="M676" s="17"/>
      <c r="N676" s="17">
        <v>5.0540822364023297E-2</v>
      </c>
      <c r="O676" s="17">
        <v>9.5232635119208806E-2</v>
      </c>
      <c r="P676" s="17">
        <v>5.8376602663365099E-2</v>
      </c>
      <c r="Q676" s="17">
        <v>3.6721264746620103E-2</v>
      </c>
      <c r="R676" s="17">
        <v>2.88104441737458E-2</v>
      </c>
      <c r="S676" s="17"/>
      <c r="T676" s="17">
        <v>3.4132098812158299E-2</v>
      </c>
      <c r="U676" s="17">
        <v>8.1854579429010199E-2</v>
      </c>
      <c r="V676" s="17">
        <v>4.3512781744555799E-2</v>
      </c>
      <c r="W676" s="17">
        <v>2.1845387732316E-2</v>
      </c>
      <c r="X676" s="17"/>
      <c r="Y676" s="17">
        <v>4.6338883701480003E-2</v>
      </c>
      <c r="Z676" s="17">
        <v>5.77601034890746E-2</v>
      </c>
      <c r="AA676" s="17">
        <v>6.3299661973744897E-2</v>
      </c>
      <c r="AB676" s="17">
        <v>4.6553034712306901E-2</v>
      </c>
      <c r="AC676" s="17">
        <v>1.4005814889294E-2</v>
      </c>
      <c r="AD676" s="17">
        <v>0.107449768675336</v>
      </c>
      <c r="AE676" s="17"/>
      <c r="AF676" s="17">
        <v>5.5981672907842797E-2</v>
      </c>
      <c r="AG676" s="17"/>
      <c r="AH676" s="17">
        <v>5.0061618558086197E-2</v>
      </c>
      <c r="AI676" s="17"/>
      <c r="AJ676" s="17">
        <v>4.2269104060912097E-2</v>
      </c>
      <c r="AK676" s="17">
        <v>5.9441394863842201E-2</v>
      </c>
      <c r="AL676" s="17">
        <v>6.5602644914004499E-2</v>
      </c>
      <c r="AM676" s="17">
        <v>4.8745232503880999E-2</v>
      </c>
      <c r="AN676" s="17">
        <v>5.7779093543166099E-2</v>
      </c>
    </row>
    <row r="677" spans="2:40" x14ac:dyDescent="0.35">
      <c r="B677" t="s">
        <v>58</v>
      </c>
      <c r="C677" s="17">
        <v>6.2595997499399106E-2</v>
      </c>
      <c r="D677" s="17">
        <v>2.9666473449045199E-2</v>
      </c>
      <c r="E677" s="17">
        <v>9.5904040776261301E-2</v>
      </c>
      <c r="F677" s="17"/>
      <c r="G677" s="17">
        <v>4.5380907102474902E-2</v>
      </c>
      <c r="H677" s="17">
        <v>6.4924708588949095E-2</v>
      </c>
      <c r="I677" s="17">
        <v>4.8750387533876699E-2</v>
      </c>
      <c r="J677" s="17">
        <v>7.3226933812745601E-2</v>
      </c>
      <c r="K677" s="17">
        <v>6.9414365324805896E-2</v>
      </c>
      <c r="L677" s="17">
        <v>6.4914727945679707E-2</v>
      </c>
      <c r="M677" s="17"/>
      <c r="N677" s="17">
        <v>6.9233636833295795E-2</v>
      </c>
      <c r="O677" s="17">
        <v>7.6806507755285497E-2</v>
      </c>
      <c r="P677" s="17">
        <v>6.9651468077280093E-2</v>
      </c>
      <c r="Q677" s="17">
        <v>4.9934809648950203E-2</v>
      </c>
      <c r="R677" s="17">
        <v>4.6380162590865998E-2</v>
      </c>
      <c r="S677" s="17"/>
      <c r="T677" s="17">
        <v>5.9011362897538E-2</v>
      </c>
      <c r="U677" s="17">
        <v>7.4873604262903903E-2</v>
      </c>
      <c r="V677" s="17">
        <v>6.8176278677762006E-2</v>
      </c>
      <c r="W677" s="17">
        <v>2.23943581647079E-2</v>
      </c>
      <c r="X677" s="17"/>
      <c r="Y677" s="17">
        <v>4.2404043951247597E-2</v>
      </c>
      <c r="Z677" s="17">
        <v>8.6242765291683496E-2</v>
      </c>
      <c r="AA677" s="17">
        <v>8.7079015439977606E-2</v>
      </c>
      <c r="AB677" s="17">
        <v>2.60619956635595E-2</v>
      </c>
      <c r="AC677" s="17">
        <v>7.53023650499903E-2</v>
      </c>
      <c r="AD677" s="17">
        <v>4.4011057026356298E-2</v>
      </c>
      <c r="AE677" s="17"/>
      <c r="AF677" s="17">
        <v>6.5470782885455603E-2</v>
      </c>
      <c r="AG677" s="17"/>
      <c r="AH677" s="17">
        <v>6.0389963906558403E-2</v>
      </c>
      <c r="AI677" s="17"/>
      <c r="AJ677" s="17">
        <v>6.3414350084341306E-2</v>
      </c>
      <c r="AK677" s="17">
        <v>8.66793251201637E-2</v>
      </c>
      <c r="AL677" s="17">
        <v>5.8472668860908003E-2</v>
      </c>
      <c r="AM677" s="17">
        <v>4.8359966908545597E-2</v>
      </c>
      <c r="AN677" s="17">
        <v>6.6247628721094798E-2</v>
      </c>
    </row>
    <row r="678" spans="2:40" x14ac:dyDescent="0.35">
      <c r="B678" t="s">
        <v>303</v>
      </c>
      <c r="C678" s="17">
        <v>0.68156749098950997</v>
      </c>
      <c r="D678" s="17">
        <v>0.71872721873081802</v>
      </c>
      <c r="E678" s="17">
        <v>0.64250415350331203</v>
      </c>
      <c r="F678" s="17"/>
      <c r="G678" s="17">
        <v>0.585535158590333</v>
      </c>
      <c r="H678" s="17">
        <v>0.73745337366867802</v>
      </c>
      <c r="I678" s="17">
        <v>0.70054915159556497</v>
      </c>
      <c r="J678" s="17">
        <v>0.72459317441278104</v>
      </c>
      <c r="K678" s="17">
        <v>0.62574071363770301</v>
      </c>
      <c r="L678" s="17">
        <v>0.68166229993796201</v>
      </c>
      <c r="M678" s="17"/>
      <c r="N678" s="17">
        <v>0.69018605434942604</v>
      </c>
      <c r="O678" s="17">
        <v>0.57943602334922095</v>
      </c>
      <c r="P678" s="17">
        <v>0.66933343311203597</v>
      </c>
      <c r="Q678" s="17">
        <v>0.73651800188899597</v>
      </c>
      <c r="R678" s="17">
        <v>0.70764058746804404</v>
      </c>
      <c r="S678" s="17"/>
      <c r="T678" s="17">
        <v>0.57718755218613504</v>
      </c>
      <c r="U678" s="17">
        <v>0.63141211858795898</v>
      </c>
      <c r="V678" s="17">
        <v>0.75249656673750598</v>
      </c>
      <c r="W678" s="17">
        <v>0.765332853994805</v>
      </c>
      <c r="X678" s="17"/>
      <c r="Y678" s="17">
        <v>0.72096133961864295</v>
      </c>
      <c r="Z678" s="17">
        <v>0.67554129738568502</v>
      </c>
      <c r="AA678" s="17">
        <v>0.64439774857841903</v>
      </c>
      <c r="AB678" s="17">
        <v>0.66454597787334102</v>
      </c>
      <c r="AC678" s="17">
        <v>0.66672903892197</v>
      </c>
      <c r="AD678" s="17">
        <v>0.59559399855476503</v>
      </c>
      <c r="AE678" s="17"/>
      <c r="AF678" s="17">
        <v>0.70360548091073205</v>
      </c>
      <c r="AG678" s="17"/>
      <c r="AH678" s="17">
        <v>0.68595674783670102</v>
      </c>
      <c r="AI678" s="17"/>
      <c r="AJ678" s="17">
        <v>0.68997450334574395</v>
      </c>
      <c r="AK678" s="17">
        <v>0.65318036033798499</v>
      </c>
      <c r="AL678" s="17">
        <v>0.69710624689059397</v>
      </c>
      <c r="AM678" s="17">
        <v>0.69485175743782102</v>
      </c>
      <c r="AN678" s="17">
        <v>0.63404434029712398</v>
      </c>
    </row>
    <row r="679" spans="2:40" x14ac:dyDescent="0.35">
      <c r="B679" t="s">
        <v>304</v>
      </c>
      <c r="C679" s="17">
        <v>0.102293950194699</v>
      </c>
      <c r="D679" s="17">
        <v>0.102811263999101</v>
      </c>
      <c r="E679" s="17">
        <v>0.102386058200041</v>
      </c>
      <c r="F679" s="17"/>
      <c r="G679" s="17">
        <v>0.13889830633678199</v>
      </c>
      <c r="H679" s="17">
        <v>6.2946032952666403E-2</v>
      </c>
      <c r="I679" s="17">
        <v>0.12525965143981099</v>
      </c>
      <c r="J679" s="17">
        <v>7.4719691347078898E-2</v>
      </c>
      <c r="K679" s="17">
        <v>0.13999701194493799</v>
      </c>
      <c r="L679" s="17">
        <v>9.4014356146966405E-2</v>
      </c>
      <c r="M679" s="17"/>
      <c r="N679" s="17">
        <v>7.5201324003533507E-2</v>
      </c>
      <c r="O679" s="17">
        <v>0.184838414318861</v>
      </c>
      <c r="P679" s="17">
        <v>0.108640554817147</v>
      </c>
      <c r="Q679" s="17">
        <v>6.4540281161804297E-2</v>
      </c>
      <c r="R679" s="17">
        <v>8.4674656263766607E-2</v>
      </c>
      <c r="S679" s="17"/>
      <c r="T679" s="17">
        <v>0.119210889051738</v>
      </c>
      <c r="U679" s="17">
        <v>0.138136645396576</v>
      </c>
      <c r="V679" s="17">
        <v>7.8745730317237306E-2</v>
      </c>
      <c r="W679" s="17">
        <v>6.8981570561953504E-2</v>
      </c>
      <c r="X679" s="17"/>
      <c r="Y679" s="17">
        <v>9.5073148531061996E-2</v>
      </c>
      <c r="Z679" s="17">
        <v>9.5173349101507002E-2</v>
      </c>
      <c r="AA679" s="17">
        <v>0.115665855176529</v>
      </c>
      <c r="AB679" s="17">
        <v>0.125276154311771</v>
      </c>
      <c r="AC679" s="17">
        <v>6.4329578726879097E-2</v>
      </c>
      <c r="AD679" s="17">
        <v>0.107449768675336</v>
      </c>
      <c r="AE679" s="17"/>
      <c r="AF679" s="17">
        <v>9.5462322818242101E-2</v>
      </c>
      <c r="AG679" s="17"/>
      <c r="AH679" s="17">
        <v>0.100875984114967</v>
      </c>
      <c r="AI679" s="17"/>
      <c r="AJ679" s="17">
        <v>9.2121246284911598E-2</v>
      </c>
      <c r="AK679" s="17">
        <v>0.112890142510767</v>
      </c>
      <c r="AL679" s="17">
        <v>0.106291160559342</v>
      </c>
      <c r="AM679" s="17">
        <v>0.111765052400372</v>
      </c>
      <c r="AN679" s="17">
        <v>8.9735926634145299E-2</v>
      </c>
    </row>
    <row r="680" spans="2:40" x14ac:dyDescent="0.35">
      <c r="B680" t="s">
        <v>240</v>
      </c>
      <c r="C680" s="17">
        <v>0.57927354079481097</v>
      </c>
      <c r="D680" s="17">
        <v>0.61591595473171601</v>
      </c>
      <c r="E680" s="17">
        <v>0.54011809530327104</v>
      </c>
      <c r="F680" s="17"/>
      <c r="G680" s="17">
        <v>0.44663685225355099</v>
      </c>
      <c r="H680" s="17">
        <v>0.67450734071601104</v>
      </c>
      <c r="I680" s="17">
        <v>0.57528950015575397</v>
      </c>
      <c r="J680" s="17">
        <v>0.64987348306570203</v>
      </c>
      <c r="K680" s="17">
        <v>0.48574370169276498</v>
      </c>
      <c r="L680" s="17">
        <v>0.58764794379099505</v>
      </c>
      <c r="M680" s="17"/>
      <c r="N680" s="17">
        <v>0.61498473034589296</v>
      </c>
      <c r="O680" s="17">
        <v>0.39459760903036001</v>
      </c>
      <c r="P680" s="17">
        <v>0.56069287829488901</v>
      </c>
      <c r="Q680" s="17">
        <v>0.67197772072719197</v>
      </c>
      <c r="R680" s="17">
        <v>0.62296593120427701</v>
      </c>
      <c r="S680" s="17"/>
      <c r="T680" s="17">
        <v>0.457976663134397</v>
      </c>
      <c r="U680" s="17">
        <v>0.49327547319138298</v>
      </c>
      <c r="V680" s="17">
        <v>0.67375083642026901</v>
      </c>
      <c r="W680" s="17">
        <v>0.69635128343285102</v>
      </c>
      <c r="X680" s="17"/>
      <c r="Y680" s="17">
        <v>0.62588819108758098</v>
      </c>
      <c r="Z680" s="17">
        <v>0.58036794828417804</v>
      </c>
      <c r="AA680" s="17">
        <v>0.52873189340188997</v>
      </c>
      <c r="AB680" s="17">
        <v>0.53926982356157005</v>
      </c>
      <c r="AC680" s="17">
        <v>0.60239946019509005</v>
      </c>
      <c r="AD680" s="17">
        <v>0.48814422987942901</v>
      </c>
      <c r="AE680" s="17"/>
      <c r="AF680" s="17">
        <v>0.60814315809248998</v>
      </c>
      <c r="AG680" s="17"/>
      <c r="AH680" s="17">
        <v>0.58508076372173401</v>
      </c>
      <c r="AI680" s="17"/>
      <c r="AJ680" s="17">
        <v>0.59785325706083203</v>
      </c>
      <c r="AK680" s="17">
        <v>0.54029021782721798</v>
      </c>
      <c r="AL680" s="17">
        <v>0.59081508633125202</v>
      </c>
      <c r="AM680" s="17">
        <v>0.58308670503744997</v>
      </c>
      <c r="AN680" s="17">
        <v>0.544308413662979</v>
      </c>
    </row>
    <row r="681" spans="2:40" x14ac:dyDescent="0.35">
      <c r="C681" s="17"/>
      <c r="D681" s="17"/>
      <c r="E681" s="17"/>
      <c r="F681" s="17"/>
      <c r="G681" s="17"/>
      <c r="H681" s="17"/>
      <c r="I681" s="17"/>
      <c r="J681" s="17"/>
      <c r="K681" s="17"/>
      <c r="L681" s="17"/>
      <c r="M681" s="17"/>
      <c r="N681" s="17"/>
      <c r="O681" s="17"/>
      <c r="P681" s="17"/>
      <c r="Q681" s="17"/>
      <c r="R681" s="17"/>
      <c r="S681" s="17"/>
      <c r="T681" s="17"/>
      <c r="U681" s="17"/>
      <c r="V681" s="17"/>
      <c r="W681" s="17"/>
      <c r="X681" s="17"/>
      <c r="Y681" s="17"/>
      <c r="Z681" s="17"/>
      <c r="AA681" s="17"/>
      <c r="AB681" s="17"/>
      <c r="AC681" s="17"/>
      <c r="AD681" s="17"/>
      <c r="AE681" s="17"/>
      <c r="AF681" s="17"/>
      <c r="AG681" s="17"/>
      <c r="AH681" s="17"/>
      <c r="AI681" s="17"/>
      <c r="AJ681" s="17"/>
      <c r="AK681" s="17"/>
      <c r="AL681" s="17"/>
      <c r="AM681" s="17"/>
      <c r="AN681" s="17"/>
    </row>
    <row r="682" spans="2:40" x14ac:dyDescent="0.35">
      <c r="B682" s="6" t="s">
        <v>309</v>
      </c>
      <c r="C682" s="17"/>
      <c r="D682" s="17"/>
      <c r="E682" s="17"/>
      <c r="F682" s="17"/>
      <c r="G682" s="17"/>
      <c r="H682" s="17"/>
      <c r="I682" s="17"/>
      <c r="J682" s="17"/>
      <c r="K682" s="17"/>
      <c r="L682" s="17"/>
      <c r="M682" s="17"/>
      <c r="N682" s="17"/>
      <c r="O682" s="17"/>
      <c r="P682" s="17"/>
      <c r="Q682" s="17"/>
      <c r="R682" s="17"/>
      <c r="S682" s="17"/>
      <c r="T682" s="17"/>
      <c r="U682" s="17"/>
      <c r="V682" s="17"/>
      <c r="W682" s="17"/>
      <c r="X682" s="17"/>
      <c r="Y682" s="17"/>
      <c r="Z682" s="17"/>
      <c r="AA682" s="17"/>
      <c r="AB682" s="17"/>
      <c r="AC682" s="17"/>
      <c r="AD682" s="17"/>
      <c r="AE682" s="17"/>
      <c r="AF682" s="17"/>
      <c r="AG682" s="17"/>
      <c r="AH682" s="17"/>
      <c r="AI682" s="17"/>
      <c r="AJ682" s="17"/>
      <c r="AK682" s="17"/>
      <c r="AL682" s="17"/>
      <c r="AM682" s="17"/>
      <c r="AN682" s="17"/>
    </row>
    <row r="683" spans="2:40" x14ac:dyDescent="0.35">
      <c r="B683" s="24" t="s">
        <v>62</v>
      </c>
      <c r="C683" s="17"/>
      <c r="D683" s="17"/>
      <c r="E683" s="17"/>
      <c r="F683" s="17"/>
      <c r="G683" s="17"/>
      <c r="H683" s="17"/>
      <c r="I683" s="17"/>
      <c r="J683" s="17"/>
      <c r="K683" s="17"/>
      <c r="L683" s="17"/>
      <c r="M683" s="17"/>
      <c r="N683" s="17"/>
      <c r="O683" s="17"/>
      <c r="P683" s="17"/>
      <c r="Q683" s="17"/>
      <c r="R683" s="17"/>
      <c r="S683" s="17"/>
      <c r="T683" s="17"/>
      <c r="U683" s="17"/>
      <c r="V683" s="17"/>
      <c r="W683" s="17"/>
      <c r="X683" s="17"/>
      <c r="Y683" s="17"/>
      <c r="Z683" s="17"/>
      <c r="AA683" s="17"/>
      <c r="AB683" s="17"/>
      <c r="AC683" s="17"/>
      <c r="AD683" s="17"/>
      <c r="AE683" s="17"/>
      <c r="AF683" s="17"/>
      <c r="AG683" s="17"/>
      <c r="AH683" s="17"/>
      <c r="AI683" s="17"/>
      <c r="AJ683" s="17"/>
      <c r="AK683" s="17"/>
      <c r="AL683" s="17"/>
      <c r="AM683" s="17"/>
      <c r="AN683" s="17"/>
    </row>
    <row r="684" spans="2:40" x14ac:dyDescent="0.35">
      <c r="B684" t="s">
        <v>298</v>
      </c>
      <c r="C684" s="17">
        <v>0.12923906355671499</v>
      </c>
      <c r="D684" s="17">
        <v>0.16274845100747701</v>
      </c>
      <c r="E684" s="17">
        <v>9.6494090499644095E-2</v>
      </c>
      <c r="F684" s="17"/>
      <c r="G684" s="17">
        <v>0.219951785320113</v>
      </c>
      <c r="H684" s="17">
        <v>0.187367954185268</v>
      </c>
      <c r="I684" s="17">
        <v>0.172092072131838</v>
      </c>
      <c r="J684" s="17">
        <v>0.12571929816184699</v>
      </c>
      <c r="K684" s="17">
        <v>7.1451026463756007E-2</v>
      </c>
      <c r="L684" s="17">
        <v>6.6514158235786797E-2</v>
      </c>
      <c r="M684" s="17"/>
      <c r="N684" s="17">
        <v>0.13349209310263599</v>
      </c>
      <c r="O684" s="17">
        <v>0.126489336036816</v>
      </c>
      <c r="P684" s="17">
        <v>8.5927793627030194E-2</v>
      </c>
      <c r="Q684" s="17">
        <v>0.15045779791501501</v>
      </c>
      <c r="R684" s="17">
        <v>0.20830956140781701</v>
      </c>
      <c r="S684" s="17"/>
      <c r="T684" s="17">
        <v>0.121707164297625</v>
      </c>
      <c r="U684" s="17">
        <v>8.7160315854353798E-2</v>
      </c>
      <c r="V684" s="17">
        <v>0.16906164276936</v>
      </c>
      <c r="W684" s="17">
        <v>0.162305410531181</v>
      </c>
      <c r="X684" s="17"/>
      <c r="Y684" s="17">
        <v>0.15842669503227799</v>
      </c>
      <c r="Z684" s="17">
        <v>0.15115490718952099</v>
      </c>
      <c r="AA684" s="17">
        <v>7.4395168024755806E-2</v>
      </c>
      <c r="AB684" s="17">
        <v>9.0513661430518796E-2</v>
      </c>
      <c r="AC684" s="17">
        <v>0.18269489206231401</v>
      </c>
      <c r="AD684" s="17">
        <v>0.204941208520387</v>
      </c>
      <c r="AE684" s="17"/>
      <c r="AF684" s="17">
        <v>0.115936616111257</v>
      </c>
      <c r="AG684" s="17"/>
      <c r="AH684" s="17">
        <v>0.13236532581081401</v>
      </c>
      <c r="AI684" s="17"/>
      <c r="AJ684" s="17">
        <v>0.14575048038139399</v>
      </c>
      <c r="AK684" s="17">
        <v>0.12300046458765899</v>
      </c>
      <c r="AL684" s="17">
        <v>9.2920509752606198E-2</v>
      </c>
      <c r="AM684" s="17">
        <v>0.140826868626935</v>
      </c>
      <c r="AN684" s="17">
        <v>0.135360917519842</v>
      </c>
    </row>
    <row r="685" spans="2:40" x14ac:dyDescent="0.35">
      <c r="B685" t="s">
        <v>299</v>
      </c>
      <c r="C685" s="17">
        <v>0.210335726154881</v>
      </c>
      <c r="D685" s="17">
        <v>0.24879144208284601</v>
      </c>
      <c r="E685" s="17">
        <v>0.16913923636112699</v>
      </c>
      <c r="F685" s="17"/>
      <c r="G685" s="17">
        <v>0.31820540109990098</v>
      </c>
      <c r="H685" s="17">
        <v>0.31378350813377098</v>
      </c>
      <c r="I685" s="17">
        <v>0.197870367496947</v>
      </c>
      <c r="J685" s="17">
        <v>0.25375643285920602</v>
      </c>
      <c r="K685" s="17">
        <v>0.12843864572966299</v>
      </c>
      <c r="L685" s="17">
        <v>0.12588502166134799</v>
      </c>
      <c r="M685" s="17"/>
      <c r="N685" s="17">
        <v>0.15346780560790299</v>
      </c>
      <c r="O685" s="17">
        <v>0.18000460318701</v>
      </c>
      <c r="P685" s="17">
        <v>0.170434934516632</v>
      </c>
      <c r="Q685" s="17">
        <v>0.28137289310683899</v>
      </c>
      <c r="R685" s="17">
        <v>0.25294503785502298</v>
      </c>
      <c r="S685" s="17"/>
      <c r="T685" s="17">
        <v>0.236301536227604</v>
      </c>
      <c r="U685" s="17">
        <v>0.17149712839871201</v>
      </c>
      <c r="V685" s="17">
        <v>0.20352568742101601</v>
      </c>
      <c r="W685" s="17">
        <v>0.28963865155418</v>
      </c>
      <c r="X685" s="17"/>
      <c r="Y685" s="17">
        <v>0.27846208471224998</v>
      </c>
      <c r="Z685" s="17">
        <v>0.16556005860565601</v>
      </c>
      <c r="AA685" s="17">
        <v>0.12738052723951701</v>
      </c>
      <c r="AB685" s="17">
        <v>0.260842977990693</v>
      </c>
      <c r="AC685" s="17">
        <v>0.240859438519688</v>
      </c>
      <c r="AD685" s="17">
        <v>3.8769321133753698E-2</v>
      </c>
      <c r="AE685" s="17"/>
      <c r="AF685" s="17">
        <v>0.20509755479234301</v>
      </c>
      <c r="AG685" s="17"/>
      <c r="AH685" s="17">
        <v>0.21064548805810299</v>
      </c>
      <c r="AI685" s="17"/>
      <c r="AJ685" s="17">
        <v>0.240664241125015</v>
      </c>
      <c r="AK685" s="17">
        <v>0.17371410125588199</v>
      </c>
      <c r="AL685" s="17">
        <v>0.22418202341660901</v>
      </c>
      <c r="AM685" s="17">
        <v>0.18979545211277199</v>
      </c>
      <c r="AN685" s="17">
        <v>0.18496839463382</v>
      </c>
    </row>
    <row r="686" spans="2:40" x14ac:dyDescent="0.35">
      <c r="B686" t="s">
        <v>300</v>
      </c>
      <c r="C686" s="17">
        <v>0.23379544862531801</v>
      </c>
      <c r="D686" s="17">
        <v>0.22270115749278399</v>
      </c>
      <c r="E686" s="17">
        <v>0.24431381224072199</v>
      </c>
      <c r="F686" s="17"/>
      <c r="G686" s="17">
        <v>0.15017051556491801</v>
      </c>
      <c r="H686" s="17">
        <v>0.182639289158777</v>
      </c>
      <c r="I686" s="17">
        <v>0.18790210971865601</v>
      </c>
      <c r="J686" s="17">
        <v>0.26397523463886602</v>
      </c>
      <c r="K686" s="17">
        <v>0.238504675553559</v>
      </c>
      <c r="L686" s="17">
        <v>0.30663034926890098</v>
      </c>
      <c r="M686" s="17"/>
      <c r="N686" s="17">
        <v>0.27017301836551599</v>
      </c>
      <c r="O686" s="17">
        <v>0.19453840946338999</v>
      </c>
      <c r="P686" s="17">
        <v>0.27834082864144399</v>
      </c>
      <c r="Q686" s="17">
        <v>0.200637313629136</v>
      </c>
      <c r="R686" s="17">
        <v>0.18583761987436401</v>
      </c>
      <c r="S686" s="17"/>
      <c r="T686" s="17">
        <v>0.242469381372625</v>
      </c>
      <c r="U686" s="17">
        <v>0.23166830883850101</v>
      </c>
      <c r="V686" s="17">
        <v>0.243607170510455</v>
      </c>
      <c r="W686" s="17">
        <v>0.20044846061872801</v>
      </c>
      <c r="X686" s="17"/>
      <c r="Y686" s="17">
        <v>0.216973799575951</v>
      </c>
      <c r="Z686" s="17">
        <v>0.29141009326177297</v>
      </c>
      <c r="AA686" s="17">
        <v>0.26084835667357498</v>
      </c>
      <c r="AB686" s="17">
        <v>0.18263982673812301</v>
      </c>
      <c r="AC686" s="17">
        <v>0.15596691294796999</v>
      </c>
      <c r="AD686" s="17">
        <v>0.34775937285460501</v>
      </c>
      <c r="AE686" s="17"/>
      <c r="AF686" s="17">
        <v>0.22649811502828199</v>
      </c>
      <c r="AG686" s="17"/>
      <c r="AH686" s="17">
        <v>0.23311852817979001</v>
      </c>
      <c r="AI686" s="17"/>
      <c r="AJ686" s="17">
        <v>0.227111625205869</v>
      </c>
      <c r="AK686" s="17">
        <v>0.25510965054038698</v>
      </c>
      <c r="AL686" s="17">
        <v>0.24274496557656</v>
      </c>
      <c r="AM686" s="17">
        <v>0.24683058564403601</v>
      </c>
      <c r="AN686" s="17">
        <v>0.17724078612570601</v>
      </c>
    </row>
    <row r="687" spans="2:40" x14ac:dyDescent="0.35">
      <c r="B687" t="s">
        <v>301</v>
      </c>
      <c r="C687" s="17">
        <v>0.12537593596301</v>
      </c>
      <c r="D687" s="17">
        <v>0.131244566127481</v>
      </c>
      <c r="E687" s="17">
        <v>0.120253358061074</v>
      </c>
      <c r="F687" s="17"/>
      <c r="G687" s="17">
        <v>0.13833716822938499</v>
      </c>
      <c r="H687" s="17">
        <v>0.124354477877457</v>
      </c>
      <c r="I687" s="17">
        <v>0.122918693319645</v>
      </c>
      <c r="J687" s="17">
        <v>9.8338508532136507E-2</v>
      </c>
      <c r="K687" s="17">
        <v>0.13152022865090299</v>
      </c>
      <c r="L687" s="17">
        <v>0.13593768842207499</v>
      </c>
      <c r="M687" s="17"/>
      <c r="N687" s="17">
        <v>9.2158951821755902E-2</v>
      </c>
      <c r="O687" s="17">
        <v>0.157715763592994</v>
      </c>
      <c r="P687" s="17">
        <v>0.13762456085152899</v>
      </c>
      <c r="Q687" s="17">
        <v>0.103755538948284</v>
      </c>
      <c r="R687" s="17">
        <v>0.12757720474513901</v>
      </c>
      <c r="S687" s="17"/>
      <c r="T687" s="17">
        <v>0.118069685475201</v>
      </c>
      <c r="U687" s="17">
        <v>0.113755459708668</v>
      </c>
      <c r="V687" s="17">
        <v>0.12943350444399501</v>
      </c>
      <c r="W687" s="17">
        <v>0.134044269130009</v>
      </c>
      <c r="X687" s="17"/>
      <c r="Y687" s="17">
        <v>0.117662680198951</v>
      </c>
      <c r="Z687" s="17">
        <v>0.104666802978005</v>
      </c>
      <c r="AA687" s="17">
        <v>0.13054240627947</v>
      </c>
      <c r="AB687" s="17">
        <v>0.18282601844194801</v>
      </c>
      <c r="AC687" s="17">
        <v>0.143890606951319</v>
      </c>
      <c r="AD687" s="17">
        <v>8.2761714420081803E-2</v>
      </c>
      <c r="AE687" s="17"/>
      <c r="AF687" s="17">
        <v>0.117860698078069</v>
      </c>
      <c r="AG687" s="17"/>
      <c r="AH687" s="17">
        <v>0.126484151287206</v>
      </c>
      <c r="AI687" s="17"/>
      <c r="AJ687" s="17">
        <v>0.103665476374246</v>
      </c>
      <c r="AK687" s="17">
        <v>0.117225789922659</v>
      </c>
      <c r="AL687" s="17">
        <v>0.130973757597245</v>
      </c>
      <c r="AM687" s="17">
        <v>0.12127924045145599</v>
      </c>
      <c r="AN687" s="17">
        <v>0.20194021898803699</v>
      </c>
    </row>
    <row r="688" spans="2:40" x14ac:dyDescent="0.35">
      <c r="B688" t="s">
        <v>302</v>
      </c>
      <c r="C688" s="17">
        <v>0.19308792047050799</v>
      </c>
      <c r="D688" s="17">
        <v>0.16544804556047499</v>
      </c>
      <c r="E688" s="17">
        <v>0.22188294752697299</v>
      </c>
      <c r="F688" s="17"/>
      <c r="G688" s="17">
        <v>0.12338755137658</v>
      </c>
      <c r="H688" s="17">
        <v>0.103848901230798</v>
      </c>
      <c r="I688" s="17">
        <v>0.257394044838963</v>
      </c>
      <c r="J688" s="17">
        <v>0.177390978919169</v>
      </c>
      <c r="K688" s="17">
        <v>0.291669491688338</v>
      </c>
      <c r="L688" s="17">
        <v>0.19328567279821801</v>
      </c>
      <c r="M688" s="17"/>
      <c r="N688" s="17">
        <v>0.20439906049475801</v>
      </c>
      <c r="O688" s="17">
        <v>0.21648019296927501</v>
      </c>
      <c r="P688" s="17">
        <v>0.200641821788061</v>
      </c>
      <c r="Q688" s="17">
        <v>0.177678802810218</v>
      </c>
      <c r="R688" s="17">
        <v>0.16751344273369401</v>
      </c>
      <c r="S688" s="17"/>
      <c r="T688" s="17">
        <v>0.20711463602460101</v>
      </c>
      <c r="U688" s="17">
        <v>0.25766069908456501</v>
      </c>
      <c r="V688" s="17">
        <v>0.13818011491200499</v>
      </c>
      <c r="W688" s="17">
        <v>0.160946524620182</v>
      </c>
      <c r="X688" s="17"/>
      <c r="Y688" s="17">
        <v>0.15055255206700099</v>
      </c>
      <c r="Z688" s="17">
        <v>0.16337529789472399</v>
      </c>
      <c r="AA688" s="17">
        <v>0.24300735096086501</v>
      </c>
      <c r="AB688" s="17">
        <v>0.24356856210724301</v>
      </c>
      <c r="AC688" s="17">
        <v>0.169363112776383</v>
      </c>
      <c r="AD688" s="17">
        <v>0.28175732604481701</v>
      </c>
      <c r="AE688" s="17"/>
      <c r="AF688" s="17">
        <v>0.21580754206653299</v>
      </c>
      <c r="AG688" s="17"/>
      <c r="AH688" s="17">
        <v>0.19205255671476701</v>
      </c>
      <c r="AI688" s="17"/>
      <c r="AJ688" s="17">
        <v>0.184498011505219</v>
      </c>
      <c r="AK688" s="17">
        <v>0.18078391120364001</v>
      </c>
      <c r="AL688" s="17">
        <v>0.19731585520498501</v>
      </c>
      <c r="AM688" s="17">
        <v>0.214988748031676</v>
      </c>
      <c r="AN688" s="17">
        <v>0.179742954180278</v>
      </c>
    </row>
    <row r="689" spans="2:40" x14ac:dyDescent="0.35">
      <c r="B689" t="s">
        <v>58</v>
      </c>
      <c r="C689" s="17">
        <v>0.108165905229568</v>
      </c>
      <c r="D689" s="17">
        <v>6.9066337728937902E-2</v>
      </c>
      <c r="E689" s="17">
        <v>0.14791655531046</v>
      </c>
      <c r="F689" s="17"/>
      <c r="G689" s="17">
        <v>4.9947578409103202E-2</v>
      </c>
      <c r="H689" s="17">
        <v>8.80058694139291E-2</v>
      </c>
      <c r="I689" s="17">
        <v>6.1822712493950202E-2</v>
      </c>
      <c r="J689" s="17">
        <v>8.0819546888775698E-2</v>
      </c>
      <c r="K689" s="17">
        <v>0.13841593191377999</v>
      </c>
      <c r="L689" s="17">
        <v>0.17174710961367201</v>
      </c>
      <c r="M689" s="17"/>
      <c r="N689" s="17">
        <v>0.14630907060743101</v>
      </c>
      <c r="O689" s="17">
        <v>0.124771694750515</v>
      </c>
      <c r="P689" s="17">
        <v>0.127030060575304</v>
      </c>
      <c r="Q689" s="17">
        <v>8.6097653590507695E-2</v>
      </c>
      <c r="R689" s="17">
        <v>5.7817133383963798E-2</v>
      </c>
      <c r="S689" s="17"/>
      <c r="T689" s="17">
        <v>7.4337596602343195E-2</v>
      </c>
      <c r="U689" s="17">
        <v>0.13825808811520099</v>
      </c>
      <c r="V689" s="17">
        <v>0.116191879943169</v>
      </c>
      <c r="W689" s="17">
        <v>5.2616683545719703E-2</v>
      </c>
      <c r="X689" s="17"/>
      <c r="Y689" s="17">
        <v>7.7922188413569807E-2</v>
      </c>
      <c r="Z689" s="17">
        <v>0.123832840070321</v>
      </c>
      <c r="AA689" s="17">
        <v>0.16382619082181701</v>
      </c>
      <c r="AB689" s="17">
        <v>3.96089532914735E-2</v>
      </c>
      <c r="AC689" s="17">
        <v>0.107225036742325</v>
      </c>
      <c r="AD689" s="17">
        <v>4.4011057026356298E-2</v>
      </c>
      <c r="AE689" s="17"/>
      <c r="AF689" s="17">
        <v>0.118799473923516</v>
      </c>
      <c r="AG689" s="17"/>
      <c r="AH689" s="17">
        <v>0.10533394994931999</v>
      </c>
      <c r="AI689" s="17"/>
      <c r="AJ689" s="17">
        <v>9.8310165408258002E-2</v>
      </c>
      <c r="AK689" s="17">
        <v>0.15016608248977201</v>
      </c>
      <c r="AL689" s="17">
        <v>0.11186288845199401</v>
      </c>
      <c r="AM689" s="17">
        <v>8.62791051331252E-2</v>
      </c>
      <c r="AN689" s="17">
        <v>0.120746728552317</v>
      </c>
    </row>
    <row r="690" spans="2:40" x14ac:dyDescent="0.35">
      <c r="B690" t="s">
        <v>303</v>
      </c>
      <c r="C690" s="17">
        <v>0.33957478971159599</v>
      </c>
      <c r="D690" s="17">
        <v>0.41153989309032202</v>
      </c>
      <c r="E690" s="17">
        <v>0.26563332686077101</v>
      </c>
      <c r="F690" s="17"/>
      <c r="G690" s="17">
        <v>0.53815718642001398</v>
      </c>
      <c r="H690" s="17">
        <v>0.50115146231903895</v>
      </c>
      <c r="I690" s="17">
        <v>0.369962439628785</v>
      </c>
      <c r="J690" s="17">
        <v>0.37947573102105298</v>
      </c>
      <c r="K690" s="17">
        <v>0.19988967219341899</v>
      </c>
      <c r="L690" s="17">
        <v>0.19239917989713501</v>
      </c>
      <c r="M690" s="17"/>
      <c r="N690" s="17">
        <v>0.28695989871053901</v>
      </c>
      <c r="O690" s="17">
        <v>0.30649393922382501</v>
      </c>
      <c r="P690" s="17">
        <v>0.25636272814366301</v>
      </c>
      <c r="Q690" s="17">
        <v>0.43183069102185501</v>
      </c>
      <c r="R690" s="17">
        <v>0.46125459926284001</v>
      </c>
      <c r="S690" s="17"/>
      <c r="T690" s="17">
        <v>0.35800870052522898</v>
      </c>
      <c r="U690" s="17">
        <v>0.25865744425306603</v>
      </c>
      <c r="V690" s="17">
        <v>0.37258733019037499</v>
      </c>
      <c r="W690" s="17">
        <v>0.45194406208536098</v>
      </c>
      <c r="X690" s="17"/>
      <c r="Y690" s="17">
        <v>0.436888779744527</v>
      </c>
      <c r="Z690" s="17">
        <v>0.31671496579517699</v>
      </c>
      <c r="AA690" s="17">
        <v>0.201775695264273</v>
      </c>
      <c r="AB690" s="17">
        <v>0.35135663942121198</v>
      </c>
      <c r="AC690" s="17">
        <v>0.42355433058200198</v>
      </c>
      <c r="AD690" s="17">
        <v>0.24371052965414</v>
      </c>
      <c r="AE690" s="17"/>
      <c r="AF690" s="17">
        <v>0.32103417090359998</v>
      </c>
      <c r="AG690" s="17"/>
      <c r="AH690" s="17">
        <v>0.34301081386891702</v>
      </c>
      <c r="AI690" s="17"/>
      <c r="AJ690" s="17">
        <v>0.38641472150640799</v>
      </c>
      <c r="AK690" s="17">
        <v>0.296714565843542</v>
      </c>
      <c r="AL690" s="17">
        <v>0.317102533169215</v>
      </c>
      <c r="AM690" s="17">
        <v>0.33062232073970699</v>
      </c>
      <c r="AN690" s="17">
        <v>0.320329312153662</v>
      </c>
    </row>
    <row r="691" spans="2:40" x14ac:dyDescent="0.35">
      <c r="B691" t="s">
        <v>304</v>
      </c>
      <c r="C691" s="17">
        <v>0.31846385643351799</v>
      </c>
      <c r="D691" s="17">
        <v>0.29669261168795602</v>
      </c>
      <c r="E691" s="17">
        <v>0.34213630558804697</v>
      </c>
      <c r="F691" s="17"/>
      <c r="G691" s="17">
        <v>0.261724719605964</v>
      </c>
      <c r="H691" s="17">
        <v>0.228203379108255</v>
      </c>
      <c r="I691" s="17">
        <v>0.380312738158609</v>
      </c>
      <c r="J691" s="17">
        <v>0.27572948745130499</v>
      </c>
      <c r="K691" s="17">
        <v>0.42318972033924102</v>
      </c>
      <c r="L691" s="17">
        <v>0.329223361220292</v>
      </c>
      <c r="M691" s="17"/>
      <c r="N691" s="17">
        <v>0.29655801231651402</v>
      </c>
      <c r="O691" s="17">
        <v>0.37419595656227</v>
      </c>
      <c r="P691" s="17">
        <v>0.33826638263959002</v>
      </c>
      <c r="Q691" s="17">
        <v>0.28143434175850202</v>
      </c>
      <c r="R691" s="17">
        <v>0.29509064747883301</v>
      </c>
      <c r="S691" s="17"/>
      <c r="T691" s="17">
        <v>0.32518432149980298</v>
      </c>
      <c r="U691" s="17">
        <v>0.37141615879323198</v>
      </c>
      <c r="V691" s="17">
        <v>0.26761361935599998</v>
      </c>
      <c r="W691" s="17">
        <v>0.29499079375019099</v>
      </c>
      <c r="X691" s="17"/>
      <c r="Y691" s="17">
        <v>0.26821523226595201</v>
      </c>
      <c r="Z691" s="17">
        <v>0.26804210087272901</v>
      </c>
      <c r="AA691" s="17">
        <v>0.37354975724033501</v>
      </c>
      <c r="AB691" s="17">
        <v>0.42639458054919099</v>
      </c>
      <c r="AC691" s="17">
        <v>0.313253719727702</v>
      </c>
      <c r="AD691" s="17">
        <v>0.36451904046489902</v>
      </c>
      <c r="AE691" s="17"/>
      <c r="AF691" s="17">
        <v>0.333668240144602</v>
      </c>
      <c r="AG691" s="17"/>
      <c r="AH691" s="17">
        <v>0.31853670800197298</v>
      </c>
      <c r="AI691" s="17"/>
      <c r="AJ691" s="17">
        <v>0.288163487879465</v>
      </c>
      <c r="AK691" s="17">
        <v>0.29800970112629899</v>
      </c>
      <c r="AL691" s="17">
        <v>0.32828961280223001</v>
      </c>
      <c r="AM691" s="17">
        <v>0.336267988483132</v>
      </c>
      <c r="AN691" s="17">
        <v>0.38168317316831502</v>
      </c>
    </row>
    <row r="692" spans="2:40" x14ac:dyDescent="0.35">
      <c r="B692" t="s">
        <v>240</v>
      </c>
      <c r="C692" s="17">
        <v>2.1110933278077799E-2</v>
      </c>
      <c r="D692" s="17">
        <v>0.114847281402367</v>
      </c>
      <c r="E692" s="17">
        <v>-7.6502978727275794E-2</v>
      </c>
      <c r="F692" s="17"/>
      <c r="G692" s="17">
        <v>0.27643246681404998</v>
      </c>
      <c r="H692" s="17">
        <v>0.27294808321078301</v>
      </c>
      <c r="I692" s="17">
        <v>-1.0350298529824199E-2</v>
      </c>
      <c r="J692" s="17">
        <v>0.103746243569747</v>
      </c>
      <c r="K692" s="17">
        <v>-0.22330004814582199</v>
      </c>
      <c r="L692" s="17">
        <v>-0.13682418132315699</v>
      </c>
      <c r="M692" s="17"/>
      <c r="N692" s="17">
        <v>-9.5981136059750099E-3</v>
      </c>
      <c r="O692" s="17">
        <v>-6.7702017338444401E-2</v>
      </c>
      <c r="P692" s="17">
        <v>-8.1903654495927097E-2</v>
      </c>
      <c r="Q692" s="17">
        <v>0.15039634926335199</v>
      </c>
      <c r="R692" s="17">
        <v>0.166163951784007</v>
      </c>
      <c r="S692" s="17"/>
      <c r="T692" s="17">
        <v>3.2824379025426099E-2</v>
      </c>
      <c r="U692" s="17">
        <v>-0.11275871454016601</v>
      </c>
      <c r="V692" s="17">
        <v>0.104973710834375</v>
      </c>
      <c r="W692" s="17">
        <v>0.15695326833516901</v>
      </c>
      <c r="X692" s="17"/>
      <c r="Y692" s="17">
        <v>0.16867354747857499</v>
      </c>
      <c r="Z692" s="17">
        <v>4.8672864922447601E-2</v>
      </c>
      <c r="AA692" s="17">
        <v>-0.17177406197606099</v>
      </c>
      <c r="AB692" s="17">
        <v>-7.5037941127979305E-2</v>
      </c>
      <c r="AC692" s="17">
        <v>0.1103006108543</v>
      </c>
      <c r="AD692" s="17">
        <v>-0.120808510810758</v>
      </c>
      <c r="AE692" s="17"/>
      <c r="AF692" s="17">
        <v>-1.26340692410018E-2</v>
      </c>
      <c r="AG692" s="17"/>
      <c r="AH692" s="17">
        <v>2.44741058669442E-2</v>
      </c>
      <c r="AI692" s="17"/>
      <c r="AJ692" s="17">
        <v>9.8251233626943296E-2</v>
      </c>
      <c r="AK692" s="17">
        <v>-1.29513528275782E-3</v>
      </c>
      <c r="AL692" s="17">
        <v>-1.11870796330149E-2</v>
      </c>
      <c r="AM692" s="17">
        <v>-5.6456677434245702E-3</v>
      </c>
      <c r="AN692" s="17">
        <v>-6.1353861014652601E-2</v>
      </c>
    </row>
    <row r="693" spans="2:40" x14ac:dyDescent="0.35">
      <c r="C693" s="17"/>
      <c r="D693" s="17"/>
      <c r="E693" s="17"/>
      <c r="F693" s="17"/>
      <c r="G693" s="17"/>
      <c r="H693" s="17"/>
      <c r="I693" s="17"/>
      <c r="J693" s="17"/>
      <c r="K693" s="17"/>
      <c r="L693" s="17"/>
      <c r="M693" s="17"/>
      <c r="N693" s="17"/>
      <c r="O693" s="17"/>
      <c r="P693" s="17"/>
      <c r="Q693" s="17"/>
      <c r="R693" s="17"/>
      <c r="S693" s="17"/>
      <c r="T693" s="17"/>
      <c r="U693" s="17"/>
      <c r="V693" s="17"/>
      <c r="W693" s="17"/>
      <c r="X693" s="17"/>
      <c r="Y693" s="17"/>
      <c r="Z693" s="17"/>
      <c r="AA693" s="17"/>
      <c r="AB693" s="17"/>
      <c r="AC693" s="17"/>
      <c r="AD693" s="17"/>
      <c r="AE693" s="17"/>
      <c r="AF693" s="17"/>
      <c r="AG693" s="17"/>
      <c r="AH693" s="17"/>
      <c r="AI693" s="17"/>
      <c r="AJ693" s="17"/>
      <c r="AK693" s="17"/>
      <c r="AL693" s="17"/>
      <c r="AM693" s="17"/>
      <c r="AN693" s="17"/>
    </row>
    <row r="694" spans="2:40" x14ac:dyDescent="0.35">
      <c r="B694" s="6" t="s">
        <v>310</v>
      </c>
      <c r="C694" s="17"/>
      <c r="D694" s="17"/>
      <c r="E694" s="17"/>
      <c r="F694" s="17"/>
      <c r="G694" s="17"/>
      <c r="H694" s="17"/>
      <c r="I694" s="17"/>
      <c r="J694" s="17"/>
      <c r="K694" s="17"/>
      <c r="L694" s="17"/>
      <c r="M694" s="17"/>
      <c r="N694" s="17"/>
      <c r="O694" s="17"/>
      <c r="P694" s="17"/>
      <c r="Q694" s="17"/>
      <c r="R694" s="17"/>
      <c r="S694" s="17"/>
      <c r="T694" s="17"/>
      <c r="U694" s="17"/>
      <c r="V694" s="17"/>
      <c r="W694" s="17"/>
      <c r="X694" s="17"/>
      <c r="Y694" s="17"/>
      <c r="Z694" s="17"/>
      <c r="AA694" s="17"/>
      <c r="AB694" s="17"/>
      <c r="AC694" s="17"/>
      <c r="AD694" s="17"/>
      <c r="AE694" s="17"/>
      <c r="AF694" s="17"/>
      <c r="AG694" s="17"/>
      <c r="AH694" s="17"/>
      <c r="AI694" s="17"/>
      <c r="AJ694" s="17"/>
      <c r="AK694" s="17"/>
      <c r="AL694" s="17"/>
      <c r="AM694" s="17"/>
      <c r="AN694" s="17"/>
    </row>
    <row r="695" spans="2:40" x14ac:dyDescent="0.35">
      <c r="B695" s="24" t="s">
        <v>62</v>
      </c>
      <c r="C695" s="17"/>
      <c r="D695" s="17"/>
      <c r="E695" s="17"/>
      <c r="F695" s="17"/>
      <c r="G695" s="17"/>
      <c r="H695" s="17"/>
      <c r="I695" s="17"/>
      <c r="J695" s="17"/>
      <c r="K695" s="17"/>
      <c r="L695" s="17"/>
      <c r="M695" s="17"/>
      <c r="N695" s="17"/>
      <c r="O695" s="17"/>
      <c r="P695" s="17"/>
      <c r="Q695" s="17"/>
      <c r="R695" s="17"/>
      <c r="S695" s="17"/>
      <c r="T695" s="17"/>
      <c r="U695" s="17"/>
      <c r="V695" s="17"/>
      <c r="W695" s="17"/>
      <c r="X695" s="17"/>
      <c r="Y695" s="17"/>
      <c r="Z695" s="17"/>
      <c r="AA695" s="17"/>
      <c r="AB695" s="17"/>
      <c r="AC695" s="17"/>
      <c r="AD695" s="17"/>
      <c r="AE695" s="17"/>
      <c r="AF695" s="17"/>
      <c r="AG695" s="17"/>
      <c r="AH695" s="17"/>
      <c r="AI695" s="17"/>
      <c r="AJ695" s="17"/>
      <c r="AK695" s="17"/>
      <c r="AL695" s="17"/>
      <c r="AM695" s="17"/>
      <c r="AN695" s="17"/>
    </row>
    <row r="696" spans="2:40" x14ac:dyDescent="0.35">
      <c r="B696" t="s">
        <v>298</v>
      </c>
      <c r="C696" s="17">
        <v>0.294526278313608</v>
      </c>
      <c r="D696" s="17">
        <v>0.33648820667706503</v>
      </c>
      <c r="E696" s="17">
        <v>0.25234134434264099</v>
      </c>
      <c r="F696" s="17"/>
      <c r="G696" s="17">
        <v>0.33506881697627</v>
      </c>
      <c r="H696" s="17">
        <v>0.31603480951687102</v>
      </c>
      <c r="I696" s="17">
        <v>0.257724064072135</v>
      </c>
      <c r="J696" s="17">
        <v>0.245713088394237</v>
      </c>
      <c r="K696" s="17">
        <v>0.25062205479018601</v>
      </c>
      <c r="L696" s="17">
        <v>0.34413138520465197</v>
      </c>
      <c r="M696" s="17"/>
      <c r="N696" s="17">
        <v>0.34152370301386797</v>
      </c>
      <c r="O696" s="17">
        <v>0.31770690277907099</v>
      </c>
      <c r="P696" s="17">
        <v>0.252450861362845</v>
      </c>
      <c r="Q696" s="17">
        <v>0.313314956015943</v>
      </c>
      <c r="R696" s="17">
        <v>0.31595121319346398</v>
      </c>
      <c r="S696" s="17"/>
      <c r="T696" s="17">
        <v>0.211524706820852</v>
      </c>
      <c r="U696" s="17">
        <v>0.28494656309430599</v>
      </c>
      <c r="V696" s="17">
        <v>0.312197634558742</v>
      </c>
      <c r="W696" s="17">
        <v>0.34031697570910902</v>
      </c>
      <c r="X696" s="17"/>
      <c r="Y696" s="17">
        <v>0.28453923645553197</v>
      </c>
      <c r="Z696" s="17">
        <v>0.33870001890665302</v>
      </c>
      <c r="AA696" s="17">
        <v>0.30870001124330299</v>
      </c>
      <c r="AB696" s="17">
        <v>0.23620682620067701</v>
      </c>
      <c r="AC696" s="17">
        <v>0.274074449486994</v>
      </c>
      <c r="AD696" s="17">
        <v>0.27861711963203301</v>
      </c>
      <c r="AE696" s="17"/>
      <c r="AF696" s="17">
        <v>0.26058090966341901</v>
      </c>
      <c r="AG696" s="17"/>
      <c r="AH696" s="17">
        <v>0.29763096625300101</v>
      </c>
      <c r="AI696" s="17"/>
      <c r="AJ696" s="17">
        <v>0.35047941027673502</v>
      </c>
      <c r="AK696" s="17">
        <v>0.27565460575172501</v>
      </c>
      <c r="AL696" s="17">
        <v>0.280031976609808</v>
      </c>
      <c r="AM696" s="17">
        <v>0.27831496786196103</v>
      </c>
      <c r="AN696" s="17">
        <v>0.21299305546119901</v>
      </c>
    </row>
    <row r="697" spans="2:40" x14ac:dyDescent="0.35">
      <c r="B697" t="s">
        <v>299</v>
      </c>
      <c r="C697" s="17">
        <v>0.35524869185277802</v>
      </c>
      <c r="D697" s="17">
        <v>0.357009770525131</v>
      </c>
      <c r="E697" s="17">
        <v>0.351616470723776</v>
      </c>
      <c r="F697" s="17"/>
      <c r="G697" s="17">
        <v>0.34927746199823001</v>
      </c>
      <c r="H697" s="17">
        <v>0.42299432552185801</v>
      </c>
      <c r="I697" s="17">
        <v>0.37931046192201001</v>
      </c>
      <c r="J697" s="17">
        <v>0.36193897583693102</v>
      </c>
      <c r="K697" s="17">
        <v>0.32745333121409498</v>
      </c>
      <c r="L697" s="17">
        <v>0.31236059117145898</v>
      </c>
      <c r="M697" s="17"/>
      <c r="N697" s="17">
        <v>0.27929253632879297</v>
      </c>
      <c r="O697" s="17">
        <v>0.289020936687642</v>
      </c>
      <c r="P697" s="17">
        <v>0.36537052537414599</v>
      </c>
      <c r="Q697" s="17">
        <v>0.39948644557755703</v>
      </c>
      <c r="R697" s="17">
        <v>0.36187675635254601</v>
      </c>
      <c r="S697" s="17"/>
      <c r="T697" s="17">
        <v>0.35431128213590701</v>
      </c>
      <c r="U697" s="17">
        <v>0.30925837326328898</v>
      </c>
      <c r="V697" s="17">
        <v>0.36445813467726401</v>
      </c>
      <c r="W697" s="17">
        <v>0.43683958915865401</v>
      </c>
      <c r="X697" s="17"/>
      <c r="Y697" s="17">
        <v>0.408001575941834</v>
      </c>
      <c r="Z697" s="17">
        <v>0.330596976999668</v>
      </c>
      <c r="AA697" s="17">
        <v>0.29681723288413597</v>
      </c>
      <c r="AB697" s="17">
        <v>0.308509706857652</v>
      </c>
      <c r="AC697" s="17">
        <v>0.41187108172418901</v>
      </c>
      <c r="AD697" s="17">
        <v>0.29961609159783897</v>
      </c>
      <c r="AE697" s="17"/>
      <c r="AF697" s="17">
        <v>0.35981947914930701</v>
      </c>
      <c r="AG697" s="17"/>
      <c r="AH697" s="17">
        <v>0.35845710234811501</v>
      </c>
      <c r="AI697" s="17"/>
      <c r="AJ697" s="17">
        <v>0.31233067631164901</v>
      </c>
      <c r="AK697" s="17">
        <v>0.35450193839008098</v>
      </c>
      <c r="AL697" s="17">
        <v>0.34689556528368298</v>
      </c>
      <c r="AM697" s="17">
        <v>0.41940778001615803</v>
      </c>
      <c r="AN697" s="17">
        <v>0.36410425245391898</v>
      </c>
    </row>
    <row r="698" spans="2:40" x14ac:dyDescent="0.35">
      <c r="B698" t="s">
        <v>300</v>
      </c>
      <c r="C698" s="17">
        <v>0.178946583789099</v>
      </c>
      <c r="D698" s="17">
        <v>0.165459830371567</v>
      </c>
      <c r="E698" s="17">
        <v>0.19350184549327601</v>
      </c>
      <c r="F698" s="17"/>
      <c r="G698" s="17">
        <v>0.16484957661192001</v>
      </c>
      <c r="H698" s="17">
        <v>0.124972312761421</v>
      </c>
      <c r="I698" s="17">
        <v>0.198537773230064</v>
      </c>
      <c r="J698" s="17">
        <v>0.24508266080299801</v>
      </c>
      <c r="K698" s="17">
        <v>0.188811624651856</v>
      </c>
      <c r="L698" s="17">
        <v>0.15951439844108301</v>
      </c>
      <c r="M698" s="17"/>
      <c r="N698" s="17">
        <v>0.15237778734627599</v>
      </c>
      <c r="O698" s="17">
        <v>0.159656368975192</v>
      </c>
      <c r="P698" s="17">
        <v>0.197987342553434</v>
      </c>
      <c r="Q698" s="17">
        <v>0.16177475328945601</v>
      </c>
      <c r="R698" s="17">
        <v>0.195040354211728</v>
      </c>
      <c r="S698" s="17"/>
      <c r="T698" s="17">
        <v>0.24291073753133099</v>
      </c>
      <c r="U698" s="17">
        <v>0.18832152032924299</v>
      </c>
      <c r="V698" s="17">
        <v>0.174380308420192</v>
      </c>
      <c r="W698" s="17">
        <v>0.13983382461079499</v>
      </c>
      <c r="X698" s="17"/>
      <c r="Y698" s="17">
        <v>0.16354043840968299</v>
      </c>
      <c r="Z698" s="17">
        <v>0.18885285075274699</v>
      </c>
      <c r="AA698" s="17">
        <v>0.17418705775988799</v>
      </c>
      <c r="AB698" s="17">
        <v>0.30105893045529403</v>
      </c>
      <c r="AC698" s="17">
        <v>0.168704002403609</v>
      </c>
      <c r="AD698" s="17">
        <v>0.189976447710417</v>
      </c>
      <c r="AE698" s="17"/>
      <c r="AF698" s="17">
        <v>0.189274156300345</v>
      </c>
      <c r="AG698" s="17"/>
      <c r="AH698" s="17">
        <v>0.178797068536273</v>
      </c>
      <c r="AI698" s="17"/>
      <c r="AJ698" s="17">
        <v>0.16816758586721001</v>
      </c>
      <c r="AK698" s="17">
        <v>0.20230233963911001</v>
      </c>
      <c r="AL698" s="17">
        <v>0.18804341732663701</v>
      </c>
      <c r="AM698" s="17">
        <v>0.14854410363637599</v>
      </c>
      <c r="AN698" s="17">
        <v>0.228513873258087</v>
      </c>
    </row>
    <row r="699" spans="2:40" x14ac:dyDescent="0.35">
      <c r="B699" t="s">
        <v>301</v>
      </c>
      <c r="C699" s="17">
        <v>4.65614555275876E-2</v>
      </c>
      <c r="D699" s="17">
        <v>4.76215004216263E-2</v>
      </c>
      <c r="E699" s="17">
        <v>4.5778664158328403E-2</v>
      </c>
      <c r="F699" s="17"/>
      <c r="G699" s="17">
        <v>8.3623650805679697E-2</v>
      </c>
      <c r="H699" s="17">
        <v>4.7917113071071001E-2</v>
      </c>
      <c r="I699" s="17">
        <v>5.7840602771170702E-2</v>
      </c>
      <c r="J699" s="17">
        <v>3.7330202312505903E-2</v>
      </c>
      <c r="K699" s="17">
        <v>4.4825261871327099E-2</v>
      </c>
      <c r="L699" s="17">
        <v>3.06161877161828E-2</v>
      </c>
      <c r="M699" s="17"/>
      <c r="N699" s="17">
        <v>3.3814731333957203E-2</v>
      </c>
      <c r="O699" s="17">
        <v>8.9697262364955094E-2</v>
      </c>
      <c r="P699" s="17">
        <v>4.5778702701668603E-2</v>
      </c>
      <c r="Q699" s="17">
        <v>2.9786924423864099E-2</v>
      </c>
      <c r="R699" s="17">
        <v>4.0541771436705197E-2</v>
      </c>
      <c r="S699" s="17"/>
      <c r="T699" s="17">
        <v>6.8562364104286094E-2</v>
      </c>
      <c r="U699" s="17">
        <v>3.96088060048808E-2</v>
      </c>
      <c r="V699" s="17">
        <v>3.8168834277684201E-2</v>
      </c>
      <c r="W699" s="17">
        <v>4.1953477092031399E-2</v>
      </c>
      <c r="X699" s="17"/>
      <c r="Y699" s="17">
        <v>5.16561631153735E-2</v>
      </c>
      <c r="Z699" s="17">
        <v>4.6257933524795299E-2</v>
      </c>
      <c r="AA699" s="17">
        <v>3.57194528898062E-2</v>
      </c>
      <c r="AB699" s="17">
        <v>6.6082406179184205E-2</v>
      </c>
      <c r="AC699" s="17">
        <v>3.5513274485077399E-2</v>
      </c>
      <c r="AD699" s="17">
        <v>8.9051506047245599E-2</v>
      </c>
      <c r="AE699" s="17"/>
      <c r="AF699" s="17">
        <v>4.18905785483236E-2</v>
      </c>
      <c r="AG699" s="17"/>
      <c r="AH699" s="17">
        <v>4.6772610211703702E-2</v>
      </c>
      <c r="AI699" s="17"/>
      <c r="AJ699" s="17">
        <v>5.0527642768335997E-2</v>
      </c>
      <c r="AK699" s="17">
        <v>4.0706991928157299E-2</v>
      </c>
      <c r="AL699" s="17">
        <v>2.43965050673535E-2</v>
      </c>
      <c r="AM699" s="17">
        <v>6.1941438438464301E-2</v>
      </c>
      <c r="AN699" s="17">
        <v>5.3692579463476602E-2</v>
      </c>
    </row>
    <row r="700" spans="2:40" x14ac:dyDescent="0.35">
      <c r="B700" t="s">
        <v>302</v>
      </c>
      <c r="C700" s="17">
        <v>5.4732809010034501E-2</v>
      </c>
      <c r="D700" s="17">
        <v>5.5145157839360803E-2</v>
      </c>
      <c r="E700" s="17">
        <v>5.4646511053388101E-2</v>
      </c>
      <c r="F700" s="17"/>
      <c r="G700" s="17">
        <v>3.8122384810574901E-2</v>
      </c>
      <c r="H700" s="17">
        <v>2.00882569166961E-2</v>
      </c>
      <c r="I700" s="17">
        <v>5.87885203142069E-2</v>
      </c>
      <c r="J700" s="17">
        <v>3.0679178540047501E-2</v>
      </c>
      <c r="K700" s="17">
        <v>0.104971800816771</v>
      </c>
      <c r="L700" s="17">
        <v>6.6556178514698902E-2</v>
      </c>
      <c r="M700" s="17"/>
      <c r="N700" s="17">
        <v>6.0175491087126602E-2</v>
      </c>
      <c r="O700" s="17">
        <v>8.3010267384866096E-2</v>
      </c>
      <c r="P700" s="17">
        <v>5.9140758318009197E-2</v>
      </c>
      <c r="Q700" s="17">
        <v>3.94905046227381E-2</v>
      </c>
      <c r="R700" s="17">
        <v>4.3445472735772803E-2</v>
      </c>
      <c r="S700" s="17"/>
      <c r="T700" s="17">
        <v>6.3679546510085602E-2</v>
      </c>
      <c r="U700" s="17">
        <v>8.8328640477743595E-2</v>
      </c>
      <c r="V700" s="17">
        <v>2.8332550245486698E-2</v>
      </c>
      <c r="W700" s="17">
        <v>2.5589176265975601E-2</v>
      </c>
      <c r="X700" s="17"/>
      <c r="Y700" s="17">
        <v>4.0685732095207601E-2</v>
      </c>
      <c r="Z700" s="17">
        <v>3.5038939767299902E-2</v>
      </c>
      <c r="AA700" s="17">
        <v>8.00979877611359E-2</v>
      </c>
      <c r="AB700" s="17">
        <v>4.2107156896609703E-2</v>
      </c>
      <c r="AC700" s="17">
        <v>4.09317702842113E-2</v>
      </c>
      <c r="AD700" s="17">
        <v>6.0645756870228398E-2</v>
      </c>
      <c r="AE700" s="17"/>
      <c r="AF700" s="17">
        <v>6.2757713869959805E-2</v>
      </c>
      <c r="AG700" s="17"/>
      <c r="AH700" s="17">
        <v>5.1215858271621097E-2</v>
      </c>
      <c r="AI700" s="17"/>
      <c r="AJ700" s="17">
        <v>5.3304241498239903E-2</v>
      </c>
      <c r="AK700" s="17">
        <v>7.1007702654245594E-2</v>
      </c>
      <c r="AL700" s="17">
        <v>6.2230018852665402E-2</v>
      </c>
      <c r="AM700" s="17">
        <v>4.7448631648007902E-2</v>
      </c>
      <c r="AN700" s="17">
        <v>3.7096375655399798E-2</v>
      </c>
    </row>
    <row r="701" spans="2:40" x14ac:dyDescent="0.35">
      <c r="B701" t="s">
        <v>58</v>
      </c>
      <c r="C701" s="17">
        <v>6.9984181506892507E-2</v>
      </c>
      <c r="D701" s="17">
        <v>3.8275534165250903E-2</v>
      </c>
      <c r="E701" s="17">
        <v>0.10211516422859</v>
      </c>
      <c r="F701" s="17"/>
      <c r="G701" s="17">
        <v>2.9058108797324799E-2</v>
      </c>
      <c r="H701" s="17">
        <v>6.7993182212083503E-2</v>
      </c>
      <c r="I701" s="17">
        <v>4.7798577690413298E-2</v>
      </c>
      <c r="J701" s="17">
        <v>7.9255894113279393E-2</v>
      </c>
      <c r="K701" s="17">
        <v>8.3315926655765593E-2</v>
      </c>
      <c r="L701" s="17">
        <v>8.6821258951923899E-2</v>
      </c>
      <c r="M701" s="17"/>
      <c r="N701" s="17">
        <v>0.13281575088997899</v>
      </c>
      <c r="O701" s="17">
        <v>6.0908261808274203E-2</v>
      </c>
      <c r="P701" s="17">
        <v>7.9271809689896694E-2</v>
      </c>
      <c r="Q701" s="17">
        <v>5.6146416070442198E-2</v>
      </c>
      <c r="R701" s="17">
        <v>4.3144432069783599E-2</v>
      </c>
      <c r="S701" s="17"/>
      <c r="T701" s="17">
        <v>5.9011362897538E-2</v>
      </c>
      <c r="U701" s="17">
        <v>8.9536096830537204E-2</v>
      </c>
      <c r="V701" s="17">
        <v>8.2462537820630302E-2</v>
      </c>
      <c r="W701" s="17">
        <v>1.5466957163435199E-2</v>
      </c>
      <c r="X701" s="17"/>
      <c r="Y701" s="17">
        <v>5.1576853982369997E-2</v>
      </c>
      <c r="Z701" s="17">
        <v>6.05532800488367E-2</v>
      </c>
      <c r="AA701" s="17">
        <v>0.10447825746173101</v>
      </c>
      <c r="AB701" s="17">
        <v>4.6034973410583303E-2</v>
      </c>
      <c r="AC701" s="17">
        <v>6.8905421615919699E-2</v>
      </c>
      <c r="AD701" s="17">
        <v>8.2093078142236597E-2</v>
      </c>
      <c r="AE701" s="17"/>
      <c r="AF701" s="17">
        <v>8.5677162468645096E-2</v>
      </c>
      <c r="AG701" s="17"/>
      <c r="AH701" s="17">
        <v>6.7126394379286497E-2</v>
      </c>
      <c r="AI701" s="17"/>
      <c r="AJ701" s="17">
        <v>6.5190443277830204E-2</v>
      </c>
      <c r="AK701" s="17">
        <v>5.5826421636680501E-2</v>
      </c>
      <c r="AL701" s="17">
        <v>9.8402516859853906E-2</v>
      </c>
      <c r="AM701" s="17">
        <v>4.4343078399032801E-2</v>
      </c>
      <c r="AN701" s="17">
        <v>0.103599863707918</v>
      </c>
    </row>
    <row r="702" spans="2:40" x14ac:dyDescent="0.35">
      <c r="B702" t="s">
        <v>303</v>
      </c>
      <c r="C702" s="17">
        <v>0.64977497016638597</v>
      </c>
      <c r="D702" s="17">
        <v>0.69349797720219497</v>
      </c>
      <c r="E702" s="17">
        <v>0.60395781506641699</v>
      </c>
      <c r="F702" s="17"/>
      <c r="G702" s="17">
        <v>0.68434627897449996</v>
      </c>
      <c r="H702" s="17">
        <v>0.73902913503872802</v>
      </c>
      <c r="I702" s="17">
        <v>0.63703452599414601</v>
      </c>
      <c r="J702" s="17">
        <v>0.60765206423116902</v>
      </c>
      <c r="K702" s="17">
        <v>0.57807538600428099</v>
      </c>
      <c r="L702" s="17">
        <v>0.65649197637611101</v>
      </c>
      <c r="M702" s="17"/>
      <c r="N702" s="17">
        <v>0.62081623934266095</v>
      </c>
      <c r="O702" s="17">
        <v>0.60672783946671205</v>
      </c>
      <c r="P702" s="17">
        <v>0.61782138673699105</v>
      </c>
      <c r="Q702" s="17">
        <v>0.71280140159350003</v>
      </c>
      <c r="R702" s="17">
        <v>0.67782796954600999</v>
      </c>
      <c r="S702" s="17"/>
      <c r="T702" s="17">
        <v>0.56583598895675902</v>
      </c>
      <c r="U702" s="17">
        <v>0.59420493635759497</v>
      </c>
      <c r="V702" s="17">
        <v>0.67665576923600701</v>
      </c>
      <c r="W702" s="17">
        <v>0.77715656486776297</v>
      </c>
      <c r="X702" s="17"/>
      <c r="Y702" s="17">
        <v>0.69254081239736598</v>
      </c>
      <c r="Z702" s="17">
        <v>0.66929699590632097</v>
      </c>
      <c r="AA702" s="17">
        <v>0.60551724412743901</v>
      </c>
      <c r="AB702" s="17">
        <v>0.54471653305832901</v>
      </c>
      <c r="AC702" s="17">
        <v>0.68594553121118296</v>
      </c>
      <c r="AD702" s="17">
        <v>0.57823321122987204</v>
      </c>
      <c r="AE702" s="17"/>
      <c r="AF702" s="17">
        <v>0.62040038881272597</v>
      </c>
      <c r="AG702" s="17"/>
      <c r="AH702" s="17">
        <v>0.65608806860111502</v>
      </c>
      <c r="AI702" s="17"/>
      <c r="AJ702" s="17">
        <v>0.66281008658838403</v>
      </c>
      <c r="AK702" s="17">
        <v>0.630156544141807</v>
      </c>
      <c r="AL702" s="17">
        <v>0.62692754189348998</v>
      </c>
      <c r="AM702" s="17">
        <v>0.69772274787811905</v>
      </c>
      <c r="AN702" s="17">
        <v>0.57709730791511804</v>
      </c>
    </row>
    <row r="703" spans="2:40" x14ac:dyDescent="0.35">
      <c r="B703" t="s">
        <v>304</v>
      </c>
      <c r="C703" s="17">
        <v>0.101294264537622</v>
      </c>
      <c r="D703" s="17">
        <v>0.10276665826098701</v>
      </c>
      <c r="E703" s="17">
        <v>0.100425175211717</v>
      </c>
      <c r="F703" s="17"/>
      <c r="G703" s="17">
        <v>0.12174603561625499</v>
      </c>
      <c r="H703" s="17">
        <v>6.8005369987767197E-2</v>
      </c>
      <c r="I703" s="17">
        <v>0.116629123085378</v>
      </c>
      <c r="J703" s="17">
        <v>6.8009380852553397E-2</v>
      </c>
      <c r="K703" s="17">
        <v>0.149797062688098</v>
      </c>
      <c r="L703" s="17">
        <v>9.7172366230881699E-2</v>
      </c>
      <c r="M703" s="17"/>
      <c r="N703" s="17">
        <v>9.3990222421083805E-2</v>
      </c>
      <c r="O703" s="17">
        <v>0.17270752974982101</v>
      </c>
      <c r="P703" s="17">
        <v>0.104919461019678</v>
      </c>
      <c r="Q703" s="17">
        <v>6.9277429046602196E-2</v>
      </c>
      <c r="R703" s="17">
        <v>8.3987244172478007E-2</v>
      </c>
      <c r="S703" s="17"/>
      <c r="T703" s="17">
        <v>0.13224191061437199</v>
      </c>
      <c r="U703" s="17">
        <v>0.12793744648262401</v>
      </c>
      <c r="V703" s="17">
        <v>6.6501384523170906E-2</v>
      </c>
      <c r="W703" s="17">
        <v>6.7542653358006993E-2</v>
      </c>
      <c r="X703" s="17"/>
      <c r="Y703" s="17">
        <v>9.2341895210581101E-2</v>
      </c>
      <c r="Z703" s="17">
        <v>8.1296873292095104E-2</v>
      </c>
      <c r="AA703" s="17">
        <v>0.115817440650942</v>
      </c>
      <c r="AB703" s="17">
        <v>0.108189563075794</v>
      </c>
      <c r="AC703" s="17">
        <v>7.6445044769288706E-2</v>
      </c>
      <c r="AD703" s="17">
        <v>0.14969726291747401</v>
      </c>
      <c r="AE703" s="17"/>
      <c r="AF703" s="17">
        <v>0.104648292418283</v>
      </c>
      <c r="AG703" s="17"/>
      <c r="AH703" s="17">
        <v>9.7988468483324806E-2</v>
      </c>
      <c r="AI703" s="17"/>
      <c r="AJ703" s="17">
        <v>0.103831884266576</v>
      </c>
      <c r="AK703" s="17">
        <v>0.111714694582403</v>
      </c>
      <c r="AL703" s="17">
        <v>8.6626523920018905E-2</v>
      </c>
      <c r="AM703" s="17">
        <v>0.109390070086472</v>
      </c>
      <c r="AN703" s="17">
        <v>9.0788955118876399E-2</v>
      </c>
    </row>
    <row r="704" spans="2:40" x14ac:dyDescent="0.35">
      <c r="B704" t="s">
        <v>240</v>
      </c>
      <c r="C704" s="17">
        <v>0.54848070562876405</v>
      </c>
      <c r="D704" s="17">
        <v>0.59073131894120801</v>
      </c>
      <c r="E704" s="17">
        <v>0.50353263985469998</v>
      </c>
      <c r="F704" s="17"/>
      <c r="G704" s="17">
        <v>0.56260024335824599</v>
      </c>
      <c r="H704" s="17">
        <v>0.67102376505096095</v>
      </c>
      <c r="I704" s="17">
        <v>0.52040540290876802</v>
      </c>
      <c r="J704" s="17">
        <v>0.53964268337861498</v>
      </c>
      <c r="K704" s="17">
        <v>0.42827832331618299</v>
      </c>
      <c r="L704" s="17">
        <v>0.55931961014523002</v>
      </c>
      <c r="M704" s="17"/>
      <c r="N704" s="17">
        <v>0.52682601692157704</v>
      </c>
      <c r="O704" s="17">
        <v>0.43402030971689098</v>
      </c>
      <c r="P704" s="17">
        <v>0.51290192571731397</v>
      </c>
      <c r="Q704" s="17">
        <v>0.64352397254689797</v>
      </c>
      <c r="R704" s="17">
        <v>0.59384072537353205</v>
      </c>
      <c r="S704" s="17"/>
      <c r="T704" s="17">
        <v>0.433594078342387</v>
      </c>
      <c r="U704" s="17">
        <v>0.46626748987497102</v>
      </c>
      <c r="V704" s="17">
        <v>0.61015438471283601</v>
      </c>
      <c r="W704" s="17">
        <v>0.70961391150975595</v>
      </c>
      <c r="X704" s="17"/>
      <c r="Y704" s="17">
        <v>0.60019891718678497</v>
      </c>
      <c r="Z704" s="17">
        <v>0.58800012261422596</v>
      </c>
      <c r="AA704" s="17">
        <v>0.489699803476497</v>
      </c>
      <c r="AB704" s="17">
        <v>0.43652696998253498</v>
      </c>
      <c r="AC704" s="17">
        <v>0.60950048644189403</v>
      </c>
      <c r="AD704" s="17">
        <v>0.428535948312398</v>
      </c>
      <c r="AE704" s="17"/>
      <c r="AF704" s="17">
        <v>0.51575209639444297</v>
      </c>
      <c r="AG704" s="17"/>
      <c r="AH704" s="17">
        <v>0.55809960011779103</v>
      </c>
      <c r="AI704" s="17"/>
      <c r="AJ704" s="17">
        <v>0.55897820232180795</v>
      </c>
      <c r="AK704" s="17">
        <v>0.51844184955940398</v>
      </c>
      <c r="AL704" s="17">
        <v>0.54030101797347097</v>
      </c>
      <c r="AM704" s="17">
        <v>0.588332677791646</v>
      </c>
      <c r="AN704" s="17">
        <v>0.48630835279624202</v>
      </c>
    </row>
    <row r="705" spans="2:40" x14ac:dyDescent="0.35">
      <c r="C705" s="17"/>
      <c r="D705" s="17"/>
      <c r="E705" s="17"/>
      <c r="F705" s="17"/>
      <c r="G705" s="17"/>
      <c r="H705" s="17"/>
      <c r="I705" s="17"/>
      <c r="J705" s="17"/>
      <c r="K705" s="17"/>
      <c r="L705" s="17"/>
      <c r="M705" s="17"/>
      <c r="N705" s="17"/>
      <c r="O705" s="17"/>
      <c r="P705" s="17"/>
      <c r="Q705" s="17"/>
      <c r="R705" s="17"/>
      <c r="S705" s="17"/>
      <c r="T705" s="17"/>
      <c r="U705" s="17"/>
      <c r="V705" s="17"/>
      <c r="W705" s="17"/>
      <c r="X705" s="17"/>
      <c r="Y705" s="17"/>
      <c r="Z705" s="17"/>
      <c r="AA705" s="17"/>
      <c r="AB705" s="17"/>
      <c r="AC705" s="17"/>
      <c r="AD705" s="17"/>
      <c r="AE705" s="17"/>
      <c r="AF705" s="17"/>
      <c r="AG705" s="17"/>
      <c r="AH705" s="17"/>
      <c r="AI705" s="17"/>
      <c r="AJ705" s="17"/>
      <c r="AK705" s="17"/>
      <c r="AL705" s="17"/>
      <c r="AM705" s="17"/>
      <c r="AN705" s="17"/>
    </row>
    <row r="706" spans="2:40" x14ac:dyDescent="0.35">
      <c r="B706" s="6" t="s">
        <v>311</v>
      </c>
      <c r="C706" s="17"/>
      <c r="D706" s="17"/>
      <c r="E706" s="17"/>
      <c r="F706" s="17"/>
      <c r="G706" s="17"/>
      <c r="H706" s="17"/>
      <c r="I706" s="17"/>
      <c r="J706" s="17"/>
      <c r="K706" s="17"/>
      <c r="L706" s="17"/>
      <c r="M706" s="17"/>
      <c r="N706" s="17"/>
      <c r="O706" s="17"/>
      <c r="P706" s="17"/>
      <c r="Q706" s="17"/>
      <c r="R706" s="17"/>
      <c r="S706" s="17"/>
      <c r="T706" s="17"/>
      <c r="U706" s="17"/>
      <c r="V706" s="17"/>
      <c r="W706" s="17"/>
      <c r="X706" s="17"/>
      <c r="Y706" s="17"/>
      <c r="Z706" s="17"/>
      <c r="AA706" s="17"/>
      <c r="AB706" s="17"/>
      <c r="AC706" s="17"/>
      <c r="AD706" s="17"/>
      <c r="AE706" s="17"/>
      <c r="AF706" s="17"/>
      <c r="AG706" s="17"/>
      <c r="AH706" s="17"/>
      <c r="AI706" s="17"/>
      <c r="AJ706" s="17"/>
      <c r="AK706" s="17"/>
      <c r="AL706" s="17"/>
      <c r="AM706" s="17"/>
      <c r="AN706" s="17"/>
    </row>
    <row r="707" spans="2:40" x14ac:dyDescent="0.35">
      <c r="B707" s="24" t="s">
        <v>62</v>
      </c>
      <c r="C707" s="17"/>
      <c r="D707" s="17"/>
      <c r="E707" s="17"/>
      <c r="F707" s="17"/>
      <c r="G707" s="17"/>
      <c r="H707" s="17"/>
      <c r="I707" s="17"/>
      <c r="J707" s="17"/>
      <c r="K707" s="17"/>
      <c r="L707" s="17"/>
      <c r="M707" s="17"/>
      <c r="N707" s="17"/>
      <c r="O707" s="17"/>
      <c r="P707" s="17"/>
      <c r="Q707" s="17"/>
      <c r="R707" s="17"/>
      <c r="S707" s="17"/>
      <c r="T707" s="17"/>
      <c r="U707" s="17"/>
      <c r="V707" s="17"/>
      <c r="W707" s="17"/>
      <c r="X707" s="17"/>
      <c r="Y707" s="17"/>
      <c r="Z707" s="17"/>
      <c r="AA707" s="17"/>
      <c r="AB707" s="17"/>
      <c r="AC707" s="17"/>
      <c r="AD707" s="17"/>
      <c r="AE707" s="17"/>
      <c r="AF707" s="17"/>
      <c r="AG707" s="17"/>
      <c r="AH707" s="17"/>
      <c r="AI707" s="17"/>
      <c r="AJ707" s="17"/>
      <c r="AK707" s="17"/>
      <c r="AL707" s="17"/>
      <c r="AM707" s="17"/>
      <c r="AN707" s="17"/>
    </row>
    <row r="708" spans="2:40" x14ac:dyDescent="0.35">
      <c r="B708" t="s">
        <v>298</v>
      </c>
      <c r="C708" s="17">
        <v>0.22494784071398699</v>
      </c>
      <c r="D708" s="17">
        <v>0.257623579484348</v>
      </c>
      <c r="E708" s="17">
        <v>0.19360692857171299</v>
      </c>
      <c r="F708" s="17"/>
      <c r="G708" s="17">
        <v>0.238196749423324</v>
      </c>
      <c r="H708" s="17">
        <v>0.260640079311378</v>
      </c>
      <c r="I708" s="17">
        <v>0.22996064441286401</v>
      </c>
      <c r="J708" s="17">
        <v>0.219823928036986</v>
      </c>
      <c r="K708" s="17">
        <v>0.21394081589408401</v>
      </c>
      <c r="L708" s="17">
        <v>0.203130942948963</v>
      </c>
      <c r="M708" s="17"/>
      <c r="N708" s="17">
        <v>0.258081859303883</v>
      </c>
      <c r="O708" s="17">
        <v>0.21604083136201199</v>
      </c>
      <c r="P708" s="17">
        <v>0.172804244396496</v>
      </c>
      <c r="Q708" s="17">
        <v>0.28866700120586197</v>
      </c>
      <c r="R708" s="17">
        <v>0.211232324618638</v>
      </c>
      <c r="S708" s="17"/>
      <c r="T708" s="17">
        <v>0.18752169501435101</v>
      </c>
      <c r="U708" s="17">
        <v>0.21109549209682699</v>
      </c>
      <c r="V708" s="17">
        <v>0.26650771499188702</v>
      </c>
      <c r="W708" s="17">
        <v>0.239121876966717</v>
      </c>
      <c r="X708" s="17"/>
      <c r="Y708" s="17">
        <v>0.24722583642492599</v>
      </c>
      <c r="Z708" s="17">
        <v>0.259119006965423</v>
      </c>
      <c r="AA708" s="17">
        <v>0.18214854006629499</v>
      </c>
      <c r="AB708" s="17">
        <v>0.22156691340906901</v>
      </c>
      <c r="AC708" s="17">
        <v>0.22107567256281599</v>
      </c>
      <c r="AD708" s="17">
        <v>0.22886573923410999</v>
      </c>
      <c r="AE708" s="17"/>
      <c r="AF708" s="17">
        <v>0.20375629219666699</v>
      </c>
      <c r="AG708" s="17"/>
      <c r="AH708" s="17">
        <v>0.227815965860097</v>
      </c>
      <c r="AI708" s="17"/>
      <c r="AJ708" s="17">
        <v>0.26713858120345901</v>
      </c>
      <c r="AK708" s="17">
        <v>0.21349752898249</v>
      </c>
      <c r="AL708" s="17">
        <v>0.20217264208261701</v>
      </c>
      <c r="AM708" s="17">
        <v>0.20859823438988001</v>
      </c>
      <c r="AN708" s="17">
        <v>0.19299526793608099</v>
      </c>
    </row>
    <row r="709" spans="2:40" x14ac:dyDescent="0.35">
      <c r="B709" t="s">
        <v>299</v>
      </c>
      <c r="C709" s="17">
        <v>0.36163775402895298</v>
      </c>
      <c r="D709" s="17">
        <v>0.38970760380325697</v>
      </c>
      <c r="E709" s="17">
        <v>0.33173039884118899</v>
      </c>
      <c r="F709" s="17"/>
      <c r="G709" s="17">
        <v>0.32935988927717103</v>
      </c>
      <c r="H709" s="17">
        <v>0.39684687753102998</v>
      </c>
      <c r="I709" s="17">
        <v>0.35531931081374502</v>
      </c>
      <c r="J709" s="17">
        <v>0.39287586603812302</v>
      </c>
      <c r="K709" s="17">
        <v>0.31562720146621298</v>
      </c>
      <c r="L709" s="17">
        <v>0.36418199460529799</v>
      </c>
      <c r="M709" s="17"/>
      <c r="N709" s="17">
        <v>0.36806800700856401</v>
      </c>
      <c r="O709" s="17">
        <v>0.266987263889649</v>
      </c>
      <c r="P709" s="17">
        <v>0.33539670121626203</v>
      </c>
      <c r="Q709" s="17">
        <v>0.40920501254535802</v>
      </c>
      <c r="R709" s="17">
        <v>0.43778707500092101</v>
      </c>
      <c r="S709" s="17"/>
      <c r="T709" s="17">
        <v>0.26027122585475299</v>
      </c>
      <c r="U709" s="17">
        <v>0.32516668145274302</v>
      </c>
      <c r="V709" s="17">
        <v>0.35282470287508</v>
      </c>
      <c r="W709" s="17">
        <v>0.45416251680679798</v>
      </c>
      <c r="X709" s="17"/>
      <c r="Y709" s="17">
        <v>0.37180323888374101</v>
      </c>
      <c r="Z709" s="17">
        <v>0.33318457180687699</v>
      </c>
      <c r="AA709" s="17">
        <v>0.36019061675221398</v>
      </c>
      <c r="AB709" s="17">
        <v>0.37245050191111501</v>
      </c>
      <c r="AC709" s="17">
        <v>0.375147765232686</v>
      </c>
      <c r="AD709" s="17">
        <v>0.27158138281523803</v>
      </c>
      <c r="AE709" s="17"/>
      <c r="AF709" s="17">
        <v>0.38975258926307199</v>
      </c>
      <c r="AG709" s="17"/>
      <c r="AH709" s="17">
        <v>0.36543837129486101</v>
      </c>
      <c r="AI709" s="17"/>
      <c r="AJ709" s="17">
        <v>0.332839890189085</v>
      </c>
      <c r="AK709" s="17">
        <v>0.350970345588137</v>
      </c>
      <c r="AL709" s="17">
        <v>0.39624374230554699</v>
      </c>
      <c r="AM709" s="17">
        <v>0.37091773887359297</v>
      </c>
      <c r="AN709" s="17">
        <v>0.37459999283373602</v>
      </c>
    </row>
    <row r="710" spans="2:40" x14ac:dyDescent="0.35">
      <c r="B710" t="s">
        <v>300</v>
      </c>
      <c r="C710" s="17">
        <v>0.216034795895617</v>
      </c>
      <c r="D710" s="17">
        <v>0.194699226898433</v>
      </c>
      <c r="E710" s="17">
        <v>0.23669033727953101</v>
      </c>
      <c r="F710" s="17"/>
      <c r="G710" s="17">
        <v>0.28297764411730802</v>
      </c>
      <c r="H710" s="17">
        <v>0.17705485174994601</v>
      </c>
      <c r="I710" s="17">
        <v>0.22609502846537699</v>
      </c>
      <c r="J710" s="17">
        <v>0.220858194754191</v>
      </c>
      <c r="K710" s="17">
        <v>0.186231642884372</v>
      </c>
      <c r="L710" s="17">
        <v>0.22328374315675001</v>
      </c>
      <c r="M710" s="17"/>
      <c r="N710" s="17">
        <v>0.14643948422966199</v>
      </c>
      <c r="O710" s="17">
        <v>0.27909055937923899</v>
      </c>
      <c r="P710" s="17">
        <v>0.25675558749343702</v>
      </c>
      <c r="Q710" s="17">
        <v>0.15985682726354999</v>
      </c>
      <c r="R710" s="17">
        <v>0.20712204253810601</v>
      </c>
      <c r="S710" s="17"/>
      <c r="T710" s="17">
        <v>0.33028341160784203</v>
      </c>
      <c r="U710" s="17">
        <v>0.213897173712361</v>
      </c>
      <c r="V710" s="17">
        <v>0.19301994546031701</v>
      </c>
      <c r="W710" s="17">
        <v>0.210458269111821</v>
      </c>
      <c r="X710" s="17"/>
      <c r="Y710" s="17">
        <v>0.215369830044883</v>
      </c>
      <c r="Z710" s="17">
        <v>0.25029830691329302</v>
      </c>
      <c r="AA710" s="17">
        <v>0.20199802437549599</v>
      </c>
      <c r="AB710" s="17">
        <v>0.225727309380296</v>
      </c>
      <c r="AC710" s="17">
        <v>0.233183862571856</v>
      </c>
      <c r="AD710" s="17">
        <v>0.22727944993785101</v>
      </c>
      <c r="AE710" s="17"/>
      <c r="AF710" s="17">
        <v>0.20421243236313</v>
      </c>
      <c r="AG710" s="17"/>
      <c r="AH710" s="17">
        <v>0.21589282472462201</v>
      </c>
      <c r="AI710" s="17"/>
      <c r="AJ710" s="17">
        <v>0.208449213575992</v>
      </c>
      <c r="AK710" s="17">
        <v>0.230944495756809</v>
      </c>
      <c r="AL710" s="17">
        <v>0.203167237119775</v>
      </c>
      <c r="AM710" s="17">
        <v>0.22470255145226201</v>
      </c>
      <c r="AN710" s="17">
        <v>0.225700997270744</v>
      </c>
    </row>
    <row r="711" spans="2:40" x14ac:dyDescent="0.35">
      <c r="B711" t="s">
        <v>301</v>
      </c>
      <c r="C711" s="17">
        <v>5.2041435308366302E-2</v>
      </c>
      <c r="D711" s="17">
        <v>4.7494350403176899E-2</v>
      </c>
      <c r="E711" s="17">
        <v>5.6899370180362403E-2</v>
      </c>
      <c r="F711" s="17"/>
      <c r="G711" s="17">
        <v>6.6269831963016501E-2</v>
      </c>
      <c r="H711" s="17">
        <v>6.2526375883419097E-2</v>
      </c>
      <c r="I711" s="17">
        <v>3.7356378477764698E-2</v>
      </c>
      <c r="J711" s="17">
        <v>4.2027594469219602E-2</v>
      </c>
      <c r="K711" s="17">
        <v>7.1556577326333803E-2</v>
      </c>
      <c r="L711" s="17">
        <v>4.1605718205468503E-2</v>
      </c>
      <c r="M711" s="17"/>
      <c r="N711" s="17">
        <v>3.34815984497987E-2</v>
      </c>
      <c r="O711" s="17">
        <v>7.2041138276435199E-2</v>
      </c>
      <c r="P711" s="17">
        <v>5.8908347441750997E-2</v>
      </c>
      <c r="Q711" s="17">
        <v>4.5300863461901097E-2</v>
      </c>
      <c r="R711" s="17">
        <v>3.4200806384839501E-2</v>
      </c>
      <c r="S711" s="17"/>
      <c r="T711" s="17">
        <v>8.5411367391589499E-2</v>
      </c>
      <c r="U711" s="17">
        <v>5.7294475516019197E-2</v>
      </c>
      <c r="V711" s="17">
        <v>2.8448522267517502E-2</v>
      </c>
      <c r="W711" s="17">
        <v>5.1161009818048497E-2</v>
      </c>
      <c r="X711" s="17"/>
      <c r="Y711" s="17">
        <v>4.8249806106017701E-2</v>
      </c>
      <c r="Z711" s="17">
        <v>3.5564343312850903E-2</v>
      </c>
      <c r="AA711" s="17">
        <v>5.5430568001133301E-2</v>
      </c>
      <c r="AB711" s="17">
        <v>8.7667267176629995E-2</v>
      </c>
      <c r="AC711" s="17">
        <v>5.55766015044502E-2</v>
      </c>
      <c r="AD711" s="17">
        <v>4.2247494242138001E-2</v>
      </c>
      <c r="AE711" s="17"/>
      <c r="AF711" s="17">
        <v>5.09664777021741E-2</v>
      </c>
      <c r="AG711" s="17"/>
      <c r="AH711" s="17">
        <v>5.2385149401924097E-2</v>
      </c>
      <c r="AI711" s="17"/>
      <c r="AJ711" s="17">
        <v>5.3668865395515998E-2</v>
      </c>
      <c r="AK711" s="17">
        <v>3.4305382517525101E-2</v>
      </c>
      <c r="AL711" s="17">
        <v>3.9808708918887499E-2</v>
      </c>
      <c r="AM711" s="17">
        <v>7.8639060340743902E-2</v>
      </c>
      <c r="AN711" s="17">
        <v>3.7878320381663798E-2</v>
      </c>
    </row>
    <row r="712" spans="2:40" x14ac:dyDescent="0.35">
      <c r="B712" t="s">
        <v>302</v>
      </c>
      <c r="C712" s="17">
        <v>6.0744830382633397E-2</v>
      </c>
      <c r="D712" s="17">
        <v>6.3777804651960507E-2</v>
      </c>
      <c r="E712" s="17">
        <v>5.8073287621994603E-2</v>
      </c>
      <c r="F712" s="17"/>
      <c r="G712" s="17">
        <v>4.1460851359985097E-2</v>
      </c>
      <c r="H712" s="17">
        <v>2.2749917003173002E-2</v>
      </c>
      <c r="I712" s="17">
        <v>7.4197535721976196E-2</v>
      </c>
      <c r="J712" s="17">
        <v>3.5855580436690598E-2</v>
      </c>
      <c r="K712" s="17">
        <v>0.111761755833424</v>
      </c>
      <c r="L712" s="17">
        <v>7.06438956770742E-2</v>
      </c>
      <c r="M712" s="17"/>
      <c r="N712" s="17">
        <v>8.5843061352728706E-2</v>
      </c>
      <c r="O712" s="17">
        <v>7.0384394291411106E-2</v>
      </c>
      <c r="P712" s="17">
        <v>7.4610294893052695E-2</v>
      </c>
      <c r="Q712" s="17">
        <v>4.03046097174612E-2</v>
      </c>
      <c r="R712" s="17">
        <v>4.2067639222589298E-2</v>
      </c>
      <c r="S712" s="17"/>
      <c r="T712" s="17">
        <v>3.4132098812158299E-2</v>
      </c>
      <c r="U712" s="17">
        <v>8.9758568516918297E-2</v>
      </c>
      <c r="V712" s="17">
        <v>6.7928629336555094E-2</v>
      </c>
      <c r="W712" s="17">
        <v>2.1825122378841901E-2</v>
      </c>
      <c r="X712" s="17"/>
      <c r="Y712" s="17">
        <v>4.8269594881219603E-2</v>
      </c>
      <c r="Z712" s="17">
        <v>3.5038939767299902E-2</v>
      </c>
      <c r="AA712" s="17">
        <v>8.6869020230193703E-2</v>
      </c>
      <c r="AB712" s="17">
        <v>6.6526012459330694E-2</v>
      </c>
      <c r="AC712" s="17">
        <v>2.71203103803247E-2</v>
      </c>
      <c r="AD712" s="17">
        <v>0.107449768675336</v>
      </c>
      <c r="AE712" s="17"/>
      <c r="AF712" s="17">
        <v>6.2492238269271097E-2</v>
      </c>
      <c r="AG712" s="17"/>
      <c r="AH712" s="17">
        <v>5.6447267694286402E-2</v>
      </c>
      <c r="AI712" s="17"/>
      <c r="AJ712" s="17">
        <v>5.2554553327295202E-2</v>
      </c>
      <c r="AK712" s="17">
        <v>7.1946693189521294E-2</v>
      </c>
      <c r="AL712" s="17">
        <v>7.5344814615799297E-2</v>
      </c>
      <c r="AM712" s="17">
        <v>4.2728253344307798E-2</v>
      </c>
      <c r="AN712" s="17">
        <v>8.0568306298051506E-2</v>
      </c>
    </row>
    <row r="713" spans="2:40" x14ac:dyDescent="0.35">
      <c r="B713" t="s">
        <v>58</v>
      </c>
      <c r="C713" s="17">
        <v>8.4593343670443105E-2</v>
      </c>
      <c r="D713" s="17">
        <v>4.6697434758825297E-2</v>
      </c>
      <c r="E713" s="17">
        <v>0.122999677505211</v>
      </c>
      <c r="F713" s="17"/>
      <c r="G713" s="17">
        <v>4.1735033859194803E-2</v>
      </c>
      <c r="H713" s="17">
        <v>8.0181898521055006E-2</v>
      </c>
      <c r="I713" s="17">
        <v>7.7071102108272296E-2</v>
      </c>
      <c r="J713" s="17">
        <v>8.8558836264788901E-2</v>
      </c>
      <c r="K713" s="17">
        <v>0.100882006595573</v>
      </c>
      <c r="L713" s="17">
        <v>9.7153705406445801E-2</v>
      </c>
      <c r="M713" s="17"/>
      <c r="N713" s="17">
        <v>0.10808598965536299</v>
      </c>
      <c r="O713" s="17">
        <v>9.5455812801253898E-2</v>
      </c>
      <c r="P713" s="17">
        <v>0.101524824559001</v>
      </c>
      <c r="Q713" s="17">
        <v>5.6665685805867401E-2</v>
      </c>
      <c r="R713" s="17">
        <v>6.7590112234906199E-2</v>
      </c>
      <c r="S713" s="17"/>
      <c r="T713" s="17">
        <v>0.102380201319306</v>
      </c>
      <c r="U713" s="17">
        <v>0.102787608705131</v>
      </c>
      <c r="V713" s="17">
        <v>9.1270485068643298E-2</v>
      </c>
      <c r="W713" s="17">
        <v>2.32712049177735E-2</v>
      </c>
      <c r="X713" s="17"/>
      <c r="Y713" s="17">
        <v>6.9081693659213406E-2</v>
      </c>
      <c r="Z713" s="17">
        <v>8.6794831234255299E-2</v>
      </c>
      <c r="AA713" s="17">
        <v>0.113363230574668</v>
      </c>
      <c r="AB713" s="17">
        <v>2.60619956635595E-2</v>
      </c>
      <c r="AC713" s="17">
        <v>8.7895787747868104E-2</v>
      </c>
      <c r="AD713" s="17">
        <v>0.122576165095327</v>
      </c>
      <c r="AE713" s="17"/>
      <c r="AF713" s="17">
        <v>8.8819970205685703E-2</v>
      </c>
      <c r="AG713" s="17"/>
      <c r="AH713" s="17">
        <v>8.2020421024210102E-2</v>
      </c>
      <c r="AI713" s="17"/>
      <c r="AJ713" s="17">
        <v>8.5348896308653402E-2</v>
      </c>
      <c r="AK713" s="17">
        <v>9.8335553965517603E-2</v>
      </c>
      <c r="AL713" s="17">
        <v>8.3262854957374399E-2</v>
      </c>
      <c r="AM713" s="17">
        <v>7.4414161599213893E-2</v>
      </c>
      <c r="AN713" s="17">
        <v>8.8257115279723602E-2</v>
      </c>
    </row>
    <row r="714" spans="2:40" x14ac:dyDescent="0.35">
      <c r="B714" t="s">
        <v>303</v>
      </c>
      <c r="C714" s="17">
        <v>0.58658559474294003</v>
      </c>
      <c r="D714" s="17">
        <v>0.64733118328760497</v>
      </c>
      <c r="E714" s="17">
        <v>0.52533732741290196</v>
      </c>
      <c r="F714" s="17"/>
      <c r="G714" s="17">
        <v>0.567556638700496</v>
      </c>
      <c r="H714" s="17">
        <v>0.65748695684240699</v>
      </c>
      <c r="I714" s="17">
        <v>0.58527995522660903</v>
      </c>
      <c r="J714" s="17">
        <v>0.61269979407510899</v>
      </c>
      <c r="K714" s="17">
        <v>0.52956801736029702</v>
      </c>
      <c r="L714" s="17">
        <v>0.56731293755426104</v>
      </c>
      <c r="M714" s="17"/>
      <c r="N714" s="17">
        <v>0.62614986631244696</v>
      </c>
      <c r="O714" s="17">
        <v>0.48302809525166102</v>
      </c>
      <c r="P714" s="17">
        <v>0.50820094561275797</v>
      </c>
      <c r="Q714" s="17">
        <v>0.69787201375121999</v>
      </c>
      <c r="R714" s="17">
        <v>0.64901939961955901</v>
      </c>
      <c r="S714" s="17"/>
      <c r="T714" s="17">
        <v>0.44779292086910299</v>
      </c>
      <c r="U714" s="17">
        <v>0.53626217354957095</v>
      </c>
      <c r="V714" s="17">
        <v>0.61933241786696802</v>
      </c>
      <c r="W714" s="17">
        <v>0.69328439377351503</v>
      </c>
      <c r="X714" s="17"/>
      <c r="Y714" s="17">
        <v>0.61902907530866702</v>
      </c>
      <c r="Z714" s="17">
        <v>0.592303578772301</v>
      </c>
      <c r="AA714" s="17">
        <v>0.54233915681850897</v>
      </c>
      <c r="AB714" s="17">
        <v>0.59401741532018404</v>
      </c>
      <c r="AC714" s="17">
        <v>0.59622343779550102</v>
      </c>
      <c r="AD714" s="17">
        <v>0.50044712204934805</v>
      </c>
      <c r="AE714" s="17"/>
      <c r="AF714" s="17">
        <v>0.59350888145973901</v>
      </c>
      <c r="AG714" s="17"/>
      <c r="AH714" s="17">
        <v>0.59325433715495801</v>
      </c>
      <c r="AI714" s="17"/>
      <c r="AJ714" s="17">
        <v>0.59997847139254401</v>
      </c>
      <c r="AK714" s="17">
        <v>0.56446787457062697</v>
      </c>
      <c r="AL714" s="17">
        <v>0.59841638438816402</v>
      </c>
      <c r="AM714" s="17">
        <v>0.57951597326347204</v>
      </c>
      <c r="AN714" s="17">
        <v>0.56759526076981703</v>
      </c>
    </row>
    <row r="715" spans="2:40" x14ac:dyDescent="0.35">
      <c r="B715" t="s">
        <v>304</v>
      </c>
      <c r="C715" s="17">
        <v>0.112786265691</v>
      </c>
      <c r="D715" s="17">
        <v>0.111272155055137</v>
      </c>
      <c r="E715" s="17">
        <v>0.11497265780235701</v>
      </c>
      <c r="F715" s="17"/>
      <c r="G715" s="17">
        <v>0.10773068332300199</v>
      </c>
      <c r="H715" s="17">
        <v>8.5276292886592095E-2</v>
      </c>
      <c r="I715" s="17">
        <v>0.11155391419974101</v>
      </c>
      <c r="J715" s="17">
        <v>7.7883174905910194E-2</v>
      </c>
      <c r="K715" s="17">
        <v>0.18331833315975801</v>
      </c>
      <c r="L715" s="17">
        <v>0.112249613882543</v>
      </c>
      <c r="M715" s="17"/>
      <c r="N715" s="17">
        <v>0.119324659802527</v>
      </c>
      <c r="O715" s="17">
        <v>0.14242553256784601</v>
      </c>
      <c r="P715" s="17">
        <v>0.13351864233480401</v>
      </c>
      <c r="Q715" s="17">
        <v>8.5605473179362304E-2</v>
      </c>
      <c r="R715" s="17">
        <v>7.6268445607428806E-2</v>
      </c>
      <c r="S715" s="17"/>
      <c r="T715" s="17">
        <v>0.11954346620374801</v>
      </c>
      <c r="U715" s="17">
        <v>0.14705304403293801</v>
      </c>
      <c r="V715" s="17">
        <v>9.6377151604072606E-2</v>
      </c>
      <c r="W715" s="17">
        <v>7.2986132196890305E-2</v>
      </c>
      <c r="X715" s="17"/>
      <c r="Y715" s="17">
        <v>9.6519400987237297E-2</v>
      </c>
      <c r="Z715" s="17">
        <v>7.0603283080150805E-2</v>
      </c>
      <c r="AA715" s="17">
        <v>0.14229958823132699</v>
      </c>
      <c r="AB715" s="17">
        <v>0.15419327963596099</v>
      </c>
      <c r="AC715" s="17">
        <v>8.2696911884774904E-2</v>
      </c>
      <c r="AD715" s="17">
        <v>0.14969726291747401</v>
      </c>
      <c r="AE715" s="17"/>
      <c r="AF715" s="17">
        <v>0.113458715971445</v>
      </c>
      <c r="AG715" s="17"/>
      <c r="AH715" s="17">
        <v>0.10883241709621</v>
      </c>
      <c r="AI715" s="17"/>
      <c r="AJ715" s="17">
        <v>0.10622341872281101</v>
      </c>
      <c r="AK715" s="17">
        <v>0.10625207570704601</v>
      </c>
      <c r="AL715" s="17">
        <v>0.115153523534687</v>
      </c>
      <c r="AM715" s="17">
        <v>0.12136731368505201</v>
      </c>
      <c r="AN715" s="17">
        <v>0.11844662667971501</v>
      </c>
    </row>
    <row r="716" spans="2:40" x14ac:dyDescent="0.35">
      <c r="B716" t="s">
        <v>240</v>
      </c>
      <c r="C716" s="17">
        <v>0.47379932905194</v>
      </c>
      <c r="D716" s="17">
        <v>0.53605902823246698</v>
      </c>
      <c r="E716" s="17">
        <v>0.41036466961054502</v>
      </c>
      <c r="F716" s="17"/>
      <c r="G716" s="17">
        <v>0.45982595537749399</v>
      </c>
      <c r="H716" s="17">
        <v>0.57221066395581499</v>
      </c>
      <c r="I716" s="17">
        <v>0.47372604102686799</v>
      </c>
      <c r="J716" s="17">
        <v>0.53481661916919898</v>
      </c>
      <c r="K716" s="17">
        <v>0.34624968420053898</v>
      </c>
      <c r="L716" s="17">
        <v>0.45506332367171898</v>
      </c>
      <c r="M716" s="17"/>
      <c r="N716" s="17">
        <v>0.50682520650992002</v>
      </c>
      <c r="O716" s="17">
        <v>0.340602562683815</v>
      </c>
      <c r="P716" s="17">
        <v>0.37468230327795499</v>
      </c>
      <c r="Q716" s="17">
        <v>0.61226654057185803</v>
      </c>
      <c r="R716" s="17">
        <v>0.57275095401213005</v>
      </c>
      <c r="S716" s="17"/>
      <c r="T716" s="17">
        <v>0.32824945466535599</v>
      </c>
      <c r="U716" s="17">
        <v>0.389209129516633</v>
      </c>
      <c r="V716" s="17">
        <v>0.52295526626289501</v>
      </c>
      <c r="W716" s="17">
        <v>0.62029826157662504</v>
      </c>
      <c r="X716" s="17"/>
      <c r="Y716" s="17">
        <v>0.52250967432142903</v>
      </c>
      <c r="Z716" s="17">
        <v>0.52170029569215004</v>
      </c>
      <c r="AA716" s="17">
        <v>0.40003956858718198</v>
      </c>
      <c r="AB716" s="17">
        <v>0.43982413568422302</v>
      </c>
      <c r="AC716" s="17">
        <v>0.51352652591072601</v>
      </c>
      <c r="AD716" s="17">
        <v>0.35074985913187401</v>
      </c>
      <c r="AE716" s="17"/>
      <c r="AF716" s="17">
        <v>0.48005016548829399</v>
      </c>
      <c r="AG716" s="17"/>
      <c r="AH716" s="17">
        <v>0.48442192005874701</v>
      </c>
      <c r="AI716" s="17"/>
      <c r="AJ716" s="17">
        <v>0.49375505266973202</v>
      </c>
      <c r="AK716" s="17">
        <v>0.45821579886357999</v>
      </c>
      <c r="AL716" s="17">
        <v>0.48326286085347703</v>
      </c>
      <c r="AM716" s="17">
        <v>0.45814865957842099</v>
      </c>
      <c r="AN716" s="17">
        <v>0.44914863409010197</v>
      </c>
    </row>
    <row r="717" spans="2:40" x14ac:dyDescent="0.35">
      <c r="C717" s="17"/>
      <c r="D717" s="17"/>
      <c r="E717" s="17"/>
      <c r="F717" s="17"/>
      <c r="G717" s="17"/>
      <c r="H717" s="17"/>
      <c r="I717" s="17"/>
      <c r="J717" s="17"/>
      <c r="K717" s="17"/>
      <c r="L717" s="17"/>
      <c r="M717" s="17"/>
      <c r="N717" s="17"/>
      <c r="O717" s="17"/>
      <c r="P717" s="17"/>
      <c r="Q717" s="17"/>
      <c r="R717" s="17"/>
      <c r="S717" s="17"/>
      <c r="T717" s="17"/>
      <c r="U717" s="17"/>
      <c r="V717" s="17"/>
      <c r="W717" s="17"/>
      <c r="X717" s="17"/>
      <c r="Y717" s="17"/>
      <c r="Z717" s="17"/>
      <c r="AA717" s="17"/>
      <c r="AB717" s="17"/>
      <c r="AC717" s="17"/>
      <c r="AD717" s="17"/>
      <c r="AE717" s="17"/>
      <c r="AF717" s="17"/>
      <c r="AG717" s="17"/>
      <c r="AH717" s="17"/>
      <c r="AI717" s="17"/>
      <c r="AJ717" s="17"/>
      <c r="AK717" s="17"/>
      <c r="AL717" s="17"/>
      <c r="AM717" s="17"/>
      <c r="AN717" s="17"/>
    </row>
    <row r="718" spans="2:40" x14ac:dyDescent="0.35">
      <c r="B718" s="6" t="s">
        <v>312</v>
      </c>
      <c r="C718" s="17"/>
      <c r="D718" s="17"/>
      <c r="E718" s="17"/>
      <c r="F718" s="17"/>
      <c r="G718" s="17"/>
      <c r="H718" s="17"/>
      <c r="I718" s="17"/>
      <c r="J718" s="17"/>
      <c r="K718" s="17"/>
      <c r="L718" s="17"/>
      <c r="M718" s="17"/>
      <c r="N718" s="17"/>
      <c r="O718" s="17"/>
      <c r="P718" s="17"/>
      <c r="Q718" s="17"/>
      <c r="R718" s="17"/>
      <c r="S718" s="17"/>
      <c r="T718" s="17"/>
      <c r="U718" s="17"/>
      <c r="V718" s="17"/>
      <c r="W718" s="17"/>
      <c r="X718" s="17"/>
      <c r="Y718" s="17"/>
      <c r="Z718" s="17"/>
      <c r="AA718" s="17"/>
      <c r="AB718" s="17"/>
      <c r="AC718" s="17"/>
      <c r="AD718" s="17"/>
      <c r="AE718" s="17"/>
      <c r="AF718" s="17"/>
      <c r="AG718" s="17"/>
      <c r="AH718" s="17"/>
      <c r="AI718" s="17"/>
      <c r="AJ718" s="17"/>
      <c r="AK718" s="17"/>
      <c r="AL718" s="17"/>
      <c r="AM718" s="17"/>
      <c r="AN718" s="17"/>
    </row>
    <row r="719" spans="2:40" x14ac:dyDescent="0.35">
      <c r="B719" s="24" t="s">
        <v>62</v>
      </c>
      <c r="C719" s="17"/>
      <c r="D719" s="17"/>
      <c r="E719" s="17"/>
      <c r="F719" s="17"/>
      <c r="G719" s="17"/>
      <c r="H719" s="17"/>
      <c r="I719" s="17"/>
      <c r="J719" s="17"/>
      <c r="K719" s="17"/>
      <c r="L719" s="17"/>
      <c r="M719" s="17"/>
      <c r="N719" s="17"/>
      <c r="O719" s="17"/>
      <c r="P719" s="17"/>
      <c r="Q719" s="17"/>
      <c r="R719" s="17"/>
      <c r="S719" s="17"/>
      <c r="T719" s="17"/>
      <c r="U719" s="17"/>
      <c r="V719" s="17"/>
      <c r="W719" s="17"/>
      <c r="X719" s="17"/>
      <c r="Y719" s="17"/>
      <c r="Z719" s="17"/>
      <c r="AA719" s="17"/>
      <c r="AB719" s="17"/>
      <c r="AC719" s="17"/>
      <c r="AD719" s="17"/>
      <c r="AE719" s="17"/>
      <c r="AF719" s="17"/>
      <c r="AG719" s="17"/>
      <c r="AH719" s="17"/>
      <c r="AI719" s="17"/>
      <c r="AJ719" s="17"/>
      <c r="AK719" s="17"/>
      <c r="AL719" s="17"/>
      <c r="AM719" s="17"/>
      <c r="AN719" s="17"/>
    </row>
    <row r="720" spans="2:40" x14ac:dyDescent="0.35">
      <c r="B720" t="s">
        <v>298</v>
      </c>
      <c r="C720" s="17">
        <v>0.30879691482538102</v>
      </c>
      <c r="D720" s="17">
        <v>0.340305043375773</v>
      </c>
      <c r="E720" s="17">
        <v>0.27518172717153999</v>
      </c>
      <c r="F720" s="17"/>
      <c r="G720" s="17">
        <v>0.36261423490639499</v>
      </c>
      <c r="H720" s="17">
        <v>0.32570495708063402</v>
      </c>
      <c r="I720" s="17">
        <v>0.25617085306165599</v>
      </c>
      <c r="J720" s="17">
        <v>0.254370396247804</v>
      </c>
      <c r="K720" s="17">
        <v>0.29330972634360902</v>
      </c>
      <c r="L720" s="17">
        <v>0.35046117784831698</v>
      </c>
      <c r="M720" s="17"/>
      <c r="N720" s="17">
        <v>0.38271001944623101</v>
      </c>
      <c r="O720" s="17">
        <v>0.32492162628002502</v>
      </c>
      <c r="P720" s="17">
        <v>0.27311594894660102</v>
      </c>
      <c r="Q720" s="17">
        <v>0.34013113831914799</v>
      </c>
      <c r="R720" s="17">
        <v>0.26074949546583598</v>
      </c>
      <c r="S720" s="17"/>
      <c r="T720" s="17">
        <v>0.21430091957760999</v>
      </c>
      <c r="U720" s="17">
        <v>0.31618447139065298</v>
      </c>
      <c r="V720" s="17">
        <v>0.340809808946544</v>
      </c>
      <c r="W720" s="17">
        <v>0.31932525696055702</v>
      </c>
      <c r="X720" s="17"/>
      <c r="Y720" s="17">
        <v>0.32136325858099701</v>
      </c>
      <c r="Z720" s="17">
        <v>0.30458046887920598</v>
      </c>
      <c r="AA720" s="17">
        <v>0.307318583620389</v>
      </c>
      <c r="AB720" s="17">
        <v>0.20394376362646099</v>
      </c>
      <c r="AC720" s="17">
        <v>0.313902185641459</v>
      </c>
      <c r="AD720" s="17">
        <v>0.36667783232784801</v>
      </c>
      <c r="AE720" s="17"/>
      <c r="AF720" s="17">
        <v>0.297564106068469</v>
      </c>
      <c r="AG720" s="17"/>
      <c r="AH720" s="17">
        <v>0.31316900171005502</v>
      </c>
      <c r="AI720" s="17"/>
      <c r="AJ720" s="17">
        <v>0.32492106312216301</v>
      </c>
      <c r="AK720" s="17">
        <v>0.31775477570868199</v>
      </c>
      <c r="AL720" s="17">
        <v>0.26869849315708899</v>
      </c>
      <c r="AM720" s="17">
        <v>0.32413064312388901</v>
      </c>
      <c r="AN720" s="17">
        <v>0.29414376830695999</v>
      </c>
    </row>
    <row r="721" spans="2:40" x14ac:dyDescent="0.35">
      <c r="B721" t="s">
        <v>299</v>
      </c>
      <c r="C721" s="17">
        <v>0.354014005030381</v>
      </c>
      <c r="D721" s="17">
        <v>0.33116887739724099</v>
      </c>
      <c r="E721" s="17">
        <v>0.376955622882508</v>
      </c>
      <c r="F721" s="17"/>
      <c r="G721" s="17">
        <v>0.34010520050965898</v>
      </c>
      <c r="H721" s="17">
        <v>0.37349098821184801</v>
      </c>
      <c r="I721" s="17">
        <v>0.37308567170551299</v>
      </c>
      <c r="J721" s="17">
        <v>0.393908209292126</v>
      </c>
      <c r="K721" s="17">
        <v>0.30623845445876502</v>
      </c>
      <c r="L721" s="17">
        <v>0.34006747292884199</v>
      </c>
      <c r="M721" s="17"/>
      <c r="N721" s="17">
        <v>0.314728053952886</v>
      </c>
      <c r="O721" s="17">
        <v>0.31045962791112702</v>
      </c>
      <c r="P721" s="17">
        <v>0.33133966223023797</v>
      </c>
      <c r="Q721" s="17">
        <v>0.39313481802406502</v>
      </c>
      <c r="R721" s="17">
        <v>0.40700284532233499</v>
      </c>
      <c r="S721" s="17"/>
      <c r="T721" s="17">
        <v>0.40844880625922803</v>
      </c>
      <c r="U721" s="17">
        <v>0.31647509133152102</v>
      </c>
      <c r="V721" s="17">
        <v>0.34478904582525199</v>
      </c>
      <c r="W721" s="17">
        <v>0.43579459191326397</v>
      </c>
      <c r="X721" s="17"/>
      <c r="Y721" s="17">
        <v>0.34412956947010997</v>
      </c>
      <c r="Z721" s="17">
        <v>0.39899301654289199</v>
      </c>
      <c r="AA721" s="17">
        <v>0.33621615362451501</v>
      </c>
      <c r="AB721" s="17">
        <v>0.40808644262160398</v>
      </c>
      <c r="AC721" s="17">
        <v>0.41332371719052802</v>
      </c>
      <c r="AD721" s="17">
        <v>0.29450907392002901</v>
      </c>
      <c r="AE721" s="17"/>
      <c r="AF721" s="17">
        <v>0.36478761425392398</v>
      </c>
      <c r="AG721" s="17"/>
      <c r="AH721" s="17">
        <v>0.35571941739451501</v>
      </c>
      <c r="AI721" s="17"/>
      <c r="AJ721" s="17">
        <v>0.33906455464245999</v>
      </c>
      <c r="AK721" s="17">
        <v>0.35655704234859198</v>
      </c>
      <c r="AL721" s="17">
        <v>0.35987372359386599</v>
      </c>
      <c r="AM721" s="17">
        <v>0.39317973334494299</v>
      </c>
      <c r="AN721" s="17">
        <v>0.29779780417663199</v>
      </c>
    </row>
    <row r="722" spans="2:40" x14ac:dyDescent="0.35">
      <c r="B722" t="s">
        <v>300</v>
      </c>
      <c r="C722" s="17">
        <v>0.176121467358587</v>
      </c>
      <c r="D722" s="17">
        <v>0.19333781559758501</v>
      </c>
      <c r="E722" s="17">
        <v>0.15995162242268701</v>
      </c>
      <c r="F722" s="17"/>
      <c r="G722" s="17">
        <v>0.12626967076868201</v>
      </c>
      <c r="H722" s="17">
        <v>0.16370447479681899</v>
      </c>
      <c r="I722" s="17">
        <v>0.18714912377720599</v>
      </c>
      <c r="J722" s="17">
        <v>0.216786284671555</v>
      </c>
      <c r="K722" s="17">
        <v>0.202763556188398</v>
      </c>
      <c r="L722" s="17">
        <v>0.15550872368756299</v>
      </c>
      <c r="M722" s="17"/>
      <c r="N722" s="17">
        <v>0.132882491966792</v>
      </c>
      <c r="O722" s="17">
        <v>0.16788757138520199</v>
      </c>
      <c r="P722" s="17">
        <v>0.21625882272727301</v>
      </c>
      <c r="Q722" s="17">
        <v>0.14535141393582801</v>
      </c>
      <c r="R722" s="17">
        <v>0.18665398123235999</v>
      </c>
      <c r="S722" s="17"/>
      <c r="T722" s="17">
        <v>0.18793088639904701</v>
      </c>
      <c r="U722" s="17">
        <v>0.143434656663604</v>
      </c>
      <c r="V722" s="17">
        <v>0.18220032808956099</v>
      </c>
      <c r="W722" s="17">
        <v>0.17327254964924399</v>
      </c>
      <c r="X722" s="17"/>
      <c r="Y722" s="17">
        <v>0.19256026558959999</v>
      </c>
      <c r="Z722" s="17">
        <v>0.16215524031238701</v>
      </c>
      <c r="AA722" s="17">
        <v>0.16897913063685399</v>
      </c>
      <c r="AB722" s="17">
        <v>0.224043207567937</v>
      </c>
      <c r="AC722" s="17">
        <v>0.11979722037698</v>
      </c>
      <c r="AD722" s="17">
        <v>9.5861605795921706E-2</v>
      </c>
      <c r="AE722" s="17"/>
      <c r="AF722" s="17">
        <v>0.177990435904025</v>
      </c>
      <c r="AG722" s="17"/>
      <c r="AH722" s="17">
        <v>0.17593337943495799</v>
      </c>
      <c r="AI722" s="17"/>
      <c r="AJ722" s="17">
        <v>0.186898030090696</v>
      </c>
      <c r="AK722" s="17">
        <v>0.13686390763234399</v>
      </c>
      <c r="AL722" s="17">
        <v>0.21980868774515999</v>
      </c>
      <c r="AM722" s="17">
        <v>0.13340283815898299</v>
      </c>
      <c r="AN722" s="17">
        <v>0.203387570962202</v>
      </c>
    </row>
    <row r="723" spans="2:40" x14ac:dyDescent="0.35">
      <c r="B723" t="s">
        <v>301</v>
      </c>
      <c r="C723" s="17">
        <v>3.9177952245745398E-2</v>
      </c>
      <c r="D723" s="17">
        <v>4.7753230692693903E-2</v>
      </c>
      <c r="E723" s="17">
        <v>3.0834667503559E-2</v>
      </c>
      <c r="F723" s="17"/>
      <c r="G723" s="17">
        <v>8.6479284857825203E-2</v>
      </c>
      <c r="H723" s="17">
        <v>3.6973766637993601E-2</v>
      </c>
      <c r="I723" s="17">
        <v>4.3558658609796901E-2</v>
      </c>
      <c r="J723" s="17">
        <v>3.1298099738305003E-2</v>
      </c>
      <c r="K723" s="17">
        <v>2.2514937448028401E-2</v>
      </c>
      <c r="L723" s="17">
        <v>3.3730690360161901E-2</v>
      </c>
      <c r="M723" s="17"/>
      <c r="N723" s="17">
        <v>3.4295170362613599E-2</v>
      </c>
      <c r="O723" s="17">
        <v>6.2183556490579397E-2</v>
      </c>
      <c r="P723" s="17">
        <v>3.7673050897882601E-2</v>
      </c>
      <c r="Q723" s="17">
        <v>2.0768393277942099E-2</v>
      </c>
      <c r="R723" s="17">
        <v>6.3435013079138902E-2</v>
      </c>
      <c r="S723" s="17"/>
      <c r="T723" s="17">
        <v>2.0751949142968198E-2</v>
      </c>
      <c r="U723" s="17">
        <v>5.4641250979230199E-2</v>
      </c>
      <c r="V723" s="17">
        <v>3.4174843971731303E-2</v>
      </c>
      <c r="W723" s="17">
        <v>2.2637393292518099E-2</v>
      </c>
      <c r="X723" s="17"/>
      <c r="Y723" s="17">
        <v>4.6005542984857199E-2</v>
      </c>
      <c r="Z723" s="17">
        <v>8.6655278453393395E-3</v>
      </c>
      <c r="AA723" s="17">
        <v>3.8855865594102701E-2</v>
      </c>
      <c r="AB723" s="17">
        <v>6.0303787666449303E-2</v>
      </c>
      <c r="AC723" s="17">
        <v>2.4653948574652501E-2</v>
      </c>
      <c r="AD723" s="17">
        <v>0</v>
      </c>
      <c r="AE723" s="17"/>
      <c r="AF723" s="17">
        <v>3.5892272889962697E-2</v>
      </c>
      <c r="AG723" s="17"/>
      <c r="AH723" s="17">
        <v>3.7931643396153097E-2</v>
      </c>
      <c r="AI723" s="17"/>
      <c r="AJ723" s="17">
        <v>3.5352917806162801E-2</v>
      </c>
      <c r="AK723" s="17">
        <v>5.586870872316E-2</v>
      </c>
      <c r="AL723" s="17">
        <v>2.8741923621049398E-2</v>
      </c>
      <c r="AM723" s="17">
        <v>3.9876596328862597E-2</v>
      </c>
      <c r="AN723" s="17">
        <v>4.7390222888641503E-2</v>
      </c>
    </row>
    <row r="724" spans="2:40" x14ac:dyDescent="0.35">
      <c r="B724" t="s">
        <v>302</v>
      </c>
      <c r="C724" s="17">
        <v>4.79586146040379E-2</v>
      </c>
      <c r="D724" s="17">
        <v>5.0779278070172698E-2</v>
      </c>
      <c r="E724" s="17">
        <v>4.5423232936748902E-2</v>
      </c>
      <c r="F724" s="17"/>
      <c r="G724" s="17">
        <v>2.8775331778584001E-2</v>
      </c>
      <c r="H724" s="17">
        <v>1.7260913135517801E-2</v>
      </c>
      <c r="I724" s="17">
        <v>6.14330213226673E-2</v>
      </c>
      <c r="J724" s="17">
        <v>2.2521224218203101E-2</v>
      </c>
      <c r="K724" s="17">
        <v>0.100862205578541</v>
      </c>
      <c r="L724" s="17">
        <v>5.2124563716603102E-2</v>
      </c>
      <c r="M724" s="17"/>
      <c r="N724" s="17">
        <v>5.0540822364023297E-2</v>
      </c>
      <c r="O724" s="17">
        <v>6.2004161996446303E-2</v>
      </c>
      <c r="P724" s="17">
        <v>5.8877974523122802E-2</v>
      </c>
      <c r="Q724" s="17">
        <v>3.9922268625607903E-2</v>
      </c>
      <c r="R724" s="17">
        <v>2.1095718720775699E-2</v>
      </c>
      <c r="S724" s="17"/>
      <c r="T724" s="17">
        <v>4.8588474611156299E-2</v>
      </c>
      <c r="U724" s="17">
        <v>7.4567776423219101E-2</v>
      </c>
      <c r="V724" s="17">
        <v>3.5317034337124902E-2</v>
      </c>
      <c r="W724" s="17">
        <v>2.2173251013623298E-2</v>
      </c>
      <c r="X724" s="17"/>
      <c r="Y724" s="17">
        <v>3.7266189219485102E-2</v>
      </c>
      <c r="Z724" s="17">
        <v>4.5789648754795298E-2</v>
      </c>
      <c r="AA724" s="17">
        <v>6.4890262832928897E-2</v>
      </c>
      <c r="AB724" s="17">
        <v>3.0496102790677399E-2</v>
      </c>
      <c r="AC724" s="17">
        <v>2.71203103803247E-2</v>
      </c>
      <c r="AD724" s="17">
        <v>0.107449768675336</v>
      </c>
      <c r="AE724" s="17"/>
      <c r="AF724" s="17">
        <v>5.0992384773103902E-2</v>
      </c>
      <c r="AG724" s="17"/>
      <c r="AH724" s="17">
        <v>4.5226289660614698E-2</v>
      </c>
      <c r="AI724" s="17"/>
      <c r="AJ724" s="17">
        <v>4.1288257346131702E-2</v>
      </c>
      <c r="AK724" s="17">
        <v>5.9667664694608102E-2</v>
      </c>
      <c r="AL724" s="17">
        <v>5.5754377966274998E-2</v>
      </c>
      <c r="AM724" s="17">
        <v>3.80513975557299E-2</v>
      </c>
      <c r="AN724" s="17">
        <v>5.8255203866443797E-2</v>
      </c>
    </row>
    <row r="725" spans="2:40" x14ac:dyDescent="0.35">
      <c r="B725" t="s">
        <v>58</v>
      </c>
      <c r="C725" s="17">
        <v>7.39310459358683E-2</v>
      </c>
      <c r="D725" s="17">
        <v>3.6655754866534301E-2</v>
      </c>
      <c r="E725" s="17">
        <v>0.11165312708295699</v>
      </c>
      <c r="F725" s="17"/>
      <c r="G725" s="17">
        <v>5.5756277178854001E-2</v>
      </c>
      <c r="H725" s="17">
        <v>8.2864900137188294E-2</v>
      </c>
      <c r="I725" s="17">
        <v>7.8602671523161E-2</v>
      </c>
      <c r="J725" s="17">
        <v>8.1115785832006501E-2</v>
      </c>
      <c r="K725" s="17">
        <v>7.4311119982659296E-2</v>
      </c>
      <c r="L725" s="17">
        <v>6.8107371458512006E-2</v>
      </c>
      <c r="M725" s="17"/>
      <c r="N725" s="17">
        <v>8.4843441907453895E-2</v>
      </c>
      <c r="O725" s="17">
        <v>7.2543455936620996E-2</v>
      </c>
      <c r="P725" s="17">
        <v>8.27345406748832E-2</v>
      </c>
      <c r="Q725" s="17">
        <v>6.0691967817409702E-2</v>
      </c>
      <c r="R725" s="17">
        <v>6.1062946179553997E-2</v>
      </c>
      <c r="S725" s="17"/>
      <c r="T725" s="17">
        <v>0.119978964009991</v>
      </c>
      <c r="U725" s="17">
        <v>9.4696753211772206E-2</v>
      </c>
      <c r="V725" s="17">
        <v>6.2708938829787106E-2</v>
      </c>
      <c r="W725" s="17">
        <v>2.67969571707945E-2</v>
      </c>
      <c r="X725" s="17"/>
      <c r="Y725" s="17">
        <v>5.8675174154950598E-2</v>
      </c>
      <c r="Z725" s="17">
        <v>7.9816097665379795E-2</v>
      </c>
      <c r="AA725" s="17">
        <v>8.3740003691209902E-2</v>
      </c>
      <c r="AB725" s="17">
        <v>7.3126695726871097E-2</v>
      </c>
      <c r="AC725" s="17">
        <v>0.101202617836056</v>
      </c>
      <c r="AD725" s="17">
        <v>0.13550171928086499</v>
      </c>
      <c r="AE725" s="17"/>
      <c r="AF725" s="17">
        <v>7.2773186110515198E-2</v>
      </c>
      <c r="AG725" s="17"/>
      <c r="AH725" s="17">
        <v>7.2020268403704804E-2</v>
      </c>
      <c r="AI725" s="17"/>
      <c r="AJ725" s="17">
        <v>7.2475176992386606E-2</v>
      </c>
      <c r="AK725" s="17">
        <v>7.3287900892614E-2</v>
      </c>
      <c r="AL725" s="17">
        <v>6.7122793916560605E-2</v>
      </c>
      <c r="AM725" s="17">
        <v>7.1358791487592901E-2</v>
      </c>
      <c r="AN725" s="17">
        <v>9.9025429799121406E-2</v>
      </c>
    </row>
    <row r="726" spans="2:40" x14ac:dyDescent="0.35">
      <c r="B726" t="s">
        <v>303</v>
      </c>
      <c r="C726" s="17">
        <v>0.66281091985576202</v>
      </c>
      <c r="D726" s="17">
        <v>0.67147392077301404</v>
      </c>
      <c r="E726" s="17">
        <v>0.65213735005404805</v>
      </c>
      <c r="F726" s="17"/>
      <c r="G726" s="17">
        <v>0.70271943541605497</v>
      </c>
      <c r="H726" s="17">
        <v>0.69919594529248097</v>
      </c>
      <c r="I726" s="17">
        <v>0.62925652476716898</v>
      </c>
      <c r="J726" s="17">
        <v>0.64827860553993</v>
      </c>
      <c r="K726" s="17">
        <v>0.59954818080237404</v>
      </c>
      <c r="L726" s="17">
        <v>0.69052865077715997</v>
      </c>
      <c r="M726" s="17"/>
      <c r="N726" s="17">
        <v>0.69743807339911701</v>
      </c>
      <c r="O726" s="17">
        <v>0.63538125419115199</v>
      </c>
      <c r="P726" s="17">
        <v>0.60445561117683799</v>
      </c>
      <c r="Q726" s="17">
        <v>0.73326595634321201</v>
      </c>
      <c r="R726" s="17">
        <v>0.66775234078817103</v>
      </c>
      <c r="S726" s="17"/>
      <c r="T726" s="17">
        <v>0.62274972583683796</v>
      </c>
      <c r="U726" s="17">
        <v>0.63265956272217405</v>
      </c>
      <c r="V726" s="17">
        <v>0.68559885477179605</v>
      </c>
      <c r="W726" s="17">
        <v>0.75511984887382</v>
      </c>
      <c r="X726" s="17"/>
      <c r="Y726" s="17">
        <v>0.66549282805110699</v>
      </c>
      <c r="Z726" s="17">
        <v>0.70357348542209897</v>
      </c>
      <c r="AA726" s="17">
        <v>0.64353473724490395</v>
      </c>
      <c r="AB726" s="17">
        <v>0.61203020624806503</v>
      </c>
      <c r="AC726" s="17">
        <v>0.72722590283198696</v>
      </c>
      <c r="AD726" s="17">
        <v>0.66118690624787702</v>
      </c>
      <c r="AE726" s="17"/>
      <c r="AF726" s="17">
        <v>0.66235172032239398</v>
      </c>
      <c r="AG726" s="17"/>
      <c r="AH726" s="17">
        <v>0.66888841910456998</v>
      </c>
      <c r="AI726" s="17"/>
      <c r="AJ726" s="17">
        <v>0.66398561776462295</v>
      </c>
      <c r="AK726" s="17">
        <v>0.67431181805727403</v>
      </c>
      <c r="AL726" s="17">
        <v>0.62857221675095498</v>
      </c>
      <c r="AM726" s="17">
        <v>0.717310376468832</v>
      </c>
      <c r="AN726" s="17">
        <v>0.59194157248359103</v>
      </c>
    </row>
    <row r="727" spans="2:40" x14ac:dyDescent="0.35">
      <c r="B727" t="s">
        <v>304</v>
      </c>
      <c r="C727" s="17">
        <v>8.7136566849783201E-2</v>
      </c>
      <c r="D727" s="17">
        <v>9.8532508762866594E-2</v>
      </c>
      <c r="E727" s="17">
        <v>7.6257900440307794E-2</v>
      </c>
      <c r="F727" s="17"/>
      <c r="G727" s="17">
        <v>0.115254616636409</v>
      </c>
      <c r="H727" s="17">
        <v>5.4234679773511402E-2</v>
      </c>
      <c r="I727" s="17">
        <v>0.104991679932464</v>
      </c>
      <c r="J727" s="17">
        <v>5.3819323956508097E-2</v>
      </c>
      <c r="K727" s="17">
        <v>0.12337714302656901</v>
      </c>
      <c r="L727" s="17">
        <v>8.5855254076765003E-2</v>
      </c>
      <c r="M727" s="17"/>
      <c r="N727" s="17">
        <v>8.4835992726636902E-2</v>
      </c>
      <c r="O727" s="17">
        <v>0.12418771848702601</v>
      </c>
      <c r="P727" s="17">
        <v>9.6551025421005396E-2</v>
      </c>
      <c r="Q727" s="17">
        <v>6.0690661903549999E-2</v>
      </c>
      <c r="R727" s="17">
        <v>8.4530731799914605E-2</v>
      </c>
      <c r="S727" s="17"/>
      <c r="T727" s="17">
        <v>6.9340423754124497E-2</v>
      </c>
      <c r="U727" s="17">
        <v>0.12920902740244899</v>
      </c>
      <c r="V727" s="17">
        <v>6.9491878308856198E-2</v>
      </c>
      <c r="W727" s="17">
        <v>4.4810644306141401E-2</v>
      </c>
      <c r="X727" s="17"/>
      <c r="Y727" s="17">
        <v>8.3271732204342294E-2</v>
      </c>
      <c r="Z727" s="17">
        <v>5.4455176600134603E-2</v>
      </c>
      <c r="AA727" s="17">
        <v>0.103746128427032</v>
      </c>
      <c r="AB727" s="17">
        <v>9.0799890457126706E-2</v>
      </c>
      <c r="AC727" s="17">
        <v>5.1774258954977198E-2</v>
      </c>
      <c r="AD727" s="17">
        <v>0.107449768675336</v>
      </c>
      <c r="AE727" s="17"/>
      <c r="AF727" s="17">
        <v>8.6884657663066606E-2</v>
      </c>
      <c r="AG727" s="17"/>
      <c r="AH727" s="17">
        <v>8.3157933056767802E-2</v>
      </c>
      <c r="AI727" s="17"/>
      <c r="AJ727" s="17">
        <v>7.6641175152294405E-2</v>
      </c>
      <c r="AK727" s="17">
        <v>0.115536373417768</v>
      </c>
      <c r="AL727" s="17">
        <v>8.4496301587324393E-2</v>
      </c>
      <c r="AM727" s="17">
        <v>7.7927993884592497E-2</v>
      </c>
      <c r="AN727" s="17">
        <v>0.105645426755085</v>
      </c>
    </row>
    <row r="728" spans="2:40" x14ac:dyDescent="0.35">
      <c r="B728" t="s">
        <v>240</v>
      </c>
      <c r="C728" s="17">
        <v>0.57567435300597902</v>
      </c>
      <c r="D728" s="17">
        <v>0.57294141201014703</v>
      </c>
      <c r="E728" s="17">
        <v>0.57587944961374005</v>
      </c>
      <c r="F728" s="17"/>
      <c r="G728" s="17">
        <v>0.58746481877964496</v>
      </c>
      <c r="H728" s="17">
        <v>0.64496126551897004</v>
      </c>
      <c r="I728" s="17">
        <v>0.52426484483470503</v>
      </c>
      <c r="J728" s="17">
        <v>0.59445928158342198</v>
      </c>
      <c r="K728" s="17">
        <v>0.476171037775805</v>
      </c>
      <c r="L728" s="17">
        <v>0.60467339670039499</v>
      </c>
      <c r="M728" s="17"/>
      <c r="N728" s="17">
        <v>0.61260208067248001</v>
      </c>
      <c r="O728" s="17">
        <v>0.51119353570412596</v>
      </c>
      <c r="P728" s="17">
        <v>0.50790458575583297</v>
      </c>
      <c r="Q728" s="17">
        <v>0.67257529443966202</v>
      </c>
      <c r="R728" s="17">
        <v>0.58322160898825604</v>
      </c>
      <c r="S728" s="17"/>
      <c r="T728" s="17">
        <v>0.55340930208271299</v>
      </c>
      <c r="U728" s="17">
        <v>0.50345053531972495</v>
      </c>
      <c r="V728" s="17">
        <v>0.61610697646293999</v>
      </c>
      <c r="W728" s="17">
        <v>0.71030920456767899</v>
      </c>
      <c r="X728" s="17"/>
      <c r="Y728" s="17">
        <v>0.58222109584676496</v>
      </c>
      <c r="Z728" s="17">
        <v>0.64911830882196397</v>
      </c>
      <c r="AA728" s="17">
        <v>0.53978860881787205</v>
      </c>
      <c r="AB728" s="17">
        <v>0.52123031579093804</v>
      </c>
      <c r="AC728" s="17">
        <v>0.67545164387700996</v>
      </c>
      <c r="AD728" s="17">
        <v>0.55373713757254095</v>
      </c>
      <c r="AE728" s="17"/>
      <c r="AF728" s="17">
        <v>0.57546706265932701</v>
      </c>
      <c r="AG728" s="17"/>
      <c r="AH728" s="17">
        <v>0.58573048604780198</v>
      </c>
      <c r="AI728" s="17"/>
      <c r="AJ728" s="17">
        <v>0.58734444261232899</v>
      </c>
      <c r="AK728" s="17">
        <v>0.55877544463950601</v>
      </c>
      <c r="AL728" s="17">
        <v>0.54407591516363096</v>
      </c>
      <c r="AM728" s="17">
        <v>0.63938238258423896</v>
      </c>
      <c r="AN728" s="17">
        <v>0.48629614572850599</v>
      </c>
    </row>
    <row r="729" spans="2:40" x14ac:dyDescent="0.35">
      <c r="C729" s="17"/>
      <c r="D729" s="17"/>
      <c r="E729" s="17"/>
      <c r="F729" s="17"/>
      <c r="G729" s="17"/>
      <c r="H729" s="17"/>
      <c r="I729" s="17"/>
      <c r="J729" s="17"/>
      <c r="K729" s="17"/>
      <c r="L729" s="17"/>
      <c r="M729" s="17"/>
      <c r="N729" s="17"/>
      <c r="O729" s="17"/>
      <c r="P729" s="17"/>
      <c r="Q729" s="17"/>
      <c r="R729" s="17"/>
      <c r="S729" s="17"/>
      <c r="T729" s="17"/>
      <c r="U729" s="17"/>
      <c r="V729" s="17"/>
      <c r="W729" s="17"/>
      <c r="X729" s="17"/>
      <c r="Y729" s="17"/>
      <c r="Z729" s="17"/>
      <c r="AA729" s="17"/>
      <c r="AB729" s="17"/>
      <c r="AC729" s="17"/>
      <c r="AD729" s="17"/>
      <c r="AE729" s="17"/>
      <c r="AF729" s="17"/>
      <c r="AG729" s="17"/>
      <c r="AH729" s="17"/>
      <c r="AI729" s="17"/>
      <c r="AJ729" s="17"/>
      <c r="AK729" s="17"/>
      <c r="AL729" s="17"/>
      <c r="AM729" s="17"/>
      <c r="AN729" s="17"/>
    </row>
    <row r="730" spans="2:40" x14ac:dyDescent="0.35">
      <c r="B730" s="6" t="s">
        <v>313</v>
      </c>
      <c r="C730" s="17"/>
      <c r="D730" s="17"/>
      <c r="E730" s="17"/>
      <c r="F730" s="17"/>
      <c r="G730" s="17"/>
      <c r="H730" s="17"/>
      <c r="I730" s="17"/>
      <c r="J730" s="17"/>
      <c r="K730" s="17"/>
      <c r="L730" s="17"/>
      <c r="M730" s="17"/>
      <c r="N730" s="17"/>
      <c r="O730" s="17"/>
      <c r="P730" s="17"/>
      <c r="Q730" s="17"/>
      <c r="R730" s="17"/>
      <c r="S730" s="17"/>
      <c r="T730" s="17"/>
      <c r="U730" s="17"/>
      <c r="V730" s="17"/>
      <c r="W730" s="17"/>
      <c r="X730" s="17"/>
      <c r="Y730" s="17"/>
      <c r="Z730" s="17"/>
      <c r="AA730" s="17"/>
      <c r="AB730" s="17"/>
      <c r="AC730" s="17"/>
      <c r="AD730" s="17"/>
      <c r="AE730" s="17"/>
      <c r="AF730" s="17"/>
      <c r="AG730" s="17"/>
      <c r="AH730" s="17"/>
      <c r="AI730" s="17"/>
      <c r="AJ730" s="17"/>
      <c r="AK730" s="17"/>
      <c r="AL730" s="17"/>
      <c r="AM730" s="17"/>
      <c r="AN730" s="17"/>
    </row>
    <row r="731" spans="2:40" x14ac:dyDescent="0.35">
      <c r="B731" s="24" t="s">
        <v>62</v>
      </c>
      <c r="C731" s="17"/>
      <c r="D731" s="17"/>
      <c r="E731" s="17"/>
      <c r="F731" s="17"/>
      <c r="G731" s="17"/>
      <c r="H731" s="17"/>
      <c r="I731" s="17"/>
      <c r="J731" s="17"/>
      <c r="K731" s="17"/>
      <c r="L731" s="17"/>
      <c r="M731" s="17"/>
      <c r="N731" s="17"/>
      <c r="O731" s="17"/>
      <c r="P731" s="17"/>
      <c r="Q731" s="17"/>
      <c r="R731" s="17"/>
      <c r="S731" s="17"/>
      <c r="T731" s="17"/>
      <c r="U731" s="17"/>
      <c r="V731" s="17"/>
      <c r="W731" s="17"/>
      <c r="X731" s="17"/>
      <c r="Y731" s="17"/>
      <c r="Z731" s="17"/>
      <c r="AA731" s="17"/>
      <c r="AB731" s="17"/>
      <c r="AC731" s="17"/>
      <c r="AD731" s="17"/>
      <c r="AE731" s="17"/>
      <c r="AF731" s="17"/>
      <c r="AG731" s="17"/>
      <c r="AH731" s="17"/>
      <c r="AI731" s="17"/>
      <c r="AJ731" s="17"/>
      <c r="AK731" s="17"/>
      <c r="AL731" s="17"/>
      <c r="AM731" s="17"/>
      <c r="AN731" s="17"/>
    </row>
    <row r="732" spans="2:40" x14ac:dyDescent="0.35">
      <c r="B732" t="s">
        <v>298</v>
      </c>
      <c r="C732" s="17">
        <v>0.224745380706387</v>
      </c>
      <c r="D732" s="17">
        <v>0.25025366851617598</v>
      </c>
      <c r="E732" s="17">
        <v>0.196630231221427</v>
      </c>
      <c r="F732" s="17"/>
      <c r="G732" s="17">
        <v>0.28677035093087999</v>
      </c>
      <c r="H732" s="17">
        <v>0.283442415671595</v>
      </c>
      <c r="I732" s="17">
        <v>0.215788741494717</v>
      </c>
      <c r="J732" s="17">
        <v>0.215606008942024</v>
      </c>
      <c r="K732" s="17">
        <v>0.214657946288002</v>
      </c>
      <c r="L732" s="17">
        <v>0.17683862277349899</v>
      </c>
      <c r="M732" s="17"/>
      <c r="N732" s="17">
        <v>0.243529165577658</v>
      </c>
      <c r="O732" s="17">
        <v>0.26689583117943499</v>
      </c>
      <c r="P732" s="17">
        <v>0.17081498466496201</v>
      </c>
      <c r="Q732" s="17">
        <v>0.24199442138819299</v>
      </c>
      <c r="R732" s="17">
        <v>0.27673262811719102</v>
      </c>
      <c r="S732" s="17"/>
      <c r="T732" s="17">
        <v>0.18964460667727201</v>
      </c>
      <c r="U732" s="17">
        <v>0.189856401289587</v>
      </c>
      <c r="V732" s="17">
        <v>0.25776906150135498</v>
      </c>
      <c r="W732" s="17">
        <v>0.256674474190762</v>
      </c>
      <c r="X732" s="17"/>
      <c r="Y732" s="17">
        <v>0.25076738031859602</v>
      </c>
      <c r="Z732" s="17">
        <v>0.28818675132243399</v>
      </c>
      <c r="AA732" s="17">
        <v>0.175777993601236</v>
      </c>
      <c r="AB732" s="17">
        <v>0.15911024299915799</v>
      </c>
      <c r="AC732" s="17">
        <v>0.25946912543825801</v>
      </c>
      <c r="AD732" s="17">
        <v>0.16415776611112901</v>
      </c>
      <c r="AE732" s="17"/>
      <c r="AF732" s="17">
        <v>0.204513066805279</v>
      </c>
      <c r="AG732" s="17"/>
      <c r="AH732" s="17">
        <v>0.22925374469797399</v>
      </c>
      <c r="AI732" s="17"/>
      <c r="AJ732" s="17">
        <v>0.261283087387299</v>
      </c>
      <c r="AK732" s="17">
        <v>0.21584114305031599</v>
      </c>
      <c r="AL732" s="17">
        <v>0.19679986919763201</v>
      </c>
      <c r="AM732" s="17">
        <v>0.21301503300813401</v>
      </c>
      <c r="AN732" s="17">
        <v>0.20709296200236901</v>
      </c>
    </row>
    <row r="733" spans="2:40" x14ac:dyDescent="0.35">
      <c r="B733" t="s">
        <v>299</v>
      </c>
      <c r="C733" s="17">
        <v>0.36554434398955399</v>
      </c>
      <c r="D733" s="17">
        <v>0.39229735773956198</v>
      </c>
      <c r="E733" s="17">
        <v>0.338948168335855</v>
      </c>
      <c r="F733" s="17"/>
      <c r="G733" s="17">
        <v>0.35718100334789799</v>
      </c>
      <c r="H733" s="17">
        <v>0.37979897239038701</v>
      </c>
      <c r="I733" s="17">
        <v>0.42254352703346199</v>
      </c>
      <c r="J733" s="17">
        <v>0.44827988018360398</v>
      </c>
      <c r="K733" s="17">
        <v>0.26107521758115698</v>
      </c>
      <c r="L733" s="17">
        <v>0.33869785644028</v>
      </c>
      <c r="M733" s="17"/>
      <c r="N733" s="17">
        <v>0.36220880896880903</v>
      </c>
      <c r="O733" s="17">
        <v>0.27709754058271702</v>
      </c>
      <c r="P733" s="17">
        <v>0.32454498484386102</v>
      </c>
      <c r="Q733" s="17">
        <v>0.46102416427820703</v>
      </c>
      <c r="R733" s="17">
        <v>0.36392300538602701</v>
      </c>
      <c r="S733" s="17"/>
      <c r="T733" s="17">
        <v>0.31215405113758399</v>
      </c>
      <c r="U733" s="17">
        <v>0.33341156345906597</v>
      </c>
      <c r="V733" s="17">
        <v>0.37944106465938199</v>
      </c>
      <c r="W733" s="17">
        <v>0.457751421206267</v>
      </c>
      <c r="X733" s="17"/>
      <c r="Y733" s="17">
        <v>0.420948523236848</v>
      </c>
      <c r="Z733" s="17">
        <v>0.32208010239545698</v>
      </c>
      <c r="AA733" s="17">
        <v>0.303023505764204</v>
      </c>
      <c r="AB733" s="17">
        <v>0.41551992693821199</v>
      </c>
      <c r="AC733" s="17">
        <v>0.362323800329519</v>
      </c>
      <c r="AD733" s="17">
        <v>0.301842754796188</v>
      </c>
      <c r="AE733" s="17"/>
      <c r="AF733" s="17">
        <v>0.38609062052422399</v>
      </c>
      <c r="AG733" s="17"/>
      <c r="AH733" s="17">
        <v>0.367327462767919</v>
      </c>
      <c r="AI733" s="17"/>
      <c r="AJ733" s="17">
        <v>0.35156807639905002</v>
      </c>
      <c r="AK733" s="17">
        <v>0.38116687028755097</v>
      </c>
      <c r="AL733" s="17">
        <v>0.34437123469786401</v>
      </c>
      <c r="AM733" s="17">
        <v>0.427331667497589</v>
      </c>
      <c r="AN733" s="17">
        <v>0.29297510411536398</v>
      </c>
    </row>
    <row r="734" spans="2:40" x14ac:dyDescent="0.35">
      <c r="B734" t="s">
        <v>300</v>
      </c>
      <c r="C734" s="17">
        <v>0.19065636647596801</v>
      </c>
      <c r="D734" s="17">
        <v>0.17492483969255099</v>
      </c>
      <c r="E734" s="17">
        <v>0.20752655131394401</v>
      </c>
      <c r="F734" s="17"/>
      <c r="G734" s="17">
        <v>0.16600955213673299</v>
      </c>
      <c r="H734" s="17">
        <v>0.158534896496795</v>
      </c>
      <c r="I734" s="17">
        <v>0.139316321624295</v>
      </c>
      <c r="J734" s="17">
        <v>0.18516741000068801</v>
      </c>
      <c r="K734" s="17">
        <v>0.25854069581259498</v>
      </c>
      <c r="L734" s="17">
        <v>0.212266046278758</v>
      </c>
      <c r="M734" s="17"/>
      <c r="N734" s="17">
        <v>0.17669067563945101</v>
      </c>
      <c r="O734" s="17">
        <v>0.161706629002141</v>
      </c>
      <c r="P734" s="17">
        <v>0.25067898611841999</v>
      </c>
      <c r="Q734" s="17">
        <v>0.13243441101671699</v>
      </c>
      <c r="R734" s="17">
        <v>0.209825944717315</v>
      </c>
      <c r="S734" s="17"/>
      <c r="T734" s="17">
        <v>0.25102223770926502</v>
      </c>
      <c r="U734" s="17">
        <v>0.22574763128258701</v>
      </c>
      <c r="V734" s="17">
        <v>0.142781350596347</v>
      </c>
      <c r="W734" s="17">
        <v>0.16692360951777299</v>
      </c>
      <c r="X734" s="17"/>
      <c r="Y734" s="17">
        <v>0.161049290318208</v>
      </c>
      <c r="Z734" s="17">
        <v>0.19405900230895301</v>
      </c>
      <c r="AA734" s="17">
        <v>0.22497356401244201</v>
      </c>
      <c r="AB734" s="17">
        <v>0.20937309390867501</v>
      </c>
      <c r="AC734" s="17">
        <v>0.15402319275360599</v>
      </c>
      <c r="AD734" s="17">
        <v>0.34376933225723699</v>
      </c>
      <c r="AE734" s="17"/>
      <c r="AF734" s="17">
        <v>0.17976531550179101</v>
      </c>
      <c r="AG734" s="17"/>
      <c r="AH734" s="17">
        <v>0.19030650777652799</v>
      </c>
      <c r="AI734" s="17"/>
      <c r="AJ734" s="17">
        <v>0.167832196874941</v>
      </c>
      <c r="AK734" s="17">
        <v>0.18131393913132399</v>
      </c>
      <c r="AL734" s="17">
        <v>0.230313987940238</v>
      </c>
      <c r="AM734" s="17">
        <v>0.180631081319994</v>
      </c>
      <c r="AN734" s="17">
        <v>0.215767224816349</v>
      </c>
    </row>
    <row r="735" spans="2:40" x14ac:dyDescent="0.35">
      <c r="B735" t="s">
        <v>301</v>
      </c>
      <c r="C735" s="17">
        <v>5.6383219303128E-2</v>
      </c>
      <c r="D735" s="17">
        <v>6.7249692777191505E-2</v>
      </c>
      <c r="E735" s="17">
        <v>4.5850869569870001E-2</v>
      </c>
      <c r="F735" s="17"/>
      <c r="G735" s="17">
        <v>9.9752241457483501E-2</v>
      </c>
      <c r="H735" s="17">
        <v>6.1073404350112E-2</v>
      </c>
      <c r="I735" s="17">
        <v>5.20460116013121E-2</v>
      </c>
      <c r="J735" s="17">
        <v>2.9727377215938398E-2</v>
      </c>
      <c r="K735" s="17">
        <v>4.2894870321697198E-2</v>
      </c>
      <c r="L735" s="17">
        <v>6.3440737718599802E-2</v>
      </c>
      <c r="M735" s="17"/>
      <c r="N735" s="17">
        <v>1.3419450847732E-2</v>
      </c>
      <c r="O735" s="17">
        <v>9.1883053920069499E-2</v>
      </c>
      <c r="P735" s="17">
        <v>5.4606713076137403E-2</v>
      </c>
      <c r="Q735" s="17">
        <v>5.0654708153408001E-2</v>
      </c>
      <c r="R735" s="17">
        <v>5.2990884728889603E-2</v>
      </c>
      <c r="S735" s="17"/>
      <c r="T735" s="17">
        <v>0.11003181926925699</v>
      </c>
      <c r="U735" s="17">
        <v>4.7001235684979402E-2</v>
      </c>
      <c r="V735" s="17">
        <v>5.3642249651771903E-2</v>
      </c>
      <c r="W735" s="17">
        <v>3.93517041235125E-2</v>
      </c>
      <c r="X735" s="17"/>
      <c r="Y735" s="17">
        <v>4.18217693856857E-2</v>
      </c>
      <c r="Z735" s="17">
        <v>4.71340108150404E-2</v>
      </c>
      <c r="AA735" s="17">
        <v>6.8205986094907897E-2</v>
      </c>
      <c r="AB735" s="17">
        <v>7.7922105356077798E-2</v>
      </c>
      <c r="AC735" s="17">
        <v>0.103839241961174</v>
      </c>
      <c r="AD735" s="17">
        <v>0</v>
      </c>
      <c r="AE735" s="17"/>
      <c r="AF735" s="17">
        <v>5.6058489215323998E-2</v>
      </c>
      <c r="AG735" s="17"/>
      <c r="AH735" s="17">
        <v>5.6831960120376897E-2</v>
      </c>
      <c r="AI735" s="17"/>
      <c r="AJ735" s="17">
        <v>5.3771342974097899E-2</v>
      </c>
      <c r="AK735" s="17">
        <v>4.9923315822670698E-2</v>
      </c>
      <c r="AL735" s="17">
        <v>4.0117322052359003E-2</v>
      </c>
      <c r="AM735" s="17">
        <v>5.6480880257829498E-2</v>
      </c>
      <c r="AN735" s="17">
        <v>0.106696096887997</v>
      </c>
    </row>
    <row r="736" spans="2:40" x14ac:dyDescent="0.35">
      <c r="B736" t="s">
        <v>302</v>
      </c>
      <c r="C736" s="17">
        <v>5.9562817961955603E-2</v>
      </c>
      <c r="D736" s="17">
        <v>6.7931936952738095E-2</v>
      </c>
      <c r="E736" s="17">
        <v>5.1547188721098001E-2</v>
      </c>
      <c r="F736" s="17"/>
      <c r="G736" s="17">
        <v>5.3122617380058502E-2</v>
      </c>
      <c r="H736" s="17">
        <v>2.8406062596522601E-2</v>
      </c>
      <c r="I736" s="17">
        <v>7.3808367413723402E-2</v>
      </c>
      <c r="J736" s="17">
        <v>3.6628903998914303E-2</v>
      </c>
      <c r="K736" s="17">
        <v>0.10647468710345399</v>
      </c>
      <c r="L736" s="17">
        <v>6.0291346680787901E-2</v>
      </c>
      <c r="M736" s="17"/>
      <c r="N736" s="17">
        <v>7.6277115553638697E-2</v>
      </c>
      <c r="O736" s="17">
        <v>9.18381121295513E-2</v>
      </c>
      <c r="P736" s="17">
        <v>7.1739422327476293E-2</v>
      </c>
      <c r="Q736" s="17">
        <v>3.79474996920924E-2</v>
      </c>
      <c r="R736" s="17">
        <v>2.85732908560394E-2</v>
      </c>
      <c r="S736" s="17"/>
      <c r="T736" s="17">
        <v>6.3679546510085602E-2</v>
      </c>
      <c r="U736" s="17">
        <v>8.1801167299847197E-2</v>
      </c>
      <c r="V736" s="17">
        <v>5.6068295057951897E-2</v>
      </c>
      <c r="W736" s="17">
        <v>3.0141450202404701E-2</v>
      </c>
      <c r="X736" s="17"/>
      <c r="Y736" s="17">
        <v>4.5969003644262499E-2</v>
      </c>
      <c r="Z736" s="17">
        <v>4.5038395594313302E-2</v>
      </c>
      <c r="AA736" s="17">
        <v>6.9519803731516394E-2</v>
      </c>
      <c r="AB736" s="17">
        <v>0.112012635134318</v>
      </c>
      <c r="AC736" s="17">
        <v>2.7817274793180601E-2</v>
      </c>
      <c r="AD736" s="17">
        <v>0.107449768675336</v>
      </c>
      <c r="AE736" s="17"/>
      <c r="AF736" s="17">
        <v>6.5066679625790005E-2</v>
      </c>
      <c r="AG736" s="17"/>
      <c r="AH736" s="17">
        <v>5.7111195941846597E-2</v>
      </c>
      <c r="AI736" s="17"/>
      <c r="AJ736" s="17">
        <v>5.8839193251213201E-2</v>
      </c>
      <c r="AK736" s="17">
        <v>5.9667664694608102E-2</v>
      </c>
      <c r="AL736" s="17">
        <v>5.2957450766899998E-2</v>
      </c>
      <c r="AM736" s="17">
        <v>5.1646125903703703E-2</v>
      </c>
      <c r="AN736" s="17">
        <v>9.2795945056124401E-2</v>
      </c>
    </row>
    <row r="737" spans="2:40" x14ac:dyDescent="0.35">
      <c r="B737" t="s">
        <v>58</v>
      </c>
      <c r="C737" s="17">
        <v>0.10310787156300701</v>
      </c>
      <c r="D737" s="17">
        <v>4.7342504321781498E-2</v>
      </c>
      <c r="E737" s="17">
        <v>0.159496990837806</v>
      </c>
      <c r="F737" s="17"/>
      <c r="G737" s="17">
        <v>3.7164234746947397E-2</v>
      </c>
      <c r="H737" s="17">
        <v>8.8744248494588396E-2</v>
      </c>
      <c r="I737" s="17">
        <v>9.6497030832490394E-2</v>
      </c>
      <c r="J737" s="17">
        <v>8.4590419658830698E-2</v>
      </c>
      <c r="K737" s="17">
        <v>0.116356582893094</v>
      </c>
      <c r="L737" s="17">
        <v>0.148465390108076</v>
      </c>
      <c r="M737" s="17"/>
      <c r="N737" s="17">
        <v>0.127874783412711</v>
      </c>
      <c r="O737" s="17">
        <v>0.110578833186085</v>
      </c>
      <c r="P737" s="17">
        <v>0.12761490896914399</v>
      </c>
      <c r="Q737" s="17">
        <v>7.5944795471383206E-2</v>
      </c>
      <c r="R737" s="17">
        <v>6.7954246194537604E-2</v>
      </c>
      <c r="S737" s="17"/>
      <c r="T737" s="17">
        <v>7.3467738696536097E-2</v>
      </c>
      <c r="U737" s="17">
        <v>0.122182000983933</v>
      </c>
      <c r="V737" s="17">
        <v>0.11029797853319299</v>
      </c>
      <c r="W737" s="17">
        <v>4.9157340759280403E-2</v>
      </c>
      <c r="X737" s="17"/>
      <c r="Y737" s="17">
        <v>7.9444033096400093E-2</v>
      </c>
      <c r="Z737" s="17">
        <v>0.103501737563803</v>
      </c>
      <c r="AA737" s="17">
        <v>0.15849914679569399</v>
      </c>
      <c r="AB737" s="17">
        <v>2.60619956635595E-2</v>
      </c>
      <c r="AC737" s="17">
        <v>9.2527364724261499E-2</v>
      </c>
      <c r="AD737" s="17">
        <v>8.2780378160109996E-2</v>
      </c>
      <c r="AE737" s="17"/>
      <c r="AF737" s="17">
        <v>0.10850582832759199</v>
      </c>
      <c r="AG737" s="17"/>
      <c r="AH737" s="17">
        <v>9.9169128695355796E-2</v>
      </c>
      <c r="AI737" s="17"/>
      <c r="AJ737" s="17">
        <v>0.106706103113399</v>
      </c>
      <c r="AK737" s="17">
        <v>0.11208706701353099</v>
      </c>
      <c r="AL737" s="17">
        <v>0.13544013534500701</v>
      </c>
      <c r="AM737" s="17">
        <v>7.0895212012748898E-2</v>
      </c>
      <c r="AN737" s="17">
        <v>8.4672667121796996E-2</v>
      </c>
    </row>
    <row r="738" spans="2:40" x14ac:dyDescent="0.35">
      <c r="B738" t="s">
        <v>303</v>
      </c>
      <c r="C738" s="17">
        <v>0.59028972469594199</v>
      </c>
      <c r="D738" s="17">
        <v>0.64255102625573801</v>
      </c>
      <c r="E738" s="17">
        <v>0.53557839955728204</v>
      </c>
      <c r="F738" s="17"/>
      <c r="G738" s="17">
        <v>0.64395135427877803</v>
      </c>
      <c r="H738" s="17">
        <v>0.66324138806198196</v>
      </c>
      <c r="I738" s="17">
        <v>0.63833226852817904</v>
      </c>
      <c r="J738" s="17">
        <v>0.66388588912562796</v>
      </c>
      <c r="K738" s="17">
        <v>0.47573316386915998</v>
      </c>
      <c r="L738" s="17">
        <v>0.51553647921377899</v>
      </c>
      <c r="M738" s="17"/>
      <c r="N738" s="17">
        <v>0.60573797454646705</v>
      </c>
      <c r="O738" s="17">
        <v>0.54399337176215301</v>
      </c>
      <c r="P738" s="17">
        <v>0.49535996950882299</v>
      </c>
      <c r="Q738" s="17">
        <v>0.70301858566639996</v>
      </c>
      <c r="R738" s="17">
        <v>0.64065563350321797</v>
      </c>
      <c r="S738" s="17"/>
      <c r="T738" s="17">
        <v>0.501798657814856</v>
      </c>
      <c r="U738" s="17">
        <v>0.523267964748654</v>
      </c>
      <c r="V738" s="17">
        <v>0.63721012616073602</v>
      </c>
      <c r="W738" s="17">
        <v>0.71442589539702905</v>
      </c>
      <c r="X738" s="17"/>
      <c r="Y738" s="17">
        <v>0.67171590355544397</v>
      </c>
      <c r="Z738" s="17">
        <v>0.61026685371789102</v>
      </c>
      <c r="AA738" s="17">
        <v>0.47880149936543998</v>
      </c>
      <c r="AB738" s="17">
        <v>0.57463016993737004</v>
      </c>
      <c r="AC738" s="17">
        <v>0.621792925767777</v>
      </c>
      <c r="AD738" s="17">
        <v>0.46600052090731697</v>
      </c>
      <c r="AE738" s="17"/>
      <c r="AF738" s="17">
        <v>0.59060368732950297</v>
      </c>
      <c r="AG738" s="17"/>
      <c r="AH738" s="17">
        <v>0.59658120746589305</v>
      </c>
      <c r="AI738" s="17"/>
      <c r="AJ738" s="17">
        <v>0.61285116378634896</v>
      </c>
      <c r="AK738" s="17">
        <v>0.59700801333786702</v>
      </c>
      <c r="AL738" s="17">
        <v>0.54117110389549505</v>
      </c>
      <c r="AM738" s="17">
        <v>0.64034670050572395</v>
      </c>
      <c r="AN738" s="17">
        <v>0.50006806611773302</v>
      </c>
    </row>
    <row r="739" spans="2:40" x14ac:dyDescent="0.35">
      <c r="B739" t="s">
        <v>304</v>
      </c>
      <c r="C739" s="17">
        <v>0.115946037265084</v>
      </c>
      <c r="D739" s="17">
        <v>0.13518162972993</v>
      </c>
      <c r="E739" s="17">
        <v>9.7398058290967898E-2</v>
      </c>
      <c r="F739" s="17"/>
      <c r="G739" s="17">
        <v>0.15287485883754201</v>
      </c>
      <c r="H739" s="17">
        <v>8.9479466946634598E-2</v>
      </c>
      <c r="I739" s="17">
        <v>0.12585437901503599</v>
      </c>
      <c r="J739" s="17">
        <v>6.6356281214852694E-2</v>
      </c>
      <c r="K739" s="17">
        <v>0.14936955742515101</v>
      </c>
      <c r="L739" s="17">
        <v>0.123732084399388</v>
      </c>
      <c r="M739" s="17"/>
      <c r="N739" s="17">
        <v>8.9696566401370706E-2</v>
      </c>
      <c r="O739" s="17">
        <v>0.18372116604962099</v>
      </c>
      <c r="P739" s="17">
        <v>0.126346135403614</v>
      </c>
      <c r="Q739" s="17">
        <v>8.8602207845500394E-2</v>
      </c>
      <c r="R739" s="17">
        <v>8.15641755849289E-2</v>
      </c>
      <c r="S739" s="17"/>
      <c r="T739" s="17">
        <v>0.17371136577934301</v>
      </c>
      <c r="U739" s="17">
        <v>0.12880240298482701</v>
      </c>
      <c r="V739" s="17">
        <v>0.10971054470972399</v>
      </c>
      <c r="W739" s="17">
        <v>6.9493154325917197E-2</v>
      </c>
      <c r="X739" s="17"/>
      <c r="Y739" s="17">
        <v>8.7790773029948199E-2</v>
      </c>
      <c r="Z739" s="17">
        <v>9.2172406409353702E-2</v>
      </c>
      <c r="AA739" s="17">
        <v>0.137725789826424</v>
      </c>
      <c r="AB739" s="17">
        <v>0.18993474049039599</v>
      </c>
      <c r="AC739" s="17">
        <v>0.131656516754355</v>
      </c>
      <c r="AD739" s="17">
        <v>0.107449768675336</v>
      </c>
      <c r="AE739" s="17"/>
      <c r="AF739" s="17">
        <v>0.121125168841114</v>
      </c>
      <c r="AG739" s="17"/>
      <c r="AH739" s="17">
        <v>0.11394315606222299</v>
      </c>
      <c r="AI739" s="17"/>
      <c r="AJ739" s="17">
        <v>0.112610536225311</v>
      </c>
      <c r="AK739" s="17">
        <v>0.109590980517279</v>
      </c>
      <c r="AL739" s="17">
        <v>9.3074772819258994E-2</v>
      </c>
      <c r="AM739" s="17">
        <v>0.10812700616153301</v>
      </c>
      <c r="AN739" s="17">
        <v>0.19949204194412101</v>
      </c>
    </row>
    <row r="740" spans="2:40" x14ac:dyDescent="0.35">
      <c r="B740" t="s">
        <v>240</v>
      </c>
      <c r="C740" s="17">
        <v>0.47434368743085797</v>
      </c>
      <c r="D740" s="17">
        <v>0.50736939652580904</v>
      </c>
      <c r="E740" s="17">
        <v>0.438180341266314</v>
      </c>
      <c r="F740" s="17"/>
      <c r="G740" s="17">
        <v>0.49107649544123599</v>
      </c>
      <c r="H740" s="17">
        <v>0.57376192111534696</v>
      </c>
      <c r="I740" s="17">
        <v>0.51247788951314399</v>
      </c>
      <c r="J740" s="17">
        <v>0.59752960791077503</v>
      </c>
      <c r="K740" s="17">
        <v>0.32636360644400902</v>
      </c>
      <c r="L740" s="17">
        <v>0.391804394814391</v>
      </c>
      <c r="M740" s="17"/>
      <c r="N740" s="17">
        <v>0.51604140814509603</v>
      </c>
      <c r="O740" s="17">
        <v>0.36027220571253199</v>
      </c>
      <c r="P740" s="17">
        <v>0.36901383410520899</v>
      </c>
      <c r="Q740" s="17">
        <v>0.61441637782089897</v>
      </c>
      <c r="R740" s="17">
        <v>0.55909145791828896</v>
      </c>
      <c r="S740" s="17"/>
      <c r="T740" s="17">
        <v>0.32808729203551301</v>
      </c>
      <c r="U740" s="17">
        <v>0.39446556176382702</v>
      </c>
      <c r="V740" s="17">
        <v>0.52749958145101306</v>
      </c>
      <c r="W740" s="17">
        <v>0.64493274107111198</v>
      </c>
      <c r="X740" s="17"/>
      <c r="Y740" s="17">
        <v>0.58392513052549599</v>
      </c>
      <c r="Z740" s="17">
        <v>0.51809444730853804</v>
      </c>
      <c r="AA740" s="17">
        <v>0.341075709539015</v>
      </c>
      <c r="AB740" s="17">
        <v>0.38469542944697399</v>
      </c>
      <c r="AC740" s="17">
        <v>0.49013640901342198</v>
      </c>
      <c r="AD740" s="17">
        <v>0.35855075223198102</v>
      </c>
      <c r="AE740" s="17"/>
      <c r="AF740" s="17">
        <v>0.46947851848838901</v>
      </c>
      <c r="AG740" s="17"/>
      <c r="AH740" s="17">
        <v>0.482638051403669</v>
      </c>
      <c r="AI740" s="17"/>
      <c r="AJ740" s="17">
        <v>0.50024062756103804</v>
      </c>
      <c r="AK740" s="17">
        <v>0.48741703282058801</v>
      </c>
      <c r="AL740" s="17">
        <v>0.44809633107623598</v>
      </c>
      <c r="AM740" s="17">
        <v>0.53221969434419003</v>
      </c>
      <c r="AN740" s="17">
        <v>0.30057602417361101</v>
      </c>
    </row>
    <row r="741" spans="2:40" x14ac:dyDescent="0.35">
      <c r="C741" s="17"/>
      <c r="D741" s="17"/>
      <c r="E741" s="17"/>
      <c r="F741" s="17"/>
      <c r="G741" s="17"/>
      <c r="H741" s="17"/>
      <c r="I741" s="17"/>
      <c r="J741" s="17"/>
      <c r="K741" s="17"/>
      <c r="L741" s="17"/>
      <c r="M741" s="17"/>
      <c r="N741" s="17"/>
      <c r="O741" s="17"/>
      <c r="P741" s="17"/>
      <c r="Q741" s="17"/>
      <c r="R741" s="17"/>
      <c r="S741" s="17"/>
      <c r="T741" s="17"/>
      <c r="U741" s="17"/>
      <c r="V741" s="17"/>
      <c r="W741" s="17"/>
      <c r="X741" s="17"/>
      <c r="Y741" s="17"/>
      <c r="Z741" s="17"/>
      <c r="AA741" s="17"/>
      <c r="AB741" s="17"/>
      <c r="AC741" s="17"/>
      <c r="AD741" s="17"/>
      <c r="AE741" s="17"/>
      <c r="AF741" s="17"/>
      <c r="AG741" s="17"/>
      <c r="AH741" s="17"/>
      <c r="AI741" s="17"/>
      <c r="AJ741" s="17"/>
      <c r="AK741" s="17"/>
      <c r="AL741" s="17"/>
      <c r="AM741" s="17"/>
      <c r="AN741" s="17"/>
    </row>
    <row r="742" spans="2:40" x14ac:dyDescent="0.35">
      <c r="B742" s="6" t="s">
        <v>314</v>
      </c>
      <c r="C742" s="17"/>
      <c r="D742" s="17"/>
      <c r="E742" s="17"/>
      <c r="F742" s="17"/>
      <c r="G742" s="17"/>
      <c r="H742" s="17"/>
      <c r="I742" s="17"/>
      <c r="J742" s="17"/>
      <c r="K742" s="17"/>
      <c r="L742" s="17"/>
      <c r="M742" s="17"/>
      <c r="N742" s="17"/>
      <c r="O742" s="17"/>
      <c r="P742" s="17"/>
      <c r="Q742" s="17"/>
      <c r="R742" s="17"/>
      <c r="S742" s="17"/>
      <c r="T742" s="17"/>
      <c r="U742" s="17"/>
      <c r="V742" s="17"/>
      <c r="W742" s="17"/>
      <c r="X742" s="17"/>
      <c r="Y742" s="17"/>
      <c r="Z742" s="17"/>
      <c r="AA742" s="17"/>
      <c r="AB742" s="17"/>
      <c r="AC742" s="17"/>
      <c r="AD742" s="17"/>
      <c r="AE742" s="17"/>
      <c r="AF742" s="17"/>
      <c r="AG742" s="17"/>
      <c r="AH742" s="17"/>
      <c r="AI742" s="17"/>
      <c r="AJ742" s="17"/>
      <c r="AK742" s="17"/>
      <c r="AL742" s="17"/>
      <c r="AM742" s="17"/>
      <c r="AN742" s="17"/>
    </row>
    <row r="743" spans="2:40" x14ac:dyDescent="0.35">
      <c r="B743" s="24" t="s">
        <v>62</v>
      </c>
      <c r="C743" s="17"/>
      <c r="D743" s="17"/>
      <c r="E743" s="17"/>
      <c r="F743" s="17"/>
      <c r="G743" s="17"/>
      <c r="H743" s="17"/>
      <c r="I743" s="17"/>
      <c r="J743" s="17"/>
      <c r="K743" s="17"/>
      <c r="L743" s="17"/>
      <c r="M743" s="17"/>
      <c r="N743" s="17"/>
      <c r="O743" s="17"/>
      <c r="P743" s="17"/>
      <c r="Q743" s="17"/>
      <c r="R743" s="17"/>
      <c r="S743" s="17"/>
      <c r="T743" s="17"/>
      <c r="U743" s="17"/>
      <c r="V743" s="17"/>
      <c r="W743" s="17"/>
      <c r="X743" s="17"/>
      <c r="Y743" s="17"/>
      <c r="Z743" s="17"/>
      <c r="AA743" s="17"/>
      <c r="AB743" s="17"/>
      <c r="AC743" s="17"/>
      <c r="AD743" s="17"/>
      <c r="AE743" s="17"/>
      <c r="AF743" s="17"/>
      <c r="AG743" s="17"/>
      <c r="AH743" s="17"/>
      <c r="AI743" s="17"/>
      <c r="AJ743" s="17"/>
      <c r="AK743" s="17"/>
      <c r="AL743" s="17"/>
      <c r="AM743" s="17"/>
      <c r="AN743" s="17"/>
    </row>
    <row r="744" spans="2:40" x14ac:dyDescent="0.35">
      <c r="B744" t="s">
        <v>298</v>
      </c>
      <c r="C744" s="17">
        <v>0.28202661947812502</v>
      </c>
      <c r="D744" s="17">
        <v>0.299972893299631</v>
      </c>
      <c r="E744" s="17">
        <v>0.26181606267826801</v>
      </c>
      <c r="F744" s="17"/>
      <c r="G744" s="17">
        <v>0.30881550443924799</v>
      </c>
      <c r="H744" s="17">
        <v>0.27032289398270298</v>
      </c>
      <c r="I744" s="17">
        <v>0.23437250157574099</v>
      </c>
      <c r="J744" s="17">
        <v>0.299218977729589</v>
      </c>
      <c r="K744" s="17">
        <v>0.26579100759102797</v>
      </c>
      <c r="L744" s="17">
        <v>0.30438683605242001</v>
      </c>
      <c r="M744" s="17"/>
      <c r="N744" s="17">
        <v>0.33331627858566099</v>
      </c>
      <c r="O744" s="17">
        <v>0.25489883990495099</v>
      </c>
      <c r="P744" s="17">
        <v>0.24859161221982001</v>
      </c>
      <c r="Q744" s="17">
        <v>0.325245033613344</v>
      </c>
      <c r="R744" s="17">
        <v>0.27967901010871099</v>
      </c>
      <c r="S744" s="17"/>
      <c r="T744" s="17">
        <v>0.299627923656689</v>
      </c>
      <c r="U744" s="17">
        <v>0.285236913810265</v>
      </c>
      <c r="V744" s="17">
        <v>0.29540182188619701</v>
      </c>
      <c r="W744" s="17">
        <v>0.29955512048278798</v>
      </c>
      <c r="X744" s="17"/>
      <c r="Y744" s="17">
        <v>0.28900479252348299</v>
      </c>
      <c r="Z744" s="17">
        <v>0.31967275745474399</v>
      </c>
      <c r="AA744" s="17">
        <v>0.27156109622121399</v>
      </c>
      <c r="AB744" s="17">
        <v>0.212564024905392</v>
      </c>
      <c r="AC744" s="17">
        <v>0.28696055070130899</v>
      </c>
      <c r="AD744" s="17">
        <v>0.25985829308340203</v>
      </c>
      <c r="AE744" s="17"/>
      <c r="AF744" s="17">
        <v>0.26955462457401302</v>
      </c>
      <c r="AG744" s="17"/>
      <c r="AH744" s="17">
        <v>0.28630329964051099</v>
      </c>
      <c r="AI744" s="17"/>
      <c r="AJ744" s="17">
        <v>0.306298583212741</v>
      </c>
      <c r="AK744" s="17">
        <v>0.27343674446810801</v>
      </c>
      <c r="AL744" s="17">
        <v>0.28124438291125903</v>
      </c>
      <c r="AM744" s="17">
        <v>0.27054645538602901</v>
      </c>
      <c r="AN744" s="17">
        <v>0.24583742505166301</v>
      </c>
    </row>
    <row r="745" spans="2:40" x14ac:dyDescent="0.35">
      <c r="B745" t="s">
        <v>299</v>
      </c>
      <c r="C745" s="17">
        <v>0.39511994379070398</v>
      </c>
      <c r="D745" s="17">
        <v>0.39755496324686501</v>
      </c>
      <c r="E745" s="17">
        <v>0.39302208213037598</v>
      </c>
      <c r="F745" s="17"/>
      <c r="G745" s="17">
        <v>0.40193244324995803</v>
      </c>
      <c r="H745" s="17">
        <v>0.46169705708251502</v>
      </c>
      <c r="I745" s="17">
        <v>0.42874924455250002</v>
      </c>
      <c r="J745" s="17">
        <v>0.347620982200121</v>
      </c>
      <c r="K745" s="17">
        <v>0.31213353588182602</v>
      </c>
      <c r="L745" s="17">
        <v>0.413086146740275</v>
      </c>
      <c r="M745" s="17"/>
      <c r="N745" s="17">
        <v>0.426960462444335</v>
      </c>
      <c r="O745" s="17">
        <v>0.35895962488397398</v>
      </c>
      <c r="P745" s="17">
        <v>0.35398047759016199</v>
      </c>
      <c r="Q745" s="17">
        <v>0.429463965708478</v>
      </c>
      <c r="R745" s="17">
        <v>0.43628069292028598</v>
      </c>
      <c r="S745" s="17"/>
      <c r="T745" s="17">
        <v>0.32070294756269202</v>
      </c>
      <c r="U745" s="17">
        <v>0.34854927211402997</v>
      </c>
      <c r="V745" s="17">
        <v>0.41446081130733498</v>
      </c>
      <c r="W745" s="17">
        <v>0.46607996369063598</v>
      </c>
      <c r="X745" s="17"/>
      <c r="Y745" s="17">
        <v>0.41783106519736002</v>
      </c>
      <c r="Z745" s="17">
        <v>0.35660746031311003</v>
      </c>
      <c r="AA745" s="17">
        <v>0.38893514592664002</v>
      </c>
      <c r="AB745" s="17">
        <v>0.36754297843822498</v>
      </c>
      <c r="AC745" s="17">
        <v>0.43546858236549402</v>
      </c>
      <c r="AD745" s="17">
        <v>0.25357139531289802</v>
      </c>
      <c r="AE745" s="17"/>
      <c r="AF745" s="17">
        <v>0.41577258748943202</v>
      </c>
      <c r="AG745" s="17"/>
      <c r="AH745" s="17">
        <v>0.397307639324677</v>
      </c>
      <c r="AI745" s="17"/>
      <c r="AJ745" s="17">
        <v>0.37962947172531297</v>
      </c>
      <c r="AK745" s="17">
        <v>0.379606605270839</v>
      </c>
      <c r="AL745" s="17">
        <v>0.414445971324649</v>
      </c>
      <c r="AM745" s="17">
        <v>0.437049721967669</v>
      </c>
      <c r="AN745" s="17">
        <v>0.33227211985009902</v>
      </c>
    </row>
    <row r="746" spans="2:40" x14ac:dyDescent="0.35">
      <c r="B746" t="s">
        <v>300</v>
      </c>
      <c r="C746" s="17">
        <v>0.13899581709450501</v>
      </c>
      <c r="D746" s="17">
        <v>0.14739473639279199</v>
      </c>
      <c r="E746" s="17">
        <v>0.13142367663334101</v>
      </c>
      <c r="F746" s="17"/>
      <c r="G746" s="17">
        <v>0.11808639441041301</v>
      </c>
      <c r="H746" s="17">
        <v>0.112724979864117</v>
      </c>
      <c r="I746" s="17">
        <v>0.13480241047518199</v>
      </c>
      <c r="J746" s="17">
        <v>0.19606425128327301</v>
      </c>
      <c r="K746" s="17">
        <v>0.18331491278149101</v>
      </c>
      <c r="L746" s="17">
        <v>0.10176247894696</v>
      </c>
      <c r="M746" s="17"/>
      <c r="N746" s="17">
        <v>6.1329239550652302E-2</v>
      </c>
      <c r="O746" s="17">
        <v>0.131543028265242</v>
      </c>
      <c r="P746" s="17">
        <v>0.16973991633739499</v>
      </c>
      <c r="Q746" s="17">
        <v>0.124770251228359</v>
      </c>
      <c r="R746" s="17">
        <v>0.161171164033658</v>
      </c>
      <c r="S746" s="17"/>
      <c r="T746" s="17">
        <v>0.18939546174418201</v>
      </c>
      <c r="U746" s="17">
        <v>0.11482639260545199</v>
      </c>
      <c r="V746" s="17">
        <v>0.115377126317942</v>
      </c>
      <c r="W746" s="17">
        <v>0.14593448554077601</v>
      </c>
      <c r="X746" s="17"/>
      <c r="Y746" s="17">
        <v>0.141849060358618</v>
      </c>
      <c r="Z746" s="17">
        <v>0.148824661016381</v>
      </c>
      <c r="AA746" s="17">
        <v>0.113452543648333</v>
      </c>
      <c r="AB746" s="17">
        <v>0.222980623989249</v>
      </c>
      <c r="AC746" s="17">
        <v>0.13168508278667301</v>
      </c>
      <c r="AD746" s="17">
        <v>0.19023411700056</v>
      </c>
      <c r="AE746" s="17"/>
      <c r="AF746" s="17">
        <v>0.120706543942634</v>
      </c>
      <c r="AG746" s="17"/>
      <c r="AH746" s="17">
        <v>0.136611773458202</v>
      </c>
      <c r="AI746" s="17"/>
      <c r="AJ746" s="17">
        <v>0.136847943783073</v>
      </c>
      <c r="AK746" s="17">
        <v>0.136071597256119</v>
      </c>
      <c r="AL746" s="17">
        <v>0.117613597801216</v>
      </c>
      <c r="AM746" s="17">
        <v>0.13625796595673401</v>
      </c>
      <c r="AN746" s="17">
        <v>0.19967491920769001</v>
      </c>
    </row>
    <row r="747" spans="2:40" x14ac:dyDescent="0.35">
      <c r="B747" t="s">
        <v>301</v>
      </c>
      <c r="C747" s="17">
        <v>5.2891318219370403E-2</v>
      </c>
      <c r="D747" s="17">
        <v>6.1926210709009999E-2</v>
      </c>
      <c r="E747" s="17">
        <v>4.4170051825131999E-2</v>
      </c>
      <c r="F747" s="17"/>
      <c r="G747" s="17">
        <v>9.9996589697917096E-2</v>
      </c>
      <c r="H747" s="17">
        <v>6.00645527849318E-2</v>
      </c>
      <c r="I747" s="17">
        <v>6.0664730727639997E-2</v>
      </c>
      <c r="J747" s="17">
        <v>2.2534096446386102E-2</v>
      </c>
      <c r="K747" s="17">
        <v>4.45390292329274E-2</v>
      </c>
      <c r="L747" s="17">
        <v>4.8999309262239499E-2</v>
      </c>
      <c r="M747" s="17"/>
      <c r="N747" s="17">
        <v>4.8408205627930398E-2</v>
      </c>
      <c r="O747" s="17">
        <v>9.6063267791402507E-2</v>
      </c>
      <c r="P747" s="17">
        <v>5.7439828581215997E-2</v>
      </c>
      <c r="Q747" s="17">
        <v>2.5413907563856399E-2</v>
      </c>
      <c r="R747" s="17">
        <v>4.2445153217261E-2</v>
      </c>
      <c r="S747" s="17"/>
      <c r="T747" s="17">
        <v>6.6654386423973602E-2</v>
      </c>
      <c r="U747" s="17">
        <v>7.3469860478545299E-2</v>
      </c>
      <c r="V747" s="17">
        <v>4.6095016116124897E-2</v>
      </c>
      <c r="W747" s="17">
        <v>3.0564783277672199E-2</v>
      </c>
      <c r="X747" s="17"/>
      <c r="Y747" s="17">
        <v>4.2817274361778603E-2</v>
      </c>
      <c r="Z747" s="17">
        <v>5.9369996950216199E-2</v>
      </c>
      <c r="AA747" s="17">
        <v>5.9296894442019597E-2</v>
      </c>
      <c r="AB747" s="17">
        <v>7.4893672183422896E-2</v>
      </c>
      <c r="AC747" s="17">
        <v>4.3463108716208801E-2</v>
      </c>
      <c r="AD747" s="17">
        <v>6.0645756870228398E-2</v>
      </c>
      <c r="AE747" s="17"/>
      <c r="AF747" s="17">
        <v>4.9883204513711803E-2</v>
      </c>
      <c r="AG747" s="17"/>
      <c r="AH747" s="17">
        <v>5.3255590778704301E-2</v>
      </c>
      <c r="AI747" s="17"/>
      <c r="AJ747" s="17">
        <v>3.7526894740831901E-2</v>
      </c>
      <c r="AK747" s="17">
        <v>6.4071411205378306E-2</v>
      </c>
      <c r="AL747" s="17">
        <v>5.2209467407967503E-2</v>
      </c>
      <c r="AM747" s="17">
        <v>7.3638011770021494E-2</v>
      </c>
      <c r="AN747" s="17">
        <v>4.0157140823915E-2</v>
      </c>
    </row>
    <row r="748" spans="2:40" x14ac:dyDescent="0.35">
      <c r="B748" t="s">
        <v>302</v>
      </c>
      <c r="C748" s="17">
        <v>6.1167886247037201E-2</v>
      </c>
      <c r="D748" s="17">
        <v>5.9532442884750597E-2</v>
      </c>
      <c r="E748" s="17">
        <v>6.3168068229569801E-2</v>
      </c>
      <c r="F748" s="17"/>
      <c r="G748" s="17">
        <v>3.6786661072316797E-2</v>
      </c>
      <c r="H748" s="17">
        <v>2.48719374924182E-2</v>
      </c>
      <c r="I748" s="17">
        <v>7.1904894692796206E-2</v>
      </c>
      <c r="J748" s="17">
        <v>5.9054816774496401E-2</v>
      </c>
      <c r="K748" s="17">
        <v>0.116227997395229</v>
      </c>
      <c r="L748" s="17">
        <v>5.5993265030752797E-2</v>
      </c>
      <c r="M748" s="17"/>
      <c r="N748" s="17">
        <v>6.9969424108116698E-2</v>
      </c>
      <c r="O748" s="17">
        <v>7.5935620318111394E-2</v>
      </c>
      <c r="P748" s="17">
        <v>8.2207763541138498E-2</v>
      </c>
      <c r="Q748" s="17">
        <v>4.1358659527047099E-2</v>
      </c>
      <c r="R748" s="17">
        <v>2.7957103641448398E-2</v>
      </c>
      <c r="S748" s="17"/>
      <c r="T748" s="17">
        <v>4.9815060467666997E-2</v>
      </c>
      <c r="U748" s="17">
        <v>9.7209357165851801E-2</v>
      </c>
      <c r="V748" s="17">
        <v>5.4679233682431799E-2</v>
      </c>
      <c r="W748" s="17">
        <v>2.8193573362693802E-2</v>
      </c>
      <c r="X748" s="17"/>
      <c r="Y748" s="17">
        <v>5.5354614941065403E-2</v>
      </c>
      <c r="Z748" s="17">
        <v>5.52195889841256E-2</v>
      </c>
      <c r="AA748" s="17">
        <v>6.8098598842090199E-2</v>
      </c>
      <c r="AB748" s="17">
        <v>8.2775799159480107E-2</v>
      </c>
      <c r="AC748" s="17">
        <v>1.4005814889294E-2</v>
      </c>
      <c r="AD748" s="17">
        <v>0.153597359590674</v>
      </c>
      <c r="AE748" s="17"/>
      <c r="AF748" s="17">
        <v>6.6498772744812307E-2</v>
      </c>
      <c r="AG748" s="17"/>
      <c r="AH748" s="17">
        <v>5.8755090447552297E-2</v>
      </c>
      <c r="AI748" s="17"/>
      <c r="AJ748" s="17">
        <v>6.5421954504880295E-2</v>
      </c>
      <c r="AK748" s="17">
        <v>7.91793460338827E-2</v>
      </c>
      <c r="AL748" s="17">
        <v>6.5335585010546093E-2</v>
      </c>
      <c r="AM748" s="17">
        <v>3.3960943631725901E-2</v>
      </c>
      <c r="AN748" s="17">
        <v>7.4546933899499193E-2</v>
      </c>
    </row>
    <row r="749" spans="2:40" x14ac:dyDescent="0.35">
      <c r="B749" t="s">
        <v>58</v>
      </c>
      <c r="C749" s="17">
        <v>6.9798415170258504E-2</v>
      </c>
      <c r="D749" s="17">
        <v>3.3618753466951402E-2</v>
      </c>
      <c r="E749" s="17">
        <v>0.10640005850331399</v>
      </c>
      <c r="F749" s="17"/>
      <c r="G749" s="17">
        <v>3.4382407130146501E-2</v>
      </c>
      <c r="H749" s="17">
        <v>7.0318578793314795E-2</v>
      </c>
      <c r="I749" s="17">
        <v>6.9506217976140094E-2</v>
      </c>
      <c r="J749" s="17">
        <v>7.5506875566135404E-2</v>
      </c>
      <c r="K749" s="17">
        <v>7.7993517117499203E-2</v>
      </c>
      <c r="L749" s="17">
        <v>7.5771963967352807E-2</v>
      </c>
      <c r="M749" s="17"/>
      <c r="N749" s="17">
        <v>6.0016389683304798E-2</v>
      </c>
      <c r="O749" s="17">
        <v>8.2599618836319805E-2</v>
      </c>
      <c r="P749" s="17">
        <v>8.8040401730268406E-2</v>
      </c>
      <c r="Q749" s="17">
        <v>5.3748182358915902E-2</v>
      </c>
      <c r="R749" s="17">
        <v>5.2466876078636197E-2</v>
      </c>
      <c r="S749" s="17"/>
      <c r="T749" s="17">
        <v>7.3804220144796803E-2</v>
      </c>
      <c r="U749" s="17">
        <v>8.0708203825856306E-2</v>
      </c>
      <c r="V749" s="17">
        <v>7.3985990689969597E-2</v>
      </c>
      <c r="W749" s="17">
        <v>2.9672073645434598E-2</v>
      </c>
      <c r="X749" s="17"/>
      <c r="Y749" s="17">
        <v>5.3143192617695102E-2</v>
      </c>
      <c r="Z749" s="17">
        <v>6.0305535281422601E-2</v>
      </c>
      <c r="AA749" s="17">
        <v>9.8655720919703302E-2</v>
      </c>
      <c r="AB749" s="17">
        <v>3.9242901324231201E-2</v>
      </c>
      <c r="AC749" s="17">
        <v>8.8416860541021006E-2</v>
      </c>
      <c r="AD749" s="17">
        <v>8.2093078142236597E-2</v>
      </c>
      <c r="AE749" s="17"/>
      <c r="AF749" s="17">
        <v>7.7584266735396104E-2</v>
      </c>
      <c r="AG749" s="17"/>
      <c r="AH749" s="17">
        <v>6.77666063503541E-2</v>
      </c>
      <c r="AI749" s="17"/>
      <c r="AJ749" s="17">
        <v>7.4275152033161096E-2</v>
      </c>
      <c r="AK749" s="17">
        <v>6.76342957656733E-2</v>
      </c>
      <c r="AL749" s="17">
        <v>6.9150995544362395E-2</v>
      </c>
      <c r="AM749" s="17">
        <v>4.8546901287821298E-2</v>
      </c>
      <c r="AN749" s="17">
        <v>0.107511461167134</v>
      </c>
    </row>
    <row r="750" spans="2:40" x14ac:dyDescent="0.35">
      <c r="B750" t="s">
        <v>303</v>
      </c>
      <c r="C750" s="17">
        <v>0.67714656326882905</v>
      </c>
      <c r="D750" s="17">
        <v>0.69752785654649596</v>
      </c>
      <c r="E750" s="17">
        <v>0.654838144808644</v>
      </c>
      <c r="F750" s="17"/>
      <c r="G750" s="17">
        <v>0.71074794768920602</v>
      </c>
      <c r="H750" s="17">
        <v>0.732019951065218</v>
      </c>
      <c r="I750" s="17">
        <v>0.66312174612824104</v>
      </c>
      <c r="J750" s="17">
        <v>0.646839959929709</v>
      </c>
      <c r="K750" s="17">
        <v>0.57792454347285405</v>
      </c>
      <c r="L750" s="17">
        <v>0.717472982792695</v>
      </c>
      <c r="M750" s="17"/>
      <c r="N750" s="17">
        <v>0.76027674102999598</v>
      </c>
      <c r="O750" s="17">
        <v>0.61385846478892403</v>
      </c>
      <c r="P750" s="17">
        <v>0.602572089809982</v>
      </c>
      <c r="Q750" s="17">
        <v>0.754708999321822</v>
      </c>
      <c r="R750" s="17">
        <v>0.71595970302899603</v>
      </c>
      <c r="S750" s="17"/>
      <c r="T750" s="17">
        <v>0.62033087121938102</v>
      </c>
      <c r="U750" s="17">
        <v>0.63378618592429503</v>
      </c>
      <c r="V750" s="17">
        <v>0.70986263319353105</v>
      </c>
      <c r="W750" s="17">
        <v>0.76563508417342396</v>
      </c>
      <c r="X750" s="17"/>
      <c r="Y750" s="17">
        <v>0.70683585772084301</v>
      </c>
      <c r="Z750" s="17">
        <v>0.67628021776785396</v>
      </c>
      <c r="AA750" s="17">
        <v>0.66049624214785396</v>
      </c>
      <c r="AB750" s="17">
        <v>0.58010700334361698</v>
      </c>
      <c r="AC750" s="17">
        <v>0.72242913306680301</v>
      </c>
      <c r="AD750" s="17">
        <v>0.51342968839630099</v>
      </c>
      <c r="AE750" s="17"/>
      <c r="AF750" s="17">
        <v>0.68532721206344505</v>
      </c>
      <c r="AG750" s="17"/>
      <c r="AH750" s="17">
        <v>0.68361093896518799</v>
      </c>
      <c r="AI750" s="17"/>
      <c r="AJ750" s="17">
        <v>0.68592805493805398</v>
      </c>
      <c r="AK750" s="17">
        <v>0.65304334973894695</v>
      </c>
      <c r="AL750" s="17">
        <v>0.69569035423590897</v>
      </c>
      <c r="AM750" s="17">
        <v>0.70759617735369795</v>
      </c>
      <c r="AN750" s="17">
        <v>0.57810954490176203</v>
      </c>
    </row>
    <row r="751" spans="2:40" x14ac:dyDescent="0.35">
      <c r="B751" t="s">
        <v>304</v>
      </c>
      <c r="C751" s="17">
        <v>0.11405920446640801</v>
      </c>
      <c r="D751" s="17">
        <v>0.121458653593761</v>
      </c>
      <c r="E751" s="17">
        <v>0.107338120054702</v>
      </c>
      <c r="F751" s="17"/>
      <c r="G751" s="17">
        <v>0.13678325077023401</v>
      </c>
      <c r="H751" s="17">
        <v>8.4936490277349994E-2</v>
      </c>
      <c r="I751" s="17">
        <v>0.13256962542043599</v>
      </c>
      <c r="J751" s="17">
        <v>8.1588913220882603E-2</v>
      </c>
      <c r="K751" s="17">
        <v>0.16076702662815601</v>
      </c>
      <c r="L751" s="17">
        <v>0.104992574292992</v>
      </c>
      <c r="M751" s="17"/>
      <c r="N751" s="17">
        <v>0.118377629736047</v>
      </c>
      <c r="O751" s="17">
        <v>0.171998888109514</v>
      </c>
      <c r="P751" s="17">
        <v>0.139647592122355</v>
      </c>
      <c r="Q751" s="17">
        <v>6.6772567090903498E-2</v>
      </c>
      <c r="R751" s="17">
        <v>7.0402256858709406E-2</v>
      </c>
      <c r="S751" s="17"/>
      <c r="T751" s="17">
        <v>0.116469446891641</v>
      </c>
      <c r="U751" s="17">
        <v>0.170679217644397</v>
      </c>
      <c r="V751" s="17">
        <v>0.10077424979855699</v>
      </c>
      <c r="W751" s="17">
        <v>5.8758356640366001E-2</v>
      </c>
      <c r="X751" s="17"/>
      <c r="Y751" s="17">
        <v>9.8171889302843901E-2</v>
      </c>
      <c r="Z751" s="17">
        <v>0.114589585934342</v>
      </c>
      <c r="AA751" s="17">
        <v>0.12739549328411001</v>
      </c>
      <c r="AB751" s="17">
        <v>0.15766947134290299</v>
      </c>
      <c r="AC751" s="17">
        <v>5.7468923605502799E-2</v>
      </c>
      <c r="AD751" s="17">
        <v>0.21424311646090199</v>
      </c>
      <c r="AE751" s="17"/>
      <c r="AF751" s="17">
        <v>0.11638197725852401</v>
      </c>
      <c r="AG751" s="17"/>
      <c r="AH751" s="17">
        <v>0.112010681226257</v>
      </c>
      <c r="AI751" s="17"/>
      <c r="AJ751" s="17">
        <v>0.102948849245712</v>
      </c>
      <c r="AK751" s="17">
        <v>0.14325075723926101</v>
      </c>
      <c r="AL751" s="17">
        <v>0.117545052418514</v>
      </c>
      <c r="AM751" s="17">
        <v>0.10759895540174701</v>
      </c>
      <c r="AN751" s="17">
        <v>0.114704074723414</v>
      </c>
    </row>
    <row r="752" spans="2:40" x14ac:dyDescent="0.35">
      <c r="B752" t="s">
        <v>240</v>
      </c>
      <c r="C752" s="17">
        <v>0.563087358802421</v>
      </c>
      <c r="D752" s="17">
        <v>0.576069202952736</v>
      </c>
      <c r="E752" s="17">
        <v>0.54750002475394199</v>
      </c>
      <c r="F752" s="17"/>
      <c r="G752" s="17">
        <v>0.57396469691897201</v>
      </c>
      <c r="H752" s="17">
        <v>0.64708346078786805</v>
      </c>
      <c r="I752" s="17">
        <v>0.530552120707805</v>
      </c>
      <c r="J752" s="17">
        <v>0.56525104670882698</v>
      </c>
      <c r="K752" s="17">
        <v>0.41715751684469798</v>
      </c>
      <c r="L752" s="17">
        <v>0.61248040849970298</v>
      </c>
      <c r="M752" s="17"/>
      <c r="N752" s="17">
        <v>0.64189911129394905</v>
      </c>
      <c r="O752" s="17">
        <v>0.441859576679411</v>
      </c>
      <c r="P752" s="17">
        <v>0.462924497687627</v>
      </c>
      <c r="Q752" s="17">
        <v>0.68793643223091905</v>
      </c>
      <c r="R752" s="17">
        <v>0.64555744617028699</v>
      </c>
      <c r="S752" s="17"/>
      <c r="T752" s="17">
        <v>0.50386142432773995</v>
      </c>
      <c r="U752" s="17">
        <v>0.463106968279898</v>
      </c>
      <c r="V752" s="17">
        <v>0.60908838339497495</v>
      </c>
      <c r="W752" s="17">
        <v>0.70687672753305797</v>
      </c>
      <c r="X752" s="17"/>
      <c r="Y752" s="17">
        <v>0.60866396841799897</v>
      </c>
      <c r="Z752" s="17">
        <v>0.56169063183351198</v>
      </c>
      <c r="AA752" s="17">
        <v>0.53310074886374403</v>
      </c>
      <c r="AB752" s="17">
        <v>0.42243753200071399</v>
      </c>
      <c r="AC752" s="17">
        <v>0.66496020946129997</v>
      </c>
      <c r="AD752" s="17">
        <v>0.29918657193539799</v>
      </c>
      <c r="AE752" s="17"/>
      <c r="AF752" s="17">
        <v>0.56894523480492099</v>
      </c>
      <c r="AG752" s="17"/>
      <c r="AH752" s="17">
        <v>0.57160025773893097</v>
      </c>
      <c r="AI752" s="17"/>
      <c r="AJ752" s="17">
        <v>0.58297920569234196</v>
      </c>
      <c r="AK752" s="17">
        <v>0.509792592499686</v>
      </c>
      <c r="AL752" s="17">
        <v>0.57814530181739499</v>
      </c>
      <c r="AM752" s="17">
        <v>0.59999722195195004</v>
      </c>
      <c r="AN752" s="17">
        <v>0.46340547017834799</v>
      </c>
    </row>
    <row r="753" spans="2:40" x14ac:dyDescent="0.35">
      <c r="C753" s="17"/>
      <c r="D753" s="17"/>
      <c r="E753" s="17"/>
      <c r="F753" s="17"/>
      <c r="G753" s="17"/>
      <c r="H753" s="17"/>
      <c r="I753" s="17"/>
      <c r="J753" s="17"/>
      <c r="K753" s="17"/>
      <c r="L753" s="17"/>
      <c r="M753" s="17"/>
      <c r="N753" s="17"/>
      <c r="O753" s="17"/>
      <c r="P753" s="17"/>
      <c r="Q753" s="17"/>
      <c r="R753" s="17"/>
      <c r="S753" s="17"/>
      <c r="T753" s="17"/>
      <c r="U753" s="17"/>
      <c r="V753" s="17"/>
      <c r="W753" s="17"/>
      <c r="X753" s="17"/>
      <c r="Y753" s="17"/>
      <c r="Z753" s="17"/>
      <c r="AA753" s="17"/>
      <c r="AB753" s="17"/>
      <c r="AC753" s="17"/>
      <c r="AD753" s="17"/>
      <c r="AE753" s="17"/>
      <c r="AF753" s="17"/>
      <c r="AG753" s="17"/>
      <c r="AH753" s="17"/>
      <c r="AI753" s="17"/>
      <c r="AJ753" s="17"/>
      <c r="AK753" s="17"/>
      <c r="AL753" s="17"/>
      <c r="AM753" s="17"/>
      <c r="AN753" s="17"/>
    </row>
    <row r="754" spans="2:40" x14ac:dyDescent="0.35">
      <c r="B754" s="6" t="s">
        <v>315</v>
      </c>
      <c r="C754" s="17"/>
      <c r="D754" s="17"/>
      <c r="E754" s="17"/>
      <c r="F754" s="17"/>
      <c r="G754" s="17"/>
      <c r="H754" s="17"/>
      <c r="I754" s="17"/>
      <c r="J754" s="17"/>
      <c r="K754" s="17"/>
      <c r="L754" s="17"/>
      <c r="M754" s="17"/>
      <c r="N754" s="17"/>
      <c r="O754" s="17"/>
      <c r="P754" s="17"/>
      <c r="Q754" s="17"/>
      <c r="R754" s="17"/>
      <c r="S754" s="17"/>
      <c r="T754" s="17"/>
      <c r="U754" s="17"/>
      <c r="V754" s="17"/>
      <c r="W754" s="17"/>
      <c r="X754" s="17"/>
      <c r="Y754" s="17"/>
      <c r="Z754" s="17"/>
      <c r="AA754" s="17"/>
      <c r="AB754" s="17"/>
      <c r="AC754" s="17"/>
      <c r="AD754" s="17"/>
      <c r="AE754" s="17"/>
      <c r="AF754" s="17"/>
      <c r="AG754" s="17"/>
      <c r="AH754" s="17"/>
      <c r="AI754" s="17"/>
      <c r="AJ754" s="17"/>
      <c r="AK754" s="17"/>
      <c r="AL754" s="17"/>
      <c r="AM754" s="17"/>
      <c r="AN754" s="17"/>
    </row>
    <row r="755" spans="2:40" x14ac:dyDescent="0.35">
      <c r="B755" s="24" t="s">
        <v>62</v>
      </c>
      <c r="C755" s="17"/>
      <c r="D755" s="17"/>
      <c r="E755" s="17"/>
      <c r="F755" s="17"/>
      <c r="G755" s="17"/>
      <c r="H755" s="17"/>
      <c r="I755" s="17"/>
      <c r="J755" s="17"/>
      <c r="K755" s="17"/>
      <c r="L755" s="17"/>
      <c r="M755" s="17"/>
      <c r="N755" s="17"/>
      <c r="O755" s="17"/>
      <c r="P755" s="17"/>
      <c r="Q755" s="17"/>
      <c r="R755" s="17"/>
      <c r="S755" s="17"/>
      <c r="T755" s="17"/>
      <c r="U755" s="17"/>
      <c r="V755" s="17"/>
      <c r="W755" s="17"/>
      <c r="X755" s="17"/>
      <c r="Y755" s="17"/>
      <c r="Z755" s="17"/>
      <c r="AA755" s="17"/>
      <c r="AB755" s="17"/>
      <c r="AC755" s="17"/>
      <c r="AD755" s="17"/>
      <c r="AE755" s="17"/>
      <c r="AF755" s="17"/>
      <c r="AG755" s="17"/>
      <c r="AH755" s="17"/>
      <c r="AI755" s="17"/>
      <c r="AJ755" s="17"/>
      <c r="AK755" s="17"/>
      <c r="AL755" s="17"/>
      <c r="AM755" s="17"/>
      <c r="AN755" s="17"/>
    </row>
    <row r="756" spans="2:40" x14ac:dyDescent="0.35">
      <c r="B756" t="s">
        <v>249</v>
      </c>
      <c r="C756" s="17">
        <v>0.18463321088492099</v>
      </c>
      <c r="D756" s="17">
        <v>0.25287173285172498</v>
      </c>
      <c r="E756" s="17">
        <v>0.11551246956452201</v>
      </c>
      <c r="F756" s="17"/>
      <c r="G756" s="17">
        <v>0.46501433888965998</v>
      </c>
      <c r="H756" s="17">
        <v>0.25524413765232901</v>
      </c>
      <c r="I756" s="17">
        <v>0.160090409404266</v>
      </c>
      <c r="J756" s="17">
        <v>0.157055271361211</v>
      </c>
      <c r="K756" s="17">
        <v>0.124741273799409</v>
      </c>
      <c r="L756" s="17">
        <v>8.8192069735692505E-2</v>
      </c>
      <c r="M756" s="17"/>
      <c r="N756" s="17">
        <v>0.204160558945986</v>
      </c>
      <c r="O756" s="17">
        <v>0.19642340489594601</v>
      </c>
      <c r="P756" s="17">
        <v>0.13383046249776101</v>
      </c>
      <c r="Q756" s="17">
        <v>0.217150851601217</v>
      </c>
      <c r="R756" s="17">
        <v>0.226124084194988</v>
      </c>
      <c r="S756" s="17"/>
      <c r="T756" s="17">
        <v>0.226885437328635</v>
      </c>
      <c r="U756" s="17">
        <v>0.15728390187677699</v>
      </c>
      <c r="V756" s="17">
        <v>0.18830694222340799</v>
      </c>
      <c r="W756" s="17">
        <v>0.224703230665903</v>
      </c>
      <c r="X756" s="17"/>
      <c r="Y756" s="17">
        <v>0.23444254461907699</v>
      </c>
      <c r="Z756" s="17">
        <v>0.158544812981983</v>
      </c>
      <c r="AA756" s="17">
        <v>8.8330312697673399E-2</v>
      </c>
      <c r="AB756" s="17">
        <v>0.21142116317291801</v>
      </c>
      <c r="AC756" s="17">
        <v>0.31551643404707902</v>
      </c>
      <c r="AD756" s="17">
        <v>0.16582526292149299</v>
      </c>
      <c r="AE756" s="17"/>
      <c r="AF756" s="17">
        <v>0.158929252566896</v>
      </c>
      <c r="AG756" s="17"/>
      <c r="AH756" s="17">
        <v>0.186894544745209</v>
      </c>
      <c r="AI756" s="17"/>
      <c r="AJ756" s="17">
        <v>0.210694068068427</v>
      </c>
      <c r="AK756" s="17">
        <v>0.166849664551669</v>
      </c>
      <c r="AL756" s="17">
        <v>0.15881448127443901</v>
      </c>
      <c r="AM756" s="17">
        <v>0.165663036111491</v>
      </c>
      <c r="AN756" s="17">
        <v>0.22376973409392201</v>
      </c>
    </row>
    <row r="757" spans="2:40" x14ac:dyDescent="0.35">
      <c r="B757" t="s">
        <v>250</v>
      </c>
      <c r="C757" s="17">
        <v>0.31612744731112602</v>
      </c>
      <c r="D757" s="17">
        <v>0.34510209951998799</v>
      </c>
      <c r="E757" s="17">
        <v>0.287060685687615</v>
      </c>
      <c r="F757" s="17"/>
      <c r="G757" s="17">
        <v>0.25786031414626598</v>
      </c>
      <c r="H757" s="17">
        <v>0.38693569272657002</v>
      </c>
      <c r="I757" s="17">
        <v>0.40090850948885998</v>
      </c>
      <c r="J757" s="17">
        <v>0.34477765748745598</v>
      </c>
      <c r="K757" s="17">
        <v>0.25765855386658398</v>
      </c>
      <c r="L757" s="17">
        <v>0.26391425957833797</v>
      </c>
      <c r="M757" s="17"/>
      <c r="N757" s="17">
        <v>0.272248950245501</v>
      </c>
      <c r="O757" s="17">
        <v>0.25085700090503998</v>
      </c>
      <c r="P757" s="17">
        <v>0.25936331999505902</v>
      </c>
      <c r="Q757" s="17">
        <v>0.37915371297996697</v>
      </c>
      <c r="R757" s="17">
        <v>0.43701367643766797</v>
      </c>
      <c r="S757" s="17"/>
      <c r="T757" s="17">
        <v>0.27405604526532601</v>
      </c>
      <c r="U757" s="17">
        <v>0.25406847124514997</v>
      </c>
      <c r="V757" s="17">
        <v>0.34407768125690102</v>
      </c>
      <c r="W757" s="17">
        <v>0.39990021978241702</v>
      </c>
      <c r="X757" s="17"/>
      <c r="Y757" s="17">
        <v>0.35824799228065901</v>
      </c>
      <c r="Z757" s="17">
        <v>0.36487213872348401</v>
      </c>
      <c r="AA757" s="17">
        <v>0.25430173451761801</v>
      </c>
      <c r="AB757" s="17">
        <v>0.306931201849792</v>
      </c>
      <c r="AC757" s="17">
        <v>0.34088500545377698</v>
      </c>
      <c r="AD757" s="17">
        <v>0.14833815881184001</v>
      </c>
      <c r="AE757" s="17"/>
      <c r="AF757" s="17">
        <v>0.32018045625826802</v>
      </c>
      <c r="AG757" s="17"/>
      <c r="AH757" s="17">
        <v>0.31855851699357501</v>
      </c>
      <c r="AI757" s="17"/>
      <c r="AJ757" s="17">
        <v>0.339930353667172</v>
      </c>
      <c r="AK757" s="17">
        <v>0.31419867206496399</v>
      </c>
      <c r="AL757" s="17">
        <v>0.34651614645562001</v>
      </c>
      <c r="AM757" s="17">
        <v>0.26569611675521698</v>
      </c>
      <c r="AN757" s="17">
        <v>0.29476338473417402</v>
      </c>
    </row>
    <row r="758" spans="2:40" x14ac:dyDescent="0.35">
      <c r="B758" t="s">
        <v>251</v>
      </c>
      <c r="C758" s="17">
        <v>0.17861189569652799</v>
      </c>
      <c r="D758" s="17">
        <v>0.17568831959807599</v>
      </c>
      <c r="E758" s="17">
        <v>0.18260020655701001</v>
      </c>
      <c r="F758" s="17"/>
      <c r="G758" s="17">
        <v>0.10364991667375301</v>
      </c>
      <c r="H758" s="17">
        <v>0.17601388545256799</v>
      </c>
      <c r="I758" s="17">
        <v>0.153818294365346</v>
      </c>
      <c r="J758" s="17">
        <v>0.16759273675338399</v>
      </c>
      <c r="K758" s="17">
        <v>0.205830023668854</v>
      </c>
      <c r="L758" s="17">
        <v>0.21652520870599501</v>
      </c>
      <c r="M758" s="17"/>
      <c r="N758" s="17">
        <v>0.196499618678218</v>
      </c>
      <c r="O758" s="17">
        <v>0.16963048600521699</v>
      </c>
      <c r="P758" s="17">
        <v>0.21884201671517001</v>
      </c>
      <c r="Q758" s="17">
        <v>0.14677674643559899</v>
      </c>
      <c r="R758" s="17">
        <v>0.14703329575129701</v>
      </c>
      <c r="S758" s="17"/>
      <c r="T758" s="17">
        <v>0.236178784182797</v>
      </c>
      <c r="U758" s="17">
        <v>0.18074357978087899</v>
      </c>
      <c r="V758" s="17">
        <v>0.171899101800601</v>
      </c>
      <c r="W758" s="17">
        <v>0.18469062906102601</v>
      </c>
      <c r="X758" s="17"/>
      <c r="Y758" s="17">
        <v>0.18140848833095799</v>
      </c>
      <c r="Z758" s="17">
        <v>0.18453092485091199</v>
      </c>
      <c r="AA758" s="17">
        <v>0.17857726586381001</v>
      </c>
      <c r="AB758" s="17">
        <v>0.21266813854452299</v>
      </c>
      <c r="AC758" s="17">
        <v>9.2671736832120599E-2</v>
      </c>
      <c r="AD758" s="17">
        <v>0.32378625381869403</v>
      </c>
      <c r="AE758" s="17"/>
      <c r="AF758" s="17">
        <v>0.18592982704444699</v>
      </c>
      <c r="AG758" s="17"/>
      <c r="AH758" s="17">
        <v>0.176439512663047</v>
      </c>
      <c r="AI758" s="17"/>
      <c r="AJ758" s="17">
        <v>0.16793071694819101</v>
      </c>
      <c r="AK758" s="17">
        <v>0.21505080444531499</v>
      </c>
      <c r="AL758" s="17">
        <v>0.156508790911911</v>
      </c>
      <c r="AM758" s="17">
        <v>0.19146752164008399</v>
      </c>
      <c r="AN758" s="17">
        <v>0.17719589763220001</v>
      </c>
    </row>
    <row r="759" spans="2:40" x14ac:dyDescent="0.35">
      <c r="B759" t="s">
        <v>252</v>
      </c>
      <c r="C759" s="17">
        <v>0.123986869020732</v>
      </c>
      <c r="D759" s="17">
        <v>9.4218130261923105E-2</v>
      </c>
      <c r="E759" s="17">
        <v>0.15248266904062399</v>
      </c>
      <c r="F759" s="17"/>
      <c r="G759" s="17">
        <v>4.7643741778253201E-2</v>
      </c>
      <c r="H759" s="17">
        <v>7.8119764708835901E-2</v>
      </c>
      <c r="I759" s="17">
        <v>0.127685485961989</v>
      </c>
      <c r="J759" s="17">
        <v>0.13468880207457701</v>
      </c>
      <c r="K759" s="17">
        <v>0.10764891695041801</v>
      </c>
      <c r="L759" s="17">
        <v>0.18824491980463101</v>
      </c>
      <c r="M759" s="17"/>
      <c r="N759" s="17">
        <v>7.8844466179370104E-2</v>
      </c>
      <c r="O759" s="17">
        <v>0.13313655197347599</v>
      </c>
      <c r="P759" s="17">
        <v>0.157713052669406</v>
      </c>
      <c r="Q759" s="17">
        <v>0.10797929646324</v>
      </c>
      <c r="R759" s="17">
        <v>8.23966305291403E-2</v>
      </c>
      <c r="S759" s="17"/>
      <c r="T759" s="17">
        <v>0.108810112463156</v>
      </c>
      <c r="U759" s="17">
        <v>0.141978880961033</v>
      </c>
      <c r="V759" s="17">
        <v>0.124072264325473</v>
      </c>
      <c r="W759" s="17">
        <v>0.10072098302726799</v>
      </c>
      <c r="X759" s="17"/>
      <c r="Y759" s="17">
        <v>8.6444289475976405E-2</v>
      </c>
      <c r="Z759" s="17">
        <v>0.122712851935183</v>
      </c>
      <c r="AA759" s="17">
        <v>0.1844210441095</v>
      </c>
      <c r="AB759" s="17">
        <v>0.112360816951922</v>
      </c>
      <c r="AC759" s="17">
        <v>9.5701635387325207E-2</v>
      </c>
      <c r="AD759" s="17">
        <v>0.12782082718099899</v>
      </c>
      <c r="AE759" s="17"/>
      <c r="AF759" s="17">
        <v>0.123558077959961</v>
      </c>
      <c r="AG759" s="17"/>
      <c r="AH759" s="17">
        <v>0.12517239968229099</v>
      </c>
      <c r="AI759" s="17"/>
      <c r="AJ759" s="17">
        <v>0.113208343093449</v>
      </c>
      <c r="AK759" s="17">
        <v>0.10178296358075101</v>
      </c>
      <c r="AL759" s="17">
        <v>0.14474393416344</v>
      </c>
      <c r="AM759" s="17">
        <v>0.14097901648167699</v>
      </c>
      <c r="AN759" s="17">
        <v>0.108431063893161</v>
      </c>
    </row>
    <row r="760" spans="2:40" x14ac:dyDescent="0.35">
      <c r="B760" t="s">
        <v>253</v>
      </c>
      <c r="C760" s="17">
        <v>0.14622036253805201</v>
      </c>
      <c r="D760" s="17">
        <v>0.100025683313928</v>
      </c>
      <c r="E760" s="17">
        <v>0.19329406341007799</v>
      </c>
      <c r="F760" s="17"/>
      <c r="G760" s="17">
        <v>0.109146865446375</v>
      </c>
      <c r="H760" s="17">
        <v>5.3784039869024303E-2</v>
      </c>
      <c r="I760" s="17">
        <v>0.10380910606437301</v>
      </c>
      <c r="J760" s="17">
        <v>0.14000608141783699</v>
      </c>
      <c r="K760" s="17">
        <v>0.21946839128913201</v>
      </c>
      <c r="L760" s="17">
        <v>0.20516088887488701</v>
      </c>
      <c r="M760" s="17"/>
      <c r="N760" s="17">
        <v>0.15769544864002799</v>
      </c>
      <c r="O760" s="17">
        <v>0.17663528927185099</v>
      </c>
      <c r="P760" s="17">
        <v>0.18373445676038899</v>
      </c>
      <c r="Q760" s="17">
        <v>0.104734391934621</v>
      </c>
      <c r="R760" s="17">
        <v>8.5288133540541294E-2</v>
      </c>
      <c r="S760" s="17"/>
      <c r="T760" s="17">
        <v>0.12502313672398599</v>
      </c>
      <c r="U760" s="17">
        <v>0.21232029118215201</v>
      </c>
      <c r="V760" s="17">
        <v>0.12704113699928399</v>
      </c>
      <c r="W760" s="17">
        <v>6.3748385361712206E-2</v>
      </c>
      <c r="X760" s="17"/>
      <c r="Y760" s="17">
        <v>9.0673087583522202E-2</v>
      </c>
      <c r="Z760" s="17">
        <v>0.11872622319345</v>
      </c>
      <c r="AA760" s="17">
        <v>0.239272459190567</v>
      </c>
      <c r="AB760" s="17">
        <v>0.12989081619225901</v>
      </c>
      <c r="AC760" s="17">
        <v>9.8864398361724906E-2</v>
      </c>
      <c r="AD760" s="17">
        <v>0.19021844024061799</v>
      </c>
      <c r="AE760" s="17"/>
      <c r="AF760" s="17">
        <v>0.151691217625463</v>
      </c>
      <c r="AG760" s="17"/>
      <c r="AH760" s="17">
        <v>0.14399849457226899</v>
      </c>
      <c r="AI760" s="17"/>
      <c r="AJ760" s="17">
        <v>0.12169054248668899</v>
      </c>
      <c r="AK760" s="17">
        <v>0.15973785632573001</v>
      </c>
      <c r="AL760" s="17">
        <v>0.138619225544408</v>
      </c>
      <c r="AM760" s="17">
        <v>0.17968025694770301</v>
      </c>
      <c r="AN760" s="17">
        <v>0.14457987616010201</v>
      </c>
    </row>
    <row r="761" spans="2:40" x14ac:dyDescent="0.35">
      <c r="B761" t="s">
        <v>58</v>
      </c>
      <c r="C761" s="17">
        <v>5.0420214548640298E-2</v>
      </c>
      <c r="D761" s="17">
        <v>3.2094034454360501E-2</v>
      </c>
      <c r="E761" s="17">
        <v>6.9049905740150394E-2</v>
      </c>
      <c r="F761" s="17"/>
      <c r="G761" s="17">
        <v>1.6684823065692401E-2</v>
      </c>
      <c r="H761" s="17">
        <v>4.9902479590672899E-2</v>
      </c>
      <c r="I761" s="17">
        <v>5.36881947151669E-2</v>
      </c>
      <c r="J761" s="17">
        <v>5.5879450905534499E-2</v>
      </c>
      <c r="K761" s="17">
        <v>8.4652840425602699E-2</v>
      </c>
      <c r="L761" s="17">
        <v>3.79626533004572E-2</v>
      </c>
      <c r="M761" s="17"/>
      <c r="N761" s="17">
        <v>9.0550957310897295E-2</v>
      </c>
      <c r="O761" s="17">
        <v>7.3317266948470003E-2</v>
      </c>
      <c r="P761" s="17">
        <v>4.6516691362214597E-2</v>
      </c>
      <c r="Q761" s="17">
        <v>4.4205000585357097E-2</v>
      </c>
      <c r="R761" s="17">
        <v>2.2144179546365699E-2</v>
      </c>
      <c r="S761" s="17"/>
      <c r="T761" s="17">
        <v>2.90464840361007E-2</v>
      </c>
      <c r="U761" s="17">
        <v>5.3604874954008903E-2</v>
      </c>
      <c r="V761" s="17">
        <v>4.4602873394332603E-2</v>
      </c>
      <c r="W761" s="17">
        <v>2.6236552101674901E-2</v>
      </c>
      <c r="X761" s="17"/>
      <c r="Y761" s="17">
        <v>4.8783597709807801E-2</v>
      </c>
      <c r="Z761" s="17">
        <v>5.0613048314988002E-2</v>
      </c>
      <c r="AA761" s="17">
        <v>5.5097183620831998E-2</v>
      </c>
      <c r="AB761" s="17">
        <v>2.6727863288585799E-2</v>
      </c>
      <c r="AC761" s="17">
        <v>5.6360789917973102E-2</v>
      </c>
      <c r="AD761" s="17">
        <v>4.4011057026356298E-2</v>
      </c>
      <c r="AE761" s="17"/>
      <c r="AF761" s="17">
        <v>5.9711168544965401E-2</v>
      </c>
      <c r="AG761" s="17"/>
      <c r="AH761" s="17">
        <v>4.8936531343609202E-2</v>
      </c>
      <c r="AI761" s="17"/>
      <c r="AJ761" s="17">
        <v>4.6545975736071797E-2</v>
      </c>
      <c r="AK761" s="17">
        <v>4.2380039031571302E-2</v>
      </c>
      <c r="AL761" s="17">
        <v>5.47974216501819E-2</v>
      </c>
      <c r="AM761" s="17">
        <v>5.6514052063829298E-2</v>
      </c>
      <c r="AN761" s="17">
        <v>5.1260043486439803E-2</v>
      </c>
    </row>
    <row r="762" spans="2:40" x14ac:dyDescent="0.35">
      <c r="B762" t="s">
        <v>254</v>
      </c>
      <c r="C762" s="17">
        <v>0.50076065819604798</v>
      </c>
      <c r="D762" s="17">
        <v>0.59797383237171298</v>
      </c>
      <c r="E762" s="17">
        <v>0.40257315525213699</v>
      </c>
      <c r="F762" s="17"/>
      <c r="G762" s="17">
        <v>0.72287465303592602</v>
      </c>
      <c r="H762" s="17">
        <v>0.64217983037889903</v>
      </c>
      <c r="I762" s="17">
        <v>0.56099891889312503</v>
      </c>
      <c r="J762" s="17">
        <v>0.50183292884866804</v>
      </c>
      <c r="K762" s="17">
        <v>0.38239982766599301</v>
      </c>
      <c r="L762" s="17">
        <v>0.35210632931403002</v>
      </c>
      <c r="M762" s="17"/>
      <c r="N762" s="17">
        <v>0.476409509191487</v>
      </c>
      <c r="O762" s="17">
        <v>0.44728040580098599</v>
      </c>
      <c r="P762" s="17">
        <v>0.39319378249282</v>
      </c>
      <c r="Q762" s="17">
        <v>0.59630456458118397</v>
      </c>
      <c r="R762" s="17">
        <v>0.66313776063265595</v>
      </c>
      <c r="S762" s="17"/>
      <c r="T762" s="17">
        <v>0.50094148259395999</v>
      </c>
      <c r="U762" s="17">
        <v>0.41135237312192702</v>
      </c>
      <c r="V762" s="17">
        <v>0.53238462348031002</v>
      </c>
      <c r="W762" s="17">
        <v>0.624603450448319</v>
      </c>
      <c r="X762" s="17"/>
      <c r="Y762" s="17">
        <v>0.59269053689973605</v>
      </c>
      <c r="Z762" s="17">
        <v>0.52341695170546698</v>
      </c>
      <c r="AA762" s="17">
        <v>0.342632047215291</v>
      </c>
      <c r="AB762" s="17">
        <v>0.51835236502270998</v>
      </c>
      <c r="AC762" s="17">
        <v>0.65640143950085605</v>
      </c>
      <c r="AD762" s="17">
        <v>0.314163421733333</v>
      </c>
      <c r="AE762" s="17"/>
      <c r="AF762" s="17">
        <v>0.47910970882516302</v>
      </c>
      <c r="AG762" s="17"/>
      <c r="AH762" s="17">
        <v>0.50545306173878402</v>
      </c>
      <c r="AI762" s="17"/>
      <c r="AJ762" s="17">
        <v>0.5506244217356</v>
      </c>
      <c r="AK762" s="17">
        <v>0.48104833661663299</v>
      </c>
      <c r="AL762" s="17">
        <v>0.50533062773005899</v>
      </c>
      <c r="AM762" s="17">
        <v>0.43135915286670701</v>
      </c>
      <c r="AN762" s="17">
        <v>0.51853311882809605</v>
      </c>
    </row>
    <row r="763" spans="2:40" x14ac:dyDescent="0.35">
      <c r="B763" t="s">
        <v>255</v>
      </c>
      <c r="C763" s="17">
        <v>0.27020723155878401</v>
      </c>
      <c r="D763" s="17">
        <v>0.19424381357585099</v>
      </c>
      <c r="E763" s="17">
        <v>0.34577673245070201</v>
      </c>
      <c r="F763" s="17"/>
      <c r="G763" s="17">
        <v>0.15679060722462801</v>
      </c>
      <c r="H763" s="17">
        <v>0.13190380457786</v>
      </c>
      <c r="I763" s="17">
        <v>0.231494592026361</v>
      </c>
      <c r="J763" s="17">
        <v>0.274694883492414</v>
      </c>
      <c r="K763" s="17">
        <v>0.32711730823954999</v>
      </c>
      <c r="L763" s="17">
        <v>0.39340580867951802</v>
      </c>
      <c r="M763" s="17"/>
      <c r="N763" s="17">
        <v>0.23653991481939801</v>
      </c>
      <c r="O763" s="17">
        <v>0.30977184124532697</v>
      </c>
      <c r="P763" s="17">
        <v>0.34144750942979601</v>
      </c>
      <c r="Q763" s="17">
        <v>0.21271368839786101</v>
      </c>
      <c r="R763" s="17">
        <v>0.167684764069682</v>
      </c>
      <c r="S763" s="17"/>
      <c r="T763" s="17">
        <v>0.23383324918714199</v>
      </c>
      <c r="U763" s="17">
        <v>0.35429917214318501</v>
      </c>
      <c r="V763" s="17">
        <v>0.25111340132475701</v>
      </c>
      <c r="W763" s="17">
        <v>0.16446936838897999</v>
      </c>
      <c r="X763" s="17"/>
      <c r="Y763" s="17">
        <v>0.17711737705949901</v>
      </c>
      <c r="Z763" s="17">
        <v>0.241439075128633</v>
      </c>
      <c r="AA763" s="17">
        <v>0.423693503300067</v>
      </c>
      <c r="AB763" s="17">
        <v>0.24225163314418099</v>
      </c>
      <c r="AC763" s="17">
        <v>0.19456603374904999</v>
      </c>
      <c r="AD763" s="17">
        <v>0.31803926742161698</v>
      </c>
      <c r="AE763" s="17"/>
      <c r="AF763" s="17">
        <v>0.27524929558542399</v>
      </c>
      <c r="AG763" s="17"/>
      <c r="AH763" s="17">
        <v>0.26917089425455998</v>
      </c>
      <c r="AI763" s="17"/>
      <c r="AJ763" s="17">
        <v>0.23489888558013799</v>
      </c>
      <c r="AK763" s="17">
        <v>0.26152081990648002</v>
      </c>
      <c r="AL763" s="17">
        <v>0.28336315970784798</v>
      </c>
      <c r="AM763" s="17">
        <v>0.32065927342938</v>
      </c>
      <c r="AN763" s="17">
        <v>0.25301094005326402</v>
      </c>
    </row>
    <row r="764" spans="2:40" x14ac:dyDescent="0.35">
      <c r="B764" t="s">
        <v>240</v>
      </c>
      <c r="C764" s="17">
        <v>0.230553426637264</v>
      </c>
      <c r="D764" s="17">
        <v>0.40373001879586201</v>
      </c>
      <c r="E764" s="17">
        <v>5.6796422801434703E-2</v>
      </c>
      <c r="F764" s="17"/>
      <c r="G764" s="17">
        <v>0.56608404581129801</v>
      </c>
      <c r="H764" s="17">
        <v>0.51027602580103903</v>
      </c>
      <c r="I764" s="17">
        <v>0.32950432686676401</v>
      </c>
      <c r="J764" s="17">
        <v>0.22713804535625301</v>
      </c>
      <c r="K764" s="17">
        <v>5.5282519426442703E-2</v>
      </c>
      <c r="L764" s="17">
        <v>-4.1299479365487501E-2</v>
      </c>
      <c r="M764" s="17"/>
      <c r="N764" s="17">
        <v>0.23986959437208899</v>
      </c>
      <c r="O764" s="17">
        <v>0.13750856455565799</v>
      </c>
      <c r="P764" s="17">
        <v>5.1746273063024498E-2</v>
      </c>
      <c r="Q764" s="17">
        <v>0.38359087618332299</v>
      </c>
      <c r="R764" s="17">
        <v>0.49545299656297398</v>
      </c>
      <c r="S764" s="17"/>
      <c r="T764" s="17">
        <v>0.267108233406818</v>
      </c>
      <c r="U764" s="17">
        <v>5.7053200978742599E-2</v>
      </c>
      <c r="V764" s="17">
        <v>0.281271222155552</v>
      </c>
      <c r="W764" s="17">
        <v>0.46013408205933998</v>
      </c>
      <c r="X764" s="17"/>
      <c r="Y764" s="17">
        <v>0.41557315984023702</v>
      </c>
      <c r="Z764" s="17">
        <v>0.28197787657683399</v>
      </c>
      <c r="AA764" s="17">
        <v>-8.1061456084775899E-2</v>
      </c>
      <c r="AB764" s="17">
        <v>0.27610073187852902</v>
      </c>
      <c r="AC764" s="17">
        <v>0.46183540575180598</v>
      </c>
      <c r="AD764" s="17">
        <v>-3.87584568828342E-3</v>
      </c>
      <c r="AE764" s="17"/>
      <c r="AF764" s="17">
        <v>0.203860413239739</v>
      </c>
      <c r="AG764" s="17"/>
      <c r="AH764" s="17">
        <v>0.23628216748422401</v>
      </c>
      <c r="AI764" s="17"/>
      <c r="AJ764" s="17">
        <v>0.31572553615546101</v>
      </c>
      <c r="AK764" s="17">
        <v>0.219527516710153</v>
      </c>
      <c r="AL764" s="17">
        <v>0.22196746802221201</v>
      </c>
      <c r="AM764" s="17">
        <v>0.110699879437327</v>
      </c>
      <c r="AN764" s="17">
        <v>0.26552217877483297</v>
      </c>
    </row>
    <row r="765" spans="2:40" x14ac:dyDescent="0.35">
      <c r="C765" s="17"/>
      <c r="D765" s="17"/>
      <c r="E765" s="17"/>
      <c r="F765" s="17"/>
      <c r="G765" s="17"/>
      <c r="H765" s="17"/>
      <c r="I765" s="17"/>
      <c r="J765" s="17"/>
      <c r="K765" s="17"/>
      <c r="L765" s="17"/>
      <c r="M765" s="17"/>
      <c r="N765" s="17"/>
      <c r="O765" s="17"/>
      <c r="P765" s="17"/>
      <c r="Q765" s="17"/>
      <c r="R765" s="17"/>
      <c r="S765" s="17"/>
      <c r="T765" s="17"/>
      <c r="U765" s="17"/>
      <c r="V765" s="17"/>
      <c r="W765" s="17"/>
      <c r="X765" s="17"/>
      <c r="Y765" s="17"/>
      <c r="Z765" s="17"/>
      <c r="AA765" s="17"/>
      <c r="AB765" s="17"/>
      <c r="AC765" s="17"/>
      <c r="AD765" s="17"/>
      <c r="AE765" s="17"/>
      <c r="AF765" s="17"/>
      <c r="AG765" s="17"/>
      <c r="AH765" s="17"/>
      <c r="AI765" s="17"/>
      <c r="AJ765" s="17"/>
      <c r="AK765" s="17"/>
      <c r="AL765" s="17"/>
      <c r="AM765" s="17"/>
      <c r="AN765" s="17"/>
    </row>
    <row r="766" spans="2:40" x14ac:dyDescent="0.35">
      <c r="B766" s="6" t="s">
        <v>320</v>
      </c>
      <c r="C766" s="17"/>
      <c r="D766" s="17"/>
      <c r="E766" s="17"/>
      <c r="F766" s="17"/>
      <c r="G766" s="17"/>
      <c r="H766" s="17"/>
      <c r="I766" s="17"/>
      <c r="J766" s="17"/>
      <c r="K766" s="17"/>
      <c r="L766" s="17"/>
      <c r="M766" s="17"/>
      <c r="N766" s="17"/>
      <c r="O766" s="17"/>
      <c r="P766" s="17"/>
      <c r="Q766" s="17"/>
      <c r="R766" s="17"/>
      <c r="S766" s="17"/>
      <c r="T766" s="17"/>
      <c r="U766" s="17"/>
      <c r="V766" s="17"/>
      <c r="W766" s="17"/>
      <c r="X766" s="17"/>
      <c r="Y766" s="17"/>
      <c r="Z766" s="17"/>
      <c r="AA766" s="17"/>
      <c r="AB766" s="17"/>
      <c r="AC766" s="17"/>
      <c r="AD766" s="17"/>
      <c r="AE766" s="17"/>
      <c r="AF766" s="17"/>
      <c r="AG766" s="17"/>
      <c r="AH766" s="17"/>
      <c r="AI766" s="17"/>
      <c r="AJ766" s="17"/>
      <c r="AK766" s="17"/>
      <c r="AL766" s="17"/>
      <c r="AM766" s="17"/>
      <c r="AN766" s="17"/>
    </row>
    <row r="767" spans="2:40" x14ac:dyDescent="0.35">
      <c r="B767" s="24" t="s">
        <v>62</v>
      </c>
      <c r="C767" s="17"/>
      <c r="D767" s="17"/>
      <c r="E767" s="17"/>
      <c r="F767" s="17"/>
      <c r="G767" s="17"/>
      <c r="H767" s="17"/>
      <c r="I767" s="17"/>
      <c r="J767" s="17"/>
      <c r="K767" s="17"/>
      <c r="L767" s="17"/>
      <c r="M767" s="17"/>
      <c r="N767" s="17"/>
      <c r="O767" s="17"/>
      <c r="P767" s="17"/>
      <c r="Q767" s="17"/>
      <c r="R767" s="17"/>
      <c r="S767" s="17"/>
      <c r="T767" s="17"/>
      <c r="U767" s="17"/>
      <c r="V767" s="17"/>
      <c r="W767" s="17"/>
      <c r="X767" s="17"/>
      <c r="Y767" s="17"/>
      <c r="Z767" s="17"/>
      <c r="AA767" s="17"/>
      <c r="AB767" s="17"/>
      <c r="AC767" s="17"/>
      <c r="AD767" s="17"/>
      <c r="AE767" s="17"/>
      <c r="AF767" s="17"/>
      <c r="AG767" s="17"/>
      <c r="AH767" s="17"/>
      <c r="AI767" s="17"/>
      <c r="AJ767" s="17"/>
      <c r="AK767" s="17"/>
      <c r="AL767" s="17"/>
      <c r="AM767" s="17"/>
      <c r="AN767" s="17"/>
    </row>
    <row r="768" spans="2:40" x14ac:dyDescent="0.35">
      <c r="B768" t="s">
        <v>317</v>
      </c>
      <c r="C768" s="17">
        <v>0.58571113569463595</v>
      </c>
      <c r="D768" s="17">
        <v>0.624532373358066</v>
      </c>
      <c r="E768" s="17">
        <v>0.54441485727209005</v>
      </c>
      <c r="F768" s="17"/>
      <c r="G768" s="17">
        <v>0.72328707813761695</v>
      </c>
      <c r="H768" s="17">
        <v>0.53097180538412203</v>
      </c>
      <c r="I768" s="17">
        <v>0.621852458033747</v>
      </c>
      <c r="J768" s="17">
        <v>0.58925315367141795</v>
      </c>
      <c r="K768" s="17">
        <v>0.580517640615554</v>
      </c>
      <c r="L768" s="17">
        <v>0.54358290667017495</v>
      </c>
      <c r="M768" s="17"/>
      <c r="N768" s="17">
        <v>0.62660368206218298</v>
      </c>
      <c r="O768" s="17">
        <v>0.63554283838969206</v>
      </c>
      <c r="P768" s="17">
        <v>0.56372741433740803</v>
      </c>
      <c r="Q768" s="17">
        <v>0.58230243436386497</v>
      </c>
      <c r="R768" s="17">
        <v>0.57367570149210301</v>
      </c>
      <c r="S768" s="17"/>
      <c r="T768" s="17">
        <v>0.51093544053731998</v>
      </c>
      <c r="U768" s="17">
        <v>0.56874878181416699</v>
      </c>
      <c r="V768" s="17">
        <v>0.60135648838863898</v>
      </c>
      <c r="W768" s="17">
        <v>0.63932644656563897</v>
      </c>
      <c r="X768" s="17"/>
      <c r="Y768" s="17">
        <v>0.63880911029153098</v>
      </c>
      <c r="Z768" s="17">
        <v>0.53395237915135596</v>
      </c>
      <c r="AA768" s="17">
        <v>0.52534239671244598</v>
      </c>
      <c r="AB768" s="17">
        <v>0.52796781429838702</v>
      </c>
      <c r="AC768" s="17">
        <v>0.68861363376560203</v>
      </c>
      <c r="AD768" s="17">
        <v>0.56640909185982502</v>
      </c>
      <c r="AE768" s="17"/>
      <c r="AF768" s="17">
        <v>0.55847355500920204</v>
      </c>
      <c r="AG768" s="17"/>
      <c r="AH768" s="17">
        <v>0.59225316692712504</v>
      </c>
      <c r="AI768" s="17"/>
      <c r="AJ768" s="17">
        <v>0.59409754688849703</v>
      </c>
      <c r="AK768" s="17">
        <v>0.59879385253450002</v>
      </c>
      <c r="AL768" s="17">
        <v>0.57941413387359797</v>
      </c>
      <c r="AM768" s="17">
        <v>0.55281480895881996</v>
      </c>
      <c r="AN768" s="17">
        <v>0.62727696756769702</v>
      </c>
    </row>
    <row r="769" spans="2:40" x14ac:dyDescent="0.35">
      <c r="B769" t="s">
        <v>318</v>
      </c>
      <c r="C769" s="17">
        <v>0.18662142082418701</v>
      </c>
      <c r="D769" s="17">
        <v>0.197244577863636</v>
      </c>
      <c r="E769" s="17">
        <v>0.17710844067158199</v>
      </c>
      <c r="F769" s="17"/>
      <c r="G769" s="17">
        <v>0.22253076573796701</v>
      </c>
      <c r="H769" s="17">
        <v>0.29813997844440698</v>
      </c>
      <c r="I769" s="17">
        <v>0.20564349468570101</v>
      </c>
      <c r="J769" s="17">
        <v>0.197871428614738</v>
      </c>
      <c r="K769" s="17">
        <v>0.123587233553722</v>
      </c>
      <c r="L769" s="17">
        <v>0.119005972402452</v>
      </c>
      <c r="M769" s="17"/>
      <c r="N769" s="17">
        <v>0.19367090631556499</v>
      </c>
      <c r="O769" s="17">
        <v>0.166950863361052</v>
      </c>
      <c r="P769" s="17">
        <v>0.13897352232702001</v>
      </c>
      <c r="Q769" s="17">
        <v>0.23188438318225299</v>
      </c>
      <c r="R769" s="17">
        <v>0.237355940751104</v>
      </c>
      <c r="S769" s="17"/>
      <c r="T769" s="17">
        <v>0.30348508662525597</v>
      </c>
      <c r="U769" s="17">
        <v>0.139170658777545</v>
      </c>
      <c r="V769" s="17">
        <v>0.191291719810876</v>
      </c>
      <c r="W769" s="17">
        <v>0.21756816789761901</v>
      </c>
      <c r="X769" s="17"/>
      <c r="Y769" s="17">
        <v>0.20106502320581501</v>
      </c>
      <c r="Z769" s="17">
        <v>0.25937980350534101</v>
      </c>
      <c r="AA769" s="17">
        <v>0.12317031246561599</v>
      </c>
      <c r="AB769" s="17">
        <v>0.25241859217697699</v>
      </c>
      <c r="AC769" s="17">
        <v>0.20389242496792501</v>
      </c>
      <c r="AD769" s="17">
        <v>0.193761084191966</v>
      </c>
      <c r="AE769" s="17"/>
      <c r="AF769" s="17">
        <v>0.18237301581948001</v>
      </c>
      <c r="AG769" s="17"/>
      <c r="AH769" s="17">
        <v>0.18803811152476299</v>
      </c>
      <c r="AI769" s="17"/>
      <c r="AJ769" s="17">
        <v>0.20032268819298099</v>
      </c>
      <c r="AK769" s="17">
        <v>0.16956276514030599</v>
      </c>
      <c r="AL769" s="17">
        <v>0.168294034083596</v>
      </c>
      <c r="AM769" s="17">
        <v>0.21450194688145699</v>
      </c>
      <c r="AN769" s="17">
        <v>0.14362664073970299</v>
      </c>
    </row>
    <row r="770" spans="2:40" x14ac:dyDescent="0.35">
      <c r="B770" t="s">
        <v>58</v>
      </c>
      <c r="C770" s="17">
        <v>0.22766744348117701</v>
      </c>
      <c r="D770" s="17">
        <v>0.178223048778298</v>
      </c>
      <c r="E770" s="17">
        <v>0.27847670205632802</v>
      </c>
      <c r="F770" s="17"/>
      <c r="G770" s="17">
        <v>5.4182156124416098E-2</v>
      </c>
      <c r="H770" s="17">
        <v>0.17088821617147101</v>
      </c>
      <c r="I770" s="17">
        <v>0.17250404728055199</v>
      </c>
      <c r="J770" s="17">
        <v>0.212875417713844</v>
      </c>
      <c r="K770" s="17">
        <v>0.29589512583072403</v>
      </c>
      <c r="L770" s="17">
        <v>0.33741112092737202</v>
      </c>
      <c r="M770" s="17"/>
      <c r="N770" s="17">
        <v>0.179725411622251</v>
      </c>
      <c r="O770" s="17">
        <v>0.197506298249256</v>
      </c>
      <c r="P770" s="17">
        <v>0.29729906333557199</v>
      </c>
      <c r="Q770" s="17">
        <v>0.18581318245388201</v>
      </c>
      <c r="R770" s="17">
        <v>0.18896835775679299</v>
      </c>
      <c r="S770" s="17"/>
      <c r="T770" s="17">
        <v>0.18557947283742399</v>
      </c>
      <c r="U770" s="17">
        <v>0.29208055940828798</v>
      </c>
      <c r="V770" s="17">
        <v>0.20735179180048499</v>
      </c>
      <c r="W770" s="17">
        <v>0.14310538553674201</v>
      </c>
      <c r="X770" s="17"/>
      <c r="Y770" s="17">
        <v>0.16012586650265401</v>
      </c>
      <c r="Z770" s="17">
        <v>0.206667817343303</v>
      </c>
      <c r="AA770" s="17">
        <v>0.35148729082193803</v>
      </c>
      <c r="AB770" s="17">
        <v>0.219613593524635</v>
      </c>
      <c r="AC770" s="17">
        <v>0.10749394126647301</v>
      </c>
      <c r="AD770" s="17">
        <v>0.23982982394820901</v>
      </c>
      <c r="AE770" s="17"/>
      <c r="AF770" s="17">
        <v>0.25915342917131801</v>
      </c>
      <c r="AG770" s="17"/>
      <c r="AH770" s="17">
        <v>0.219708721548112</v>
      </c>
      <c r="AI770" s="17"/>
      <c r="AJ770" s="17">
        <v>0.20557976491852201</v>
      </c>
      <c r="AK770" s="17">
        <v>0.23164338232519399</v>
      </c>
      <c r="AL770" s="17">
        <v>0.25229183204280498</v>
      </c>
      <c r="AM770" s="17">
        <v>0.232683244159723</v>
      </c>
      <c r="AN770" s="17">
        <v>0.22909639169259999</v>
      </c>
    </row>
    <row r="771" spans="2:40" x14ac:dyDescent="0.35">
      <c r="C771" s="17"/>
      <c r="D771" s="17"/>
      <c r="E771" s="17"/>
      <c r="F771" s="17"/>
      <c r="G771" s="17"/>
      <c r="H771" s="17"/>
      <c r="I771" s="17"/>
      <c r="J771" s="17"/>
      <c r="K771" s="17"/>
      <c r="L771" s="17"/>
      <c r="M771" s="17"/>
      <c r="N771" s="17"/>
      <c r="O771" s="17"/>
      <c r="P771" s="17"/>
      <c r="Q771" s="17"/>
      <c r="R771" s="17"/>
      <c r="S771" s="17"/>
      <c r="T771" s="17"/>
      <c r="U771" s="17"/>
      <c r="V771" s="17"/>
      <c r="W771" s="17"/>
      <c r="X771" s="17"/>
      <c r="Y771" s="17"/>
      <c r="Z771" s="17"/>
      <c r="AA771" s="17"/>
      <c r="AB771" s="17"/>
      <c r="AC771" s="17"/>
      <c r="AD771" s="17"/>
      <c r="AE771" s="17"/>
      <c r="AF771" s="17"/>
      <c r="AG771" s="17"/>
      <c r="AH771" s="17"/>
      <c r="AI771" s="17"/>
      <c r="AJ771" s="17"/>
      <c r="AK771" s="17"/>
      <c r="AL771" s="17"/>
      <c r="AM771" s="17"/>
      <c r="AN771" s="17"/>
    </row>
    <row r="772" spans="2:40" x14ac:dyDescent="0.35">
      <c r="B772" s="6" t="s">
        <v>321</v>
      </c>
      <c r="C772" s="17"/>
      <c r="D772" s="17"/>
      <c r="E772" s="17"/>
      <c r="F772" s="17"/>
      <c r="G772" s="17"/>
      <c r="H772" s="17"/>
      <c r="I772" s="17"/>
      <c r="J772" s="17"/>
      <c r="K772" s="17"/>
      <c r="L772" s="17"/>
      <c r="M772" s="17"/>
      <c r="N772" s="17"/>
      <c r="O772" s="17"/>
      <c r="P772" s="17"/>
      <c r="Q772" s="17"/>
      <c r="R772" s="17"/>
      <c r="S772" s="17"/>
      <c r="T772" s="17"/>
      <c r="U772" s="17"/>
      <c r="V772" s="17"/>
      <c r="W772" s="17"/>
      <c r="X772" s="17"/>
      <c r="Y772" s="17"/>
      <c r="Z772" s="17"/>
      <c r="AA772" s="17"/>
      <c r="AB772" s="17"/>
      <c r="AC772" s="17"/>
      <c r="AD772" s="17"/>
      <c r="AE772" s="17"/>
      <c r="AF772" s="17"/>
      <c r="AG772" s="17"/>
      <c r="AH772" s="17"/>
      <c r="AI772" s="17"/>
      <c r="AJ772" s="17"/>
      <c r="AK772" s="17"/>
      <c r="AL772" s="17"/>
      <c r="AM772" s="17"/>
      <c r="AN772" s="17"/>
    </row>
    <row r="773" spans="2:40" x14ac:dyDescent="0.35">
      <c r="B773" s="24" t="s">
        <v>62</v>
      </c>
      <c r="C773" s="17"/>
      <c r="D773" s="17"/>
      <c r="E773" s="17"/>
      <c r="F773" s="17"/>
      <c r="G773" s="17"/>
      <c r="H773" s="17"/>
      <c r="I773" s="17"/>
      <c r="J773" s="17"/>
      <c r="K773" s="17"/>
      <c r="L773" s="17"/>
      <c r="M773" s="17"/>
      <c r="N773" s="17"/>
      <c r="O773" s="17"/>
      <c r="P773" s="17"/>
      <c r="Q773" s="17"/>
      <c r="R773" s="17"/>
      <c r="S773" s="17"/>
      <c r="T773" s="17"/>
      <c r="U773" s="17"/>
      <c r="V773" s="17"/>
      <c r="W773" s="17"/>
      <c r="X773" s="17"/>
      <c r="Y773" s="17"/>
      <c r="Z773" s="17"/>
      <c r="AA773" s="17"/>
      <c r="AB773" s="17"/>
      <c r="AC773" s="17"/>
      <c r="AD773" s="17"/>
      <c r="AE773" s="17"/>
      <c r="AF773" s="17"/>
      <c r="AG773" s="17"/>
      <c r="AH773" s="17"/>
      <c r="AI773" s="17"/>
      <c r="AJ773" s="17"/>
      <c r="AK773" s="17"/>
      <c r="AL773" s="17"/>
      <c r="AM773" s="17"/>
      <c r="AN773" s="17"/>
    </row>
    <row r="774" spans="2:40" x14ac:dyDescent="0.35">
      <c r="B774" t="s">
        <v>317</v>
      </c>
      <c r="C774" s="17">
        <v>0.33603715966543901</v>
      </c>
      <c r="D774" s="17">
        <v>0.39999851947369103</v>
      </c>
      <c r="E774" s="17">
        <v>0.26810886529571998</v>
      </c>
      <c r="F774" s="17"/>
      <c r="G774" s="17">
        <v>0.47775393673745897</v>
      </c>
      <c r="H774" s="17">
        <v>0.39789906095278699</v>
      </c>
      <c r="I774" s="17">
        <v>0.42498033497812499</v>
      </c>
      <c r="J774" s="17">
        <v>0.35873800523949501</v>
      </c>
      <c r="K774" s="17">
        <v>0.29115939174835997</v>
      </c>
      <c r="L774" s="17">
        <v>0.197192286231578</v>
      </c>
      <c r="M774" s="17"/>
      <c r="N774" s="17">
        <v>0.37594400844019399</v>
      </c>
      <c r="O774" s="17">
        <v>0.36135413555831802</v>
      </c>
      <c r="P774" s="17">
        <v>0.24523296258490901</v>
      </c>
      <c r="Q774" s="17">
        <v>0.40056263716062201</v>
      </c>
      <c r="R774" s="17">
        <v>0.39659372748326799</v>
      </c>
      <c r="S774" s="17"/>
      <c r="T774" s="17">
        <v>0.33141937461333199</v>
      </c>
      <c r="U774" s="17">
        <v>0.240793024794039</v>
      </c>
      <c r="V774" s="17">
        <v>0.36062413320549502</v>
      </c>
      <c r="W774" s="17">
        <v>0.44608725923631398</v>
      </c>
      <c r="X774" s="17"/>
      <c r="Y774" s="17">
        <v>0.437426180292044</v>
      </c>
      <c r="Z774" s="17">
        <v>0.26678563677517297</v>
      </c>
      <c r="AA774" s="17">
        <v>0.22094560616084699</v>
      </c>
      <c r="AB774" s="17">
        <v>0.31332634006885401</v>
      </c>
      <c r="AC774" s="17">
        <v>0.38319518814272502</v>
      </c>
      <c r="AD774" s="17">
        <v>0.29107084950703699</v>
      </c>
      <c r="AE774" s="17"/>
      <c r="AF774" s="17">
        <v>0.35325269725201303</v>
      </c>
      <c r="AG774" s="17"/>
      <c r="AH774" s="17">
        <v>0.33830817400916602</v>
      </c>
      <c r="AI774" s="17"/>
      <c r="AJ774" s="17">
        <v>0.36467881650637801</v>
      </c>
      <c r="AK774" s="17">
        <v>0.31550076341418598</v>
      </c>
      <c r="AL774" s="17">
        <v>0.34314595224488198</v>
      </c>
      <c r="AM774" s="17">
        <v>0.30706835988023101</v>
      </c>
      <c r="AN774" s="17">
        <v>0.32580752067399299</v>
      </c>
    </row>
    <row r="775" spans="2:40" x14ac:dyDescent="0.35">
      <c r="B775" t="s">
        <v>318</v>
      </c>
      <c r="C775" s="17">
        <v>0.352917687102901</v>
      </c>
      <c r="D775" s="17">
        <v>0.36889261435381698</v>
      </c>
      <c r="E775" s="17">
        <v>0.33904289603051002</v>
      </c>
      <c r="F775" s="17"/>
      <c r="G775" s="17">
        <v>0.41778768687412998</v>
      </c>
      <c r="H775" s="17">
        <v>0.46199187263742902</v>
      </c>
      <c r="I775" s="17">
        <v>0.307305806360824</v>
      </c>
      <c r="J775" s="17">
        <v>0.30403274271643199</v>
      </c>
      <c r="K775" s="17">
        <v>0.31810363010850701</v>
      </c>
      <c r="L775" s="17">
        <v>0.33329791545758403</v>
      </c>
      <c r="M775" s="17"/>
      <c r="N775" s="17">
        <v>0.40489617929473898</v>
      </c>
      <c r="O775" s="17">
        <v>0.36085305641444398</v>
      </c>
      <c r="P775" s="17">
        <v>0.33495835708673999</v>
      </c>
      <c r="Q775" s="17">
        <v>0.32945781694356902</v>
      </c>
      <c r="R775" s="17">
        <v>0.40518738085476702</v>
      </c>
      <c r="S775" s="17"/>
      <c r="T775" s="17">
        <v>0.45185441606933602</v>
      </c>
      <c r="U775" s="17">
        <v>0.383232087256696</v>
      </c>
      <c r="V775" s="17">
        <v>0.33017126960023402</v>
      </c>
      <c r="W775" s="17">
        <v>0.35556606692176901</v>
      </c>
      <c r="X775" s="17"/>
      <c r="Y775" s="17">
        <v>0.33359712291909999</v>
      </c>
      <c r="Z775" s="17">
        <v>0.460990137739064</v>
      </c>
      <c r="AA775" s="17">
        <v>0.31946031669369301</v>
      </c>
      <c r="AB775" s="17">
        <v>0.330648778462594</v>
      </c>
      <c r="AC775" s="17">
        <v>0.47573045762650501</v>
      </c>
      <c r="AD775" s="17">
        <v>0.39224798429511998</v>
      </c>
      <c r="AE775" s="17"/>
      <c r="AF775" s="17">
        <v>0.30310014367717097</v>
      </c>
      <c r="AG775" s="17"/>
      <c r="AH775" s="17">
        <v>0.35831484010147902</v>
      </c>
      <c r="AI775" s="17"/>
      <c r="AJ775" s="17">
        <v>0.344086515118532</v>
      </c>
      <c r="AK775" s="17">
        <v>0.40865683685501097</v>
      </c>
      <c r="AL775" s="17">
        <v>0.30876246154575199</v>
      </c>
      <c r="AM775" s="17">
        <v>0.38211957091119497</v>
      </c>
      <c r="AN775" s="17">
        <v>0.32741593488349402</v>
      </c>
    </row>
    <row r="776" spans="2:40" x14ac:dyDescent="0.35">
      <c r="B776" t="s">
        <v>58</v>
      </c>
      <c r="C776" s="17">
        <v>0.31104515323166099</v>
      </c>
      <c r="D776" s="17">
        <v>0.23110886617249199</v>
      </c>
      <c r="E776" s="17">
        <v>0.39284823867377</v>
      </c>
      <c r="F776" s="17"/>
      <c r="G776" s="17">
        <v>0.104458376388411</v>
      </c>
      <c r="H776" s="17">
        <v>0.14010906640978399</v>
      </c>
      <c r="I776" s="17">
        <v>0.26771385866105102</v>
      </c>
      <c r="J776" s="17">
        <v>0.337229252044073</v>
      </c>
      <c r="K776" s="17">
        <v>0.39073697814313302</v>
      </c>
      <c r="L776" s="17">
        <v>0.469509798310838</v>
      </c>
      <c r="M776" s="17"/>
      <c r="N776" s="17">
        <v>0.21915981226506601</v>
      </c>
      <c r="O776" s="17">
        <v>0.27779280802723899</v>
      </c>
      <c r="P776" s="17">
        <v>0.419808680328351</v>
      </c>
      <c r="Q776" s="17">
        <v>0.26997954589580903</v>
      </c>
      <c r="R776" s="17">
        <v>0.19821889166196399</v>
      </c>
      <c r="S776" s="17"/>
      <c r="T776" s="17">
        <v>0.216726209317331</v>
      </c>
      <c r="U776" s="17">
        <v>0.37597488794926498</v>
      </c>
      <c r="V776" s="17">
        <v>0.30920459719427001</v>
      </c>
      <c r="W776" s="17">
        <v>0.19834667384191701</v>
      </c>
      <c r="X776" s="17"/>
      <c r="Y776" s="17">
        <v>0.22897669678885599</v>
      </c>
      <c r="Z776" s="17">
        <v>0.27222422548576303</v>
      </c>
      <c r="AA776" s="17">
        <v>0.45959407714545902</v>
      </c>
      <c r="AB776" s="17">
        <v>0.35602488146855199</v>
      </c>
      <c r="AC776" s="17">
        <v>0.141074354230771</v>
      </c>
      <c r="AD776" s="17">
        <v>0.31668116619784298</v>
      </c>
      <c r="AE776" s="17"/>
      <c r="AF776" s="17">
        <v>0.343647159070816</v>
      </c>
      <c r="AG776" s="17"/>
      <c r="AH776" s="17">
        <v>0.30337698588935502</v>
      </c>
      <c r="AI776" s="17"/>
      <c r="AJ776" s="17">
        <v>0.29123466837509099</v>
      </c>
      <c r="AK776" s="17">
        <v>0.27584239973080299</v>
      </c>
      <c r="AL776" s="17">
        <v>0.34809158620936598</v>
      </c>
      <c r="AM776" s="17">
        <v>0.31081206920857402</v>
      </c>
      <c r="AN776" s="17">
        <v>0.34677654444251299</v>
      </c>
    </row>
    <row r="777" spans="2:40" x14ac:dyDescent="0.35">
      <c r="C777" s="17"/>
      <c r="D777" s="17"/>
      <c r="E777" s="17"/>
      <c r="F777" s="17"/>
      <c r="G777" s="17"/>
      <c r="H777" s="17"/>
      <c r="I777" s="17"/>
      <c r="J777" s="17"/>
      <c r="K777" s="17"/>
      <c r="L777" s="17"/>
      <c r="M777" s="17"/>
      <c r="N777" s="17"/>
      <c r="O777" s="17"/>
      <c r="P777" s="17"/>
      <c r="Q777" s="17"/>
      <c r="R777" s="17"/>
      <c r="S777" s="17"/>
      <c r="T777" s="17"/>
      <c r="U777" s="17"/>
      <c r="V777" s="17"/>
      <c r="W777" s="17"/>
      <c r="X777" s="17"/>
      <c r="Y777" s="17"/>
      <c r="Z777" s="17"/>
      <c r="AA777" s="17"/>
      <c r="AB777" s="17"/>
      <c r="AC777" s="17"/>
      <c r="AD777" s="17"/>
      <c r="AE777" s="17"/>
      <c r="AF777" s="17"/>
      <c r="AG777" s="17"/>
      <c r="AH777" s="17"/>
      <c r="AI777" s="17"/>
      <c r="AJ777" s="17"/>
      <c r="AK777" s="17"/>
      <c r="AL777" s="17"/>
      <c r="AM777" s="17"/>
      <c r="AN777" s="17"/>
    </row>
    <row r="778" spans="2:40" x14ac:dyDescent="0.35">
      <c r="B778" s="6" t="s">
        <v>322</v>
      </c>
      <c r="C778" s="17"/>
      <c r="D778" s="17"/>
      <c r="E778" s="17"/>
      <c r="F778" s="17"/>
      <c r="G778" s="17"/>
      <c r="H778" s="17"/>
      <c r="I778" s="17"/>
      <c r="J778" s="17"/>
      <c r="K778" s="17"/>
      <c r="L778" s="17"/>
      <c r="M778" s="17"/>
      <c r="N778" s="17"/>
      <c r="O778" s="17"/>
      <c r="P778" s="17"/>
      <c r="Q778" s="17"/>
      <c r="R778" s="17"/>
      <c r="S778" s="17"/>
      <c r="T778" s="17"/>
      <c r="U778" s="17"/>
      <c r="V778" s="17"/>
      <c r="W778" s="17"/>
      <c r="X778" s="17"/>
      <c r="Y778" s="17"/>
      <c r="Z778" s="17"/>
      <c r="AA778" s="17"/>
      <c r="AB778" s="17"/>
      <c r="AC778" s="17"/>
      <c r="AD778" s="17"/>
      <c r="AE778" s="17"/>
      <c r="AF778" s="17"/>
      <c r="AG778" s="17"/>
      <c r="AH778" s="17"/>
      <c r="AI778" s="17"/>
      <c r="AJ778" s="17"/>
      <c r="AK778" s="17"/>
      <c r="AL778" s="17"/>
      <c r="AM778" s="17"/>
      <c r="AN778" s="17"/>
    </row>
    <row r="779" spans="2:40" x14ac:dyDescent="0.35">
      <c r="B779" s="24" t="s">
        <v>62</v>
      </c>
      <c r="C779" s="17"/>
      <c r="D779" s="17"/>
      <c r="E779" s="17"/>
      <c r="F779" s="17"/>
      <c r="G779" s="17"/>
      <c r="H779" s="17"/>
      <c r="I779" s="17"/>
      <c r="J779" s="17"/>
      <c r="K779" s="17"/>
      <c r="L779" s="17"/>
      <c r="M779" s="17"/>
      <c r="N779" s="17"/>
      <c r="O779" s="17"/>
      <c r="P779" s="17"/>
      <c r="Q779" s="17"/>
      <c r="R779" s="17"/>
      <c r="S779" s="17"/>
      <c r="T779" s="17"/>
      <c r="U779" s="17"/>
      <c r="V779" s="17"/>
      <c r="W779" s="17"/>
      <c r="X779" s="17"/>
      <c r="Y779" s="17"/>
      <c r="Z779" s="17"/>
      <c r="AA779" s="17"/>
      <c r="AB779" s="17"/>
      <c r="AC779" s="17"/>
      <c r="AD779" s="17"/>
      <c r="AE779" s="17"/>
      <c r="AF779" s="17"/>
      <c r="AG779" s="17"/>
      <c r="AH779" s="17"/>
      <c r="AI779" s="17"/>
      <c r="AJ779" s="17"/>
      <c r="AK779" s="17"/>
      <c r="AL779" s="17"/>
      <c r="AM779" s="17"/>
      <c r="AN779" s="17"/>
    </row>
    <row r="780" spans="2:40" x14ac:dyDescent="0.35">
      <c r="B780" t="s">
        <v>317</v>
      </c>
      <c r="C780" s="17">
        <v>0.51132407161141602</v>
      </c>
      <c r="D780" s="17">
        <v>0.51795832358347504</v>
      </c>
      <c r="E780" s="17">
        <v>0.50177697225039497</v>
      </c>
      <c r="F780" s="17"/>
      <c r="G780" s="17">
        <v>0.65217134104525099</v>
      </c>
      <c r="H780" s="17">
        <v>0.459417575463062</v>
      </c>
      <c r="I780" s="17">
        <v>0.49708264177300898</v>
      </c>
      <c r="J780" s="17">
        <v>0.572253725012286</v>
      </c>
      <c r="K780" s="17">
        <v>0.529107706498951</v>
      </c>
      <c r="L780" s="17">
        <v>0.44195506192386602</v>
      </c>
      <c r="M780" s="17"/>
      <c r="N780" s="17">
        <v>0.55764351410784496</v>
      </c>
      <c r="O780" s="17">
        <v>0.519484150770399</v>
      </c>
      <c r="P780" s="17">
        <v>0.478224676129819</v>
      </c>
      <c r="Q780" s="17">
        <v>0.521630908029588</v>
      </c>
      <c r="R780" s="17">
        <v>0.54506435533053599</v>
      </c>
      <c r="S780" s="17"/>
      <c r="T780" s="17">
        <v>0.47128161906146598</v>
      </c>
      <c r="U780" s="17">
        <v>0.46570128069042799</v>
      </c>
      <c r="V780" s="17">
        <v>0.499150022290344</v>
      </c>
      <c r="W780" s="17">
        <v>0.591658208463826</v>
      </c>
      <c r="X780" s="17"/>
      <c r="Y780" s="17">
        <v>0.53695575445162802</v>
      </c>
      <c r="Z780" s="17">
        <v>0.52373491606233302</v>
      </c>
      <c r="AA780" s="17">
        <v>0.45302442676926802</v>
      </c>
      <c r="AB780" s="17">
        <v>0.55132229906831798</v>
      </c>
      <c r="AC780" s="17">
        <v>0.58538743488162204</v>
      </c>
      <c r="AD780" s="17">
        <v>0.42559625248976801</v>
      </c>
      <c r="AE780" s="17"/>
      <c r="AF780" s="17">
        <v>0.50445414985123405</v>
      </c>
      <c r="AG780" s="17"/>
      <c r="AH780" s="17">
        <v>0.51608989343429201</v>
      </c>
      <c r="AI780" s="17"/>
      <c r="AJ780" s="17">
        <v>0.53193749997054496</v>
      </c>
      <c r="AK780" s="17">
        <v>0.48021090990028398</v>
      </c>
      <c r="AL780" s="17">
        <v>0.53188017913741603</v>
      </c>
      <c r="AM780" s="17">
        <v>0.50951342919522902</v>
      </c>
      <c r="AN780" s="17">
        <v>0.45299795315038099</v>
      </c>
    </row>
    <row r="781" spans="2:40" x14ac:dyDescent="0.35">
      <c r="B781" t="s">
        <v>318</v>
      </c>
      <c r="C781" s="17">
        <v>0.24641639248976899</v>
      </c>
      <c r="D781" s="17">
        <v>0.30787494974384899</v>
      </c>
      <c r="E781" s="17">
        <v>0.18641573189594801</v>
      </c>
      <c r="F781" s="17"/>
      <c r="G781" s="17">
        <v>0.24131019302951601</v>
      </c>
      <c r="H781" s="17">
        <v>0.36464393976173698</v>
      </c>
      <c r="I781" s="17">
        <v>0.30712596960233002</v>
      </c>
      <c r="J781" s="17">
        <v>0.221508973272555</v>
      </c>
      <c r="K781" s="17">
        <v>0.17622994434990599</v>
      </c>
      <c r="L781" s="17">
        <v>0.19666892574574699</v>
      </c>
      <c r="M781" s="17"/>
      <c r="N781" s="17">
        <v>0.25677543955953802</v>
      </c>
      <c r="O781" s="17">
        <v>0.27428378435348499</v>
      </c>
      <c r="P781" s="17">
        <v>0.20532860453589399</v>
      </c>
      <c r="Q781" s="17">
        <v>0.26188915333915003</v>
      </c>
      <c r="R781" s="17">
        <v>0.28476517903176102</v>
      </c>
      <c r="S781" s="17"/>
      <c r="T781" s="17">
        <v>0.351234629166505</v>
      </c>
      <c r="U781" s="17">
        <v>0.22483361449450701</v>
      </c>
      <c r="V781" s="17">
        <v>0.26906896903978</v>
      </c>
      <c r="W781" s="17">
        <v>0.27153006363996801</v>
      </c>
      <c r="X781" s="17"/>
      <c r="Y781" s="17">
        <v>0.28488383718266602</v>
      </c>
      <c r="Z781" s="17">
        <v>0.24569291590865</v>
      </c>
      <c r="AA781" s="17">
        <v>0.18617374598955699</v>
      </c>
      <c r="AB781" s="17">
        <v>0.23887563198486</v>
      </c>
      <c r="AC781" s="17">
        <v>0.276704714599113</v>
      </c>
      <c r="AD781" s="17">
        <v>0.28528253199996201</v>
      </c>
      <c r="AE781" s="17"/>
      <c r="AF781" s="17">
        <v>0.23148396820313899</v>
      </c>
      <c r="AG781" s="17"/>
      <c r="AH781" s="17">
        <v>0.24927737728088101</v>
      </c>
      <c r="AI781" s="17"/>
      <c r="AJ781" s="17">
        <v>0.240528609167935</v>
      </c>
      <c r="AK781" s="17">
        <v>0.30402272567356098</v>
      </c>
      <c r="AL781" s="17">
        <v>0.202591322591929</v>
      </c>
      <c r="AM781" s="17">
        <v>0.25760091177716898</v>
      </c>
      <c r="AN781" s="17">
        <v>0.248523258343814</v>
      </c>
    </row>
    <row r="782" spans="2:40" x14ac:dyDescent="0.35">
      <c r="B782" t="s">
        <v>58</v>
      </c>
      <c r="C782" s="17">
        <v>0.24225953589881499</v>
      </c>
      <c r="D782" s="17">
        <v>0.17416672667267599</v>
      </c>
      <c r="E782" s="17">
        <v>0.31180729585365702</v>
      </c>
      <c r="F782" s="17"/>
      <c r="G782" s="17">
        <v>0.10651846592523199</v>
      </c>
      <c r="H782" s="17">
        <v>0.17593848477520099</v>
      </c>
      <c r="I782" s="17">
        <v>0.195791388624661</v>
      </c>
      <c r="J782" s="17">
        <v>0.206237301715159</v>
      </c>
      <c r="K782" s="17">
        <v>0.29466234915114298</v>
      </c>
      <c r="L782" s="17">
        <v>0.36137601233038702</v>
      </c>
      <c r="M782" s="17"/>
      <c r="N782" s="17">
        <v>0.18558104633261699</v>
      </c>
      <c r="O782" s="17">
        <v>0.20623206487611601</v>
      </c>
      <c r="P782" s="17">
        <v>0.31644671933428697</v>
      </c>
      <c r="Q782" s="17">
        <v>0.216479938631262</v>
      </c>
      <c r="R782" s="17">
        <v>0.17017046563770299</v>
      </c>
      <c r="S782" s="17"/>
      <c r="T782" s="17">
        <v>0.17748375177202899</v>
      </c>
      <c r="U782" s="17">
        <v>0.30946510481506501</v>
      </c>
      <c r="V782" s="17">
        <v>0.231781008669875</v>
      </c>
      <c r="W782" s="17">
        <v>0.13681172789620699</v>
      </c>
      <c r="X782" s="17"/>
      <c r="Y782" s="17">
        <v>0.17816040836570601</v>
      </c>
      <c r="Z782" s="17">
        <v>0.23057216802901601</v>
      </c>
      <c r="AA782" s="17">
        <v>0.36080182724117499</v>
      </c>
      <c r="AB782" s="17">
        <v>0.20980206894682199</v>
      </c>
      <c r="AC782" s="17">
        <v>0.13790785051926499</v>
      </c>
      <c r="AD782" s="17">
        <v>0.28912121551027098</v>
      </c>
      <c r="AE782" s="17"/>
      <c r="AF782" s="17">
        <v>0.26406188194562702</v>
      </c>
      <c r="AG782" s="17"/>
      <c r="AH782" s="17">
        <v>0.23463272928482701</v>
      </c>
      <c r="AI782" s="17"/>
      <c r="AJ782" s="17">
        <v>0.22753389086152001</v>
      </c>
      <c r="AK782" s="17">
        <v>0.21576636442615499</v>
      </c>
      <c r="AL782" s="17">
        <v>0.265528498270655</v>
      </c>
      <c r="AM782" s="17">
        <v>0.232885659027602</v>
      </c>
      <c r="AN782" s="17">
        <v>0.298478788505805</v>
      </c>
    </row>
    <row r="783" spans="2:40" x14ac:dyDescent="0.35">
      <c r="C783" s="17"/>
      <c r="D783" s="17"/>
      <c r="E783" s="17"/>
      <c r="F783" s="17"/>
      <c r="G783" s="17"/>
      <c r="H783" s="17"/>
      <c r="I783" s="17"/>
      <c r="J783" s="17"/>
      <c r="K783" s="17"/>
      <c r="L783" s="17"/>
      <c r="M783" s="17"/>
      <c r="N783" s="17"/>
      <c r="O783" s="17"/>
      <c r="P783" s="17"/>
      <c r="Q783" s="17"/>
      <c r="R783" s="17"/>
      <c r="S783" s="17"/>
      <c r="T783" s="17"/>
      <c r="U783" s="17"/>
      <c r="V783" s="17"/>
      <c r="W783" s="17"/>
      <c r="X783" s="17"/>
      <c r="Y783" s="17"/>
      <c r="Z783" s="17"/>
      <c r="AA783" s="17"/>
      <c r="AB783" s="17"/>
      <c r="AC783" s="17"/>
      <c r="AD783" s="17"/>
      <c r="AE783" s="17"/>
      <c r="AF783" s="17"/>
      <c r="AG783" s="17"/>
      <c r="AH783" s="17"/>
      <c r="AI783" s="17"/>
      <c r="AJ783" s="17"/>
      <c r="AK783" s="17"/>
      <c r="AL783" s="17"/>
      <c r="AM783" s="17"/>
      <c r="AN783" s="17"/>
    </row>
    <row r="784" spans="2:40" x14ac:dyDescent="0.35">
      <c r="B784" s="6" t="s">
        <v>323</v>
      </c>
      <c r="C784" s="17"/>
      <c r="D784" s="17"/>
      <c r="E784" s="17"/>
      <c r="F784" s="17"/>
      <c r="G784" s="17"/>
      <c r="H784" s="17"/>
      <c r="I784" s="17"/>
      <c r="J784" s="17"/>
      <c r="K784" s="17"/>
      <c r="L784" s="17"/>
      <c r="M784" s="17"/>
      <c r="N784" s="17"/>
      <c r="O784" s="17"/>
      <c r="P784" s="17"/>
      <c r="Q784" s="17"/>
      <c r="R784" s="17"/>
      <c r="S784" s="17"/>
      <c r="T784" s="17"/>
      <c r="U784" s="17"/>
      <c r="V784" s="17"/>
      <c r="W784" s="17"/>
      <c r="X784" s="17"/>
      <c r="Y784" s="17"/>
      <c r="Z784" s="17"/>
      <c r="AA784" s="17"/>
      <c r="AB784" s="17"/>
      <c r="AC784" s="17"/>
      <c r="AD784" s="17"/>
      <c r="AE784" s="17"/>
      <c r="AF784" s="17"/>
      <c r="AG784" s="17"/>
      <c r="AH784" s="17"/>
      <c r="AI784" s="17"/>
      <c r="AJ784" s="17"/>
      <c r="AK784" s="17"/>
      <c r="AL784" s="17"/>
      <c r="AM784" s="17"/>
      <c r="AN784" s="17"/>
    </row>
    <row r="785" spans="2:40" x14ac:dyDescent="0.35">
      <c r="B785" s="24" t="s">
        <v>62</v>
      </c>
      <c r="C785" s="17"/>
      <c r="D785" s="17"/>
      <c r="E785" s="17"/>
      <c r="F785" s="17"/>
      <c r="G785" s="17"/>
      <c r="H785" s="17"/>
      <c r="I785" s="17"/>
      <c r="J785" s="17"/>
      <c r="K785" s="17"/>
      <c r="L785" s="17"/>
      <c r="M785" s="17"/>
      <c r="N785" s="17"/>
      <c r="O785" s="17"/>
      <c r="P785" s="17"/>
      <c r="Q785" s="17"/>
      <c r="R785" s="17"/>
      <c r="S785" s="17"/>
      <c r="T785" s="17"/>
      <c r="U785" s="17"/>
      <c r="V785" s="17"/>
      <c r="W785" s="17"/>
      <c r="X785" s="17"/>
      <c r="Y785" s="17"/>
      <c r="Z785" s="17"/>
      <c r="AA785" s="17"/>
      <c r="AB785" s="17"/>
      <c r="AC785" s="17"/>
      <c r="AD785" s="17"/>
      <c r="AE785" s="17"/>
      <c r="AF785" s="17"/>
      <c r="AG785" s="17"/>
      <c r="AH785" s="17"/>
      <c r="AI785" s="17"/>
      <c r="AJ785" s="17"/>
      <c r="AK785" s="17"/>
      <c r="AL785" s="17"/>
      <c r="AM785" s="17"/>
      <c r="AN785" s="17"/>
    </row>
    <row r="786" spans="2:40" x14ac:dyDescent="0.35">
      <c r="B786" t="s">
        <v>317</v>
      </c>
      <c r="C786" s="17">
        <v>0.31547135469453103</v>
      </c>
      <c r="D786" s="17">
        <v>0.31177986883317999</v>
      </c>
      <c r="E786" s="17">
        <v>0.31508476236558902</v>
      </c>
      <c r="F786" s="17"/>
      <c r="G786" s="17">
        <v>0.39015495806473699</v>
      </c>
      <c r="H786" s="17">
        <v>0.31884016491730499</v>
      </c>
      <c r="I786" s="17">
        <v>0.37345114078855801</v>
      </c>
      <c r="J786" s="17">
        <v>0.29318923377068901</v>
      </c>
      <c r="K786" s="17">
        <v>0.33136484571563901</v>
      </c>
      <c r="L786" s="17">
        <v>0.25296686863922502</v>
      </c>
      <c r="M786" s="17"/>
      <c r="N786" s="17">
        <v>0.34814035352824602</v>
      </c>
      <c r="O786" s="17">
        <v>0.28344051198335302</v>
      </c>
      <c r="P786" s="17">
        <v>0.26303419873483402</v>
      </c>
      <c r="Q786" s="17">
        <v>0.35485135427862302</v>
      </c>
      <c r="R786" s="17">
        <v>0.38769368993615899</v>
      </c>
      <c r="S786" s="17"/>
      <c r="T786" s="17">
        <v>0.248404898875904</v>
      </c>
      <c r="U786" s="17">
        <v>0.29033000581657897</v>
      </c>
      <c r="V786" s="17">
        <v>0.26511227560782802</v>
      </c>
      <c r="W786" s="17">
        <v>0.42441233802806799</v>
      </c>
      <c r="X786" s="17"/>
      <c r="Y786" s="17">
        <v>0.36065722533592798</v>
      </c>
      <c r="Z786" s="17">
        <v>0.30510648030682302</v>
      </c>
      <c r="AA786" s="17">
        <v>0.27167670784224401</v>
      </c>
      <c r="AB786" s="17">
        <v>0.314336961784355</v>
      </c>
      <c r="AC786" s="17">
        <v>0.33866779602903402</v>
      </c>
      <c r="AD786" s="17">
        <v>8.7306423861494703E-2</v>
      </c>
      <c r="AE786" s="17"/>
      <c r="AF786" s="17">
        <v>0.30272495497340302</v>
      </c>
      <c r="AG786" s="17"/>
      <c r="AH786" s="17">
        <v>0.32034127109217497</v>
      </c>
      <c r="AI786" s="17"/>
      <c r="AJ786" s="17">
        <v>0.34195126556460598</v>
      </c>
      <c r="AK786" s="17">
        <v>0.29676918082650899</v>
      </c>
      <c r="AL786" s="17">
        <v>0.329033169001131</v>
      </c>
      <c r="AM786" s="17">
        <v>0.29429779502711101</v>
      </c>
      <c r="AN786" s="17">
        <v>0.278825200107986</v>
      </c>
    </row>
    <row r="787" spans="2:40" x14ac:dyDescent="0.35">
      <c r="B787" t="s">
        <v>318</v>
      </c>
      <c r="C787" s="17">
        <v>0.30007225069506699</v>
      </c>
      <c r="D787" s="17">
        <v>0.36522090661616902</v>
      </c>
      <c r="E787" s="17">
        <v>0.236700573274776</v>
      </c>
      <c r="F787" s="17"/>
      <c r="G787" s="17">
        <v>0.48509261090880001</v>
      </c>
      <c r="H787" s="17">
        <v>0.46842085719247001</v>
      </c>
      <c r="I787" s="17">
        <v>0.37498438850806398</v>
      </c>
      <c r="J787" s="17">
        <v>0.28676027780386198</v>
      </c>
      <c r="K787" s="17">
        <v>0.17055897160435399</v>
      </c>
      <c r="L787" s="17">
        <v>0.157674327429142</v>
      </c>
      <c r="M787" s="17"/>
      <c r="N787" s="17">
        <v>0.33902593501874501</v>
      </c>
      <c r="O787" s="17">
        <v>0.37354518490107702</v>
      </c>
      <c r="P787" s="17">
        <v>0.229874725572174</v>
      </c>
      <c r="Q787" s="17">
        <v>0.31581341024717302</v>
      </c>
      <c r="R787" s="17">
        <v>0.36276765144798401</v>
      </c>
      <c r="S787" s="17"/>
      <c r="T787" s="17">
        <v>0.496888902297763</v>
      </c>
      <c r="U787" s="17">
        <v>0.27225235613525001</v>
      </c>
      <c r="V787" s="17">
        <v>0.327694751930522</v>
      </c>
      <c r="W787" s="17">
        <v>0.29835085585837201</v>
      </c>
      <c r="X787" s="17"/>
      <c r="Y787" s="17">
        <v>0.351727857414389</v>
      </c>
      <c r="Z787" s="17">
        <v>0.381305046648793</v>
      </c>
      <c r="AA787" s="17">
        <v>0.149265784765863</v>
      </c>
      <c r="AB787" s="17">
        <v>0.29901037540630199</v>
      </c>
      <c r="AC787" s="17">
        <v>0.46566955870439602</v>
      </c>
      <c r="AD787" s="17">
        <v>0.51916106769102799</v>
      </c>
      <c r="AE787" s="17"/>
      <c r="AF787" s="17">
        <v>0.27587456624151002</v>
      </c>
      <c r="AG787" s="17"/>
      <c r="AH787" s="17">
        <v>0.302924466696675</v>
      </c>
      <c r="AI787" s="17"/>
      <c r="AJ787" s="17">
        <v>0.27676484665992501</v>
      </c>
      <c r="AK787" s="17">
        <v>0.32267871786716401</v>
      </c>
      <c r="AL787" s="17">
        <v>0.257204242682185</v>
      </c>
      <c r="AM787" s="17">
        <v>0.32819644620805599</v>
      </c>
      <c r="AN787" s="17">
        <v>0.36594740088472999</v>
      </c>
    </row>
    <row r="788" spans="2:40" x14ac:dyDescent="0.35">
      <c r="B788" t="s">
        <v>58</v>
      </c>
      <c r="C788" s="17">
        <v>0.38445639461040199</v>
      </c>
      <c r="D788" s="17">
        <v>0.322999224550651</v>
      </c>
      <c r="E788" s="17">
        <v>0.44821466435963497</v>
      </c>
      <c r="F788" s="17"/>
      <c r="G788" s="17">
        <v>0.124752431026463</v>
      </c>
      <c r="H788" s="17">
        <v>0.212738977890226</v>
      </c>
      <c r="I788" s="17">
        <v>0.25156447070337801</v>
      </c>
      <c r="J788" s="17">
        <v>0.42005048842544901</v>
      </c>
      <c r="K788" s="17">
        <v>0.49807618268000697</v>
      </c>
      <c r="L788" s="17">
        <v>0.58935880393163298</v>
      </c>
      <c r="M788" s="17"/>
      <c r="N788" s="17">
        <v>0.31283371145300898</v>
      </c>
      <c r="O788" s="17">
        <v>0.34301430311557102</v>
      </c>
      <c r="P788" s="17">
        <v>0.50709107569299205</v>
      </c>
      <c r="Q788" s="17">
        <v>0.32933523547420401</v>
      </c>
      <c r="R788" s="17">
        <v>0.249538658615856</v>
      </c>
      <c r="S788" s="17"/>
      <c r="T788" s="17">
        <v>0.254706198826333</v>
      </c>
      <c r="U788" s="17">
        <v>0.43741763804817102</v>
      </c>
      <c r="V788" s="17">
        <v>0.40719297246164898</v>
      </c>
      <c r="W788" s="17">
        <v>0.27723680611356</v>
      </c>
      <c r="X788" s="17"/>
      <c r="Y788" s="17">
        <v>0.28761491724968302</v>
      </c>
      <c r="Z788" s="17">
        <v>0.31358847304438398</v>
      </c>
      <c r="AA788" s="17">
        <v>0.57905750739189299</v>
      </c>
      <c r="AB788" s="17">
        <v>0.38665266280934202</v>
      </c>
      <c r="AC788" s="17">
        <v>0.19566264526657001</v>
      </c>
      <c r="AD788" s="17">
        <v>0.393532508447477</v>
      </c>
      <c r="AE788" s="17"/>
      <c r="AF788" s="17">
        <v>0.42140047878508702</v>
      </c>
      <c r="AG788" s="17"/>
      <c r="AH788" s="17">
        <v>0.37673426221114997</v>
      </c>
      <c r="AI788" s="17"/>
      <c r="AJ788" s="17">
        <v>0.38128388777546901</v>
      </c>
      <c r="AK788" s="17">
        <v>0.380552101306327</v>
      </c>
      <c r="AL788" s="17">
        <v>0.413762588316684</v>
      </c>
      <c r="AM788" s="17">
        <v>0.377505758764833</v>
      </c>
      <c r="AN788" s="17">
        <v>0.35522739900728401</v>
      </c>
    </row>
    <row r="789" spans="2:40" x14ac:dyDescent="0.35">
      <c r="C789" s="17"/>
      <c r="D789" s="17"/>
      <c r="E789" s="17"/>
      <c r="F789" s="17"/>
      <c r="G789" s="17"/>
      <c r="H789" s="17"/>
      <c r="I789" s="17"/>
      <c r="J789" s="17"/>
      <c r="K789" s="17"/>
      <c r="L789" s="17"/>
      <c r="M789" s="17"/>
      <c r="N789" s="17"/>
      <c r="O789" s="17"/>
      <c r="P789" s="17"/>
      <c r="Q789" s="17"/>
      <c r="R789" s="17"/>
      <c r="S789" s="17"/>
      <c r="T789" s="17"/>
      <c r="U789" s="17"/>
      <c r="V789" s="17"/>
      <c r="W789" s="17"/>
      <c r="X789" s="17"/>
      <c r="Y789" s="17"/>
      <c r="Z789" s="17"/>
      <c r="AA789" s="17"/>
      <c r="AB789" s="17"/>
      <c r="AC789" s="17"/>
      <c r="AD789" s="17"/>
      <c r="AE789" s="17"/>
      <c r="AF789" s="17"/>
      <c r="AG789" s="17"/>
      <c r="AH789" s="17"/>
      <c r="AI789" s="17"/>
      <c r="AJ789" s="17"/>
      <c r="AK789" s="17"/>
      <c r="AL789" s="17"/>
      <c r="AM789" s="17"/>
      <c r="AN789" s="17"/>
    </row>
    <row r="790" spans="2:40" x14ac:dyDescent="0.35">
      <c r="B790" s="6" t="s">
        <v>324</v>
      </c>
      <c r="C790" s="17"/>
      <c r="D790" s="17"/>
      <c r="E790" s="17"/>
      <c r="F790" s="17"/>
      <c r="G790" s="17"/>
      <c r="H790" s="17"/>
      <c r="I790" s="17"/>
      <c r="J790" s="17"/>
      <c r="K790" s="17"/>
      <c r="L790" s="17"/>
      <c r="M790" s="17"/>
      <c r="N790" s="17"/>
      <c r="O790" s="17"/>
      <c r="P790" s="17"/>
      <c r="Q790" s="17"/>
      <c r="R790" s="17"/>
      <c r="S790" s="17"/>
      <c r="T790" s="17"/>
      <c r="U790" s="17"/>
      <c r="V790" s="17"/>
      <c r="W790" s="17"/>
      <c r="X790" s="17"/>
      <c r="Y790" s="17"/>
      <c r="Z790" s="17"/>
      <c r="AA790" s="17"/>
      <c r="AB790" s="17"/>
      <c r="AC790" s="17"/>
      <c r="AD790" s="17"/>
      <c r="AE790" s="17"/>
      <c r="AF790" s="17"/>
      <c r="AG790" s="17"/>
      <c r="AH790" s="17"/>
      <c r="AI790" s="17"/>
      <c r="AJ790" s="17"/>
      <c r="AK790" s="17"/>
      <c r="AL790" s="17"/>
      <c r="AM790" s="17"/>
      <c r="AN790" s="17"/>
    </row>
    <row r="791" spans="2:40" x14ac:dyDescent="0.35">
      <c r="B791" s="24" t="s">
        <v>62</v>
      </c>
      <c r="C791" s="17"/>
      <c r="D791" s="17"/>
      <c r="E791" s="17"/>
      <c r="F791" s="17"/>
      <c r="G791" s="17"/>
      <c r="H791" s="17"/>
      <c r="I791" s="17"/>
      <c r="J791" s="17"/>
      <c r="K791" s="17"/>
      <c r="L791" s="17"/>
      <c r="M791" s="17"/>
      <c r="N791" s="17"/>
      <c r="O791" s="17"/>
      <c r="P791" s="17"/>
      <c r="Q791" s="17"/>
      <c r="R791" s="17"/>
      <c r="S791" s="17"/>
      <c r="T791" s="17"/>
      <c r="U791" s="17"/>
      <c r="V791" s="17"/>
      <c r="W791" s="17"/>
      <c r="X791" s="17"/>
      <c r="Y791" s="17"/>
      <c r="Z791" s="17"/>
      <c r="AA791" s="17"/>
      <c r="AB791" s="17"/>
      <c r="AC791" s="17"/>
      <c r="AD791" s="17"/>
      <c r="AE791" s="17"/>
      <c r="AF791" s="17"/>
      <c r="AG791" s="17"/>
      <c r="AH791" s="17"/>
      <c r="AI791" s="17"/>
      <c r="AJ791" s="17"/>
      <c r="AK791" s="17"/>
      <c r="AL791" s="17"/>
      <c r="AM791" s="17"/>
      <c r="AN791" s="17"/>
    </row>
    <row r="792" spans="2:40" x14ac:dyDescent="0.35">
      <c r="B792" t="s">
        <v>317</v>
      </c>
      <c r="C792" s="17">
        <v>0.26987645606794303</v>
      </c>
      <c r="D792" s="17">
        <v>0.33423467031151499</v>
      </c>
      <c r="E792" s="17">
        <v>0.201157028041167</v>
      </c>
      <c r="F792" s="17"/>
      <c r="G792" s="17">
        <v>0.42740045771982799</v>
      </c>
      <c r="H792" s="17">
        <v>0.27231924135010499</v>
      </c>
      <c r="I792" s="17">
        <v>0.33015405889371702</v>
      </c>
      <c r="J792" s="17">
        <v>0.26380922109207899</v>
      </c>
      <c r="K792" s="17">
        <v>0.26601750735269403</v>
      </c>
      <c r="L792" s="17">
        <v>0.17305062397448201</v>
      </c>
      <c r="M792" s="17"/>
      <c r="N792" s="17">
        <v>0.30645775368804801</v>
      </c>
      <c r="O792" s="17">
        <v>0.23953715958017299</v>
      </c>
      <c r="P792" s="17">
        <v>0.21279074146830099</v>
      </c>
      <c r="Q792" s="17">
        <v>0.32180332585967503</v>
      </c>
      <c r="R792" s="17">
        <v>0.33533305806671898</v>
      </c>
      <c r="S792" s="17"/>
      <c r="T792" s="17">
        <v>0.24358046517449999</v>
      </c>
      <c r="U792" s="17">
        <v>0.21888445227353101</v>
      </c>
      <c r="V792" s="17">
        <v>0.24377337041375199</v>
      </c>
      <c r="W792" s="17">
        <v>0.38834452255713697</v>
      </c>
      <c r="X792" s="17"/>
      <c r="Y792" s="17">
        <v>0.33580521718965101</v>
      </c>
      <c r="Z792" s="17">
        <v>0.19227340889247499</v>
      </c>
      <c r="AA792" s="17">
        <v>0.19302769241346299</v>
      </c>
      <c r="AB792" s="17">
        <v>0.28915860489915102</v>
      </c>
      <c r="AC792" s="17">
        <v>0.341560831096128</v>
      </c>
      <c r="AD792" s="17">
        <v>0.14057391095013899</v>
      </c>
      <c r="AE792" s="17"/>
      <c r="AF792" s="17">
        <v>0.24351102815582101</v>
      </c>
      <c r="AG792" s="17"/>
      <c r="AH792" s="17">
        <v>0.27108308710171303</v>
      </c>
      <c r="AI792" s="17"/>
      <c r="AJ792" s="17">
        <v>0.28635537181547699</v>
      </c>
      <c r="AK792" s="17">
        <v>0.23503111408726299</v>
      </c>
      <c r="AL792" s="17">
        <v>0.28555052902205003</v>
      </c>
      <c r="AM792" s="17">
        <v>0.24384350484307901</v>
      </c>
      <c r="AN792" s="17">
        <v>0.29350400932197301</v>
      </c>
    </row>
    <row r="793" spans="2:40" x14ac:dyDescent="0.35">
      <c r="B793" t="s">
        <v>318</v>
      </c>
      <c r="C793" s="17">
        <v>0.39949959265863499</v>
      </c>
      <c r="D793" s="17">
        <v>0.39845742821534202</v>
      </c>
      <c r="E793" s="17">
        <v>0.40292231366231601</v>
      </c>
      <c r="F793" s="17"/>
      <c r="G793" s="17">
        <v>0.43638345044327198</v>
      </c>
      <c r="H793" s="17">
        <v>0.54699940571010897</v>
      </c>
      <c r="I793" s="17">
        <v>0.39200500950933198</v>
      </c>
      <c r="J793" s="17">
        <v>0.373560848652158</v>
      </c>
      <c r="K793" s="17">
        <v>0.33609837377582502</v>
      </c>
      <c r="L793" s="17">
        <v>0.34758252865516098</v>
      </c>
      <c r="M793" s="17"/>
      <c r="N793" s="17">
        <v>0.37235135787692603</v>
      </c>
      <c r="O793" s="17">
        <v>0.43625234450445399</v>
      </c>
      <c r="P793" s="17">
        <v>0.37494114192809203</v>
      </c>
      <c r="Q793" s="17">
        <v>0.39655175529748499</v>
      </c>
      <c r="R793" s="17">
        <v>0.45375635735276099</v>
      </c>
      <c r="S793" s="17"/>
      <c r="T793" s="17">
        <v>0.476717701153199</v>
      </c>
      <c r="U793" s="17">
        <v>0.38877834532946598</v>
      </c>
      <c r="V793" s="17">
        <v>0.42318807934704</v>
      </c>
      <c r="W793" s="17">
        <v>0.40076983975091901</v>
      </c>
      <c r="X793" s="17"/>
      <c r="Y793" s="17">
        <v>0.42730428387165298</v>
      </c>
      <c r="Z793" s="17">
        <v>0.44890196094442802</v>
      </c>
      <c r="AA793" s="17">
        <v>0.33619597407745599</v>
      </c>
      <c r="AB793" s="17">
        <v>0.350984140570334</v>
      </c>
      <c r="AC793" s="17">
        <v>0.47260815885330199</v>
      </c>
      <c r="AD793" s="17">
        <v>0.47623649580814298</v>
      </c>
      <c r="AE793" s="17"/>
      <c r="AF793" s="17">
        <v>0.38171611643183201</v>
      </c>
      <c r="AG793" s="17"/>
      <c r="AH793" s="17">
        <v>0.40639249988049803</v>
      </c>
      <c r="AI793" s="17"/>
      <c r="AJ793" s="17">
        <v>0.37233331852471002</v>
      </c>
      <c r="AK793" s="17">
        <v>0.464183967551624</v>
      </c>
      <c r="AL793" s="17">
        <v>0.36491444861677402</v>
      </c>
      <c r="AM793" s="17">
        <v>0.45182914325074502</v>
      </c>
      <c r="AN793" s="17">
        <v>0.34734397781020998</v>
      </c>
    </row>
    <row r="794" spans="2:40" x14ac:dyDescent="0.35">
      <c r="B794" t="s">
        <v>58</v>
      </c>
      <c r="C794" s="17">
        <v>0.33062395127342198</v>
      </c>
      <c r="D794" s="17">
        <v>0.26730790147314298</v>
      </c>
      <c r="E794" s="17">
        <v>0.39592065829651701</v>
      </c>
      <c r="F794" s="17"/>
      <c r="G794" s="17">
        <v>0.13621609183690001</v>
      </c>
      <c r="H794" s="17">
        <v>0.18068135293978599</v>
      </c>
      <c r="I794" s="17">
        <v>0.277840931596951</v>
      </c>
      <c r="J794" s="17">
        <v>0.36262993025576301</v>
      </c>
      <c r="K794" s="17">
        <v>0.39788411887148201</v>
      </c>
      <c r="L794" s="17">
        <v>0.47936684737035801</v>
      </c>
      <c r="M794" s="17"/>
      <c r="N794" s="17">
        <v>0.32119088843502602</v>
      </c>
      <c r="O794" s="17">
        <v>0.32421049591537299</v>
      </c>
      <c r="P794" s="17">
        <v>0.41226811660360702</v>
      </c>
      <c r="Q794" s="17">
        <v>0.28164491884283999</v>
      </c>
      <c r="R794" s="17">
        <v>0.21091058458052001</v>
      </c>
      <c r="S794" s="17"/>
      <c r="T794" s="17">
        <v>0.279701833672301</v>
      </c>
      <c r="U794" s="17">
        <v>0.39233720239700198</v>
      </c>
      <c r="V794" s="17">
        <v>0.33303855023920698</v>
      </c>
      <c r="W794" s="17">
        <v>0.21088563769194399</v>
      </c>
      <c r="X794" s="17"/>
      <c r="Y794" s="17">
        <v>0.23689049893869599</v>
      </c>
      <c r="Z794" s="17">
        <v>0.35882463016309701</v>
      </c>
      <c r="AA794" s="17">
        <v>0.47077633350908099</v>
      </c>
      <c r="AB794" s="17">
        <v>0.35985725453051498</v>
      </c>
      <c r="AC794" s="17">
        <v>0.18583101005057101</v>
      </c>
      <c r="AD794" s="17">
        <v>0.38318959324171797</v>
      </c>
      <c r="AE794" s="17"/>
      <c r="AF794" s="17">
        <v>0.37477285541234701</v>
      </c>
      <c r="AG794" s="17"/>
      <c r="AH794" s="17">
        <v>0.32252441301779</v>
      </c>
      <c r="AI794" s="17"/>
      <c r="AJ794" s="17">
        <v>0.34131130965981299</v>
      </c>
      <c r="AK794" s="17">
        <v>0.30078491836111299</v>
      </c>
      <c r="AL794" s="17">
        <v>0.34953502236117701</v>
      </c>
      <c r="AM794" s="17">
        <v>0.30432735190617599</v>
      </c>
      <c r="AN794" s="17">
        <v>0.35915201286781601</v>
      </c>
    </row>
    <row r="795" spans="2:40" x14ac:dyDescent="0.35">
      <c r="C795" s="17"/>
      <c r="D795" s="17"/>
      <c r="E795" s="17"/>
      <c r="F795" s="17"/>
      <c r="G795" s="17"/>
      <c r="H795" s="17"/>
      <c r="I795" s="17"/>
      <c r="J795" s="17"/>
      <c r="K795" s="17"/>
      <c r="L795" s="17"/>
      <c r="M795" s="17"/>
      <c r="N795" s="17"/>
      <c r="O795" s="17"/>
      <c r="P795" s="17"/>
      <c r="Q795" s="17"/>
      <c r="R795" s="17"/>
      <c r="S795" s="17"/>
      <c r="T795" s="17"/>
      <c r="U795" s="17"/>
      <c r="V795" s="17"/>
      <c r="W795" s="17"/>
      <c r="X795" s="17"/>
      <c r="Y795" s="17"/>
      <c r="Z795" s="17"/>
      <c r="AA795" s="17"/>
      <c r="AB795" s="17"/>
      <c r="AC795" s="17"/>
      <c r="AD795" s="17"/>
      <c r="AE795" s="17"/>
      <c r="AF795" s="17"/>
      <c r="AG795" s="17"/>
      <c r="AH795" s="17"/>
      <c r="AI795" s="17"/>
      <c r="AJ795" s="17"/>
      <c r="AK795" s="17"/>
      <c r="AL795" s="17"/>
      <c r="AM795" s="17"/>
      <c r="AN795" s="17"/>
    </row>
    <row r="796" spans="2:40" x14ac:dyDescent="0.35">
      <c r="B796" s="6" t="s">
        <v>325</v>
      </c>
      <c r="C796" s="17"/>
      <c r="D796" s="17"/>
      <c r="E796" s="17"/>
      <c r="F796" s="17"/>
      <c r="G796" s="17"/>
      <c r="H796" s="17"/>
      <c r="I796" s="17"/>
      <c r="J796" s="17"/>
      <c r="K796" s="17"/>
      <c r="L796" s="17"/>
      <c r="M796" s="17"/>
      <c r="N796" s="17"/>
      <c r="O796" s="17"/>
      <c r="P796" s="17"/>
      <c r="Q796" s="17"/>
      <c r="R796" s="17"/>
      <c r="S796" s="17"/>
      <c r="T796" s="17"/>
      <c r="U796" s="17"/>
      <c r="V796" s="17"/>
      <c r="W796" s="17"/>
      <c r="X796" s="17"/>
      <c r="Y796" s="17"/>
      <c r="Z796" s="17"/>
      <c r="AA796" s="17"/>
      <c r="AB796" s="17"/>
      <c r="AC796" s="17"/>
      <c r="AD796" s="17"/>
      <c r="AE796" s="17"/>
      <c r="AF796" s="17"/>
      <c r="AG796" s="17"/>
      <c r="AH796" s="17"/>
      <c r="AI796" s="17"/>
      <c r="AJ796" s="17"/>
      <c r="AK796" s="17"/>
      <c r="AL796" s="17"/>
      <c r="AM796" s="17"/>
      <c r="AN796" s="17"/>
    </row>
    <row r="797" spans="2:40" x14ac:dyDescent="0.35">
      <c r="B797" s="24" t="s">
        <v>62</v>
      </c>
      <c r="C797" s="17"/>
      <c r="D797" s="17"/>
      <c r="E797" s="17"/>
      <c r="F797" s="17"/>
      <c r="G797" s="17"/>
      <c r="H797" s="17"/>
      <c r="I797" s="17"/>
      <c r="J797" s="17"/>
      <c r="K797" s="17"/>
      <c r="L797" s="17"/>
      <c r="M797" s="17"/>
      <c r="N797" s="17"/>
      <c r="O797" s="17"/>
      <c r="P797" s="17"/>
      <c r="Q797" s="17"/>
      <c r="R797" s="17"/>
      <c r="S797" s="17"/>
      <c r="T797" s="17"/>
      <c r="U797" s="17"/>
      <c r="V797" s="17"/>
      <c r="W797" s="17"/>
      <c r="X797" s="17"/>
      <c r="Y797" s="17"/>
      <c r="Z797" s="17"/>
      <c r="AA797" s="17"/>
      <c r="AB797" s="17"/>
      <c r="AC797" s="17"/>
      <c r="AD797" s="17"/>
      <c r="AE797" s="17"/>
      <c r="AF797" s="17"/>
      <c r="AG797" s="17"/>
      <c r="AH797" s="17"/>
      <c r="AI797" s="17"/>
      <c r="AJ797" s="17"/>
      <c r="AK797" s="17"/>
      <c r="AL797" s="17"/>
      <c r="AM797" s="17"/>
      <c r="AN797" s="17"/>
    </row>
    <row r="798" spans="2:40" x14ac:dyDescent="0.35">
      <c r="B798" t="s">
        <v>317</v>
      </c>
      <c r="C798" s="17">
        <v>0.607615960741824</v>
      </c>
      <c r="D798" s="17">
        <v>0.61674759538520096</v>
      </c>
      <c r="E798" s="17">
        <v>0.596144804265759</v>
      </c>
      <c r="F798" s="17"/>
      <c r="G798" s="17">
        <v>0.77510497865790595</v>
      </c>
      <c r="H798" s="17">
        <v>0.62352609259514902</v>
      </c>
      <c r="I798" s="17">
        <v>0.643808982642321</v>
      </c>
      <c r="J798" s="17">
        <v>0.56162307331697803</v>
      </c>
      <c r="K798" s="17">
        <v>0.553810614310424</v>
      </c>
      <c r="L798" s="17">
        <v>0.569508911956084</v>
      </c>
      <c r="M798" s="17"/>
      <c r="N798" s="17">
        <v>0.67688683641486402</v>
      </c>
      <c r="O798" s="17">
        <v>0.62201937181278699</v>
      </c>
      <c r="P798" s="17">
        <v>0.55587548064939496</v>
      </c>
      <c r="Q798" s="17">
        <v>0.65800645131619995</v>
      </c>
      <c r="R798" s="17">
        <v>0.56207947852114504</v>
      </c>
      <c r="S798" s="17"/>
      <c r="T798" s="17">
        <v>0.66965601444980805</v>
      </c>
      <c r="U798" s="17">
        <v>0.55009644318078099</v>
      </c>
      <c r="V798" s="17">
        <v>0.60629012884303402</v>
      </c>
      <c r="W798" s="17">
        <v>0.66316117370683703</v>
      </c>
      <c r="X798" s="17"/>
      <c r="Y798" s="17">
        <v>0.64035473472973103</v>
      </c>
      <c r="Z798" s="17">
        <v>0.59284400837305695</v>
      </c>
      <c r="AA798" s="17">
        <v>0.54546616192570596</v>
      </c>
      <c r="AB798" s="17">
        <v>0.59271796072374705</v>
      </c>
      <c r="AC798" s="17">
        <v>0.75431369219889999</v>
      </c>
      <c r="AD798" s="17">
        <v>0.51487668379145202</v>
      </c>
      <c r="AE798" s="17"/>
      <c r="AF798" s="17">
        <v>0.59494180597131097</v>
      </c>
      <c r="AG798" s="17"/>
      <c r="AH798" s="17">
        <v>0.61340465497055896</v>
      </c>
      <c r="AI798" s="17"/>
      <c r="AJ798" s="17">
        <v>0.61671614608380099</v>
      </c>
      <c r="AK798" s="17">
        <v>0.58174938390859599</v>
      </c>
      <c r="AL798" s="17">
        <v>0.59305005606185401</v>
      </c>
      <c r="AM798" s="17">
        <v>0.63186808035073905</v>
      </c>
      <c r="AN798" s="17">
        <v>0.59167678431869097</v>
      </c>
    </row>
    <row r="799" spans="2:40" x14ac:dyDescent="0.35">
      <c r="B799" t="s">
        <v>318</v>
      </c>
      <c r="C799" s="17">
        <v>0.16421889787840799</v>
      </c>
      <c r="D799" s="17">
        <v>0.20562485655591001</v>
      </c>
      <c r="E799" s="17">
        <v>0.123784447530777</v>
      </c>
      <c r="F799" s="17"/>
      <c r="G799" s="17">
        <v>0.15249043726547501</v>
      </c>
      <c r="H799" s="17">
        <v>0.23437486443368699</v>
      </c>
      <c r="I799" s="17">
        <v>0.18372446738543999</v>
      </c>
      <c r="J799" s="17">
        <v>0.192540613680724</v>
      </c>
      <c r="K799" s="17">
        <v>0.14149574396081299</v>
      </c>
      <c r="L799" s="17">
        <v>0.107220738421213</v>
      </c>
      <c r="M799" s="17"/>
      <c r="N799" s="17">
        <v>0.155101542029425</v>
      </c>
      <c r="O799" s="17">
        <v>0.18089452105812701</v>
      </c>
      <c r="P799" s="17">
        <v>0.12838580764882601</v>
      </c>
      <c r="Q799" s="17">
        <v>0.17142065209742</v>
      </c>
      <c r="R799" s="17">
        <v>0.243692931138384</v>
      </c>
      <c r="S799" s="17"/>
      <c r="T799" s="17">
        <v>0.14309717287779</v>
      </c>
      <c r="U799" s="17">
        <v>0.139931469720628</v>
      </c>
      <c r="V799" s="17">
        <v>0.17405114630535101</v>
      </c>
      <c r="W799" s="17">
        <v>0.20523463810123599</v>
      </c>
      <c r="X799" s="17"/>
      <c r="Y799" s="17">
        <v>0.190493269628465</v>
      </c>
      <c r="Z799" s="17">
        <v>0.20329717216881399</v>
      </c>
      <c r="AA799" s="17">
        <v>0.115144470106029</v>
      </c>
      <c r="AB799" s="17">
        <v>0.17002182750243799</v>
      </c>
      <c r="AC799" s="17">
        <v>0.15710915606849599</v>
      </c>
      <c r="AD799" s="17">
        <v>0.16106388022911999</v>
      </c>
      <c r="AE799" s="17"/>
      <c r="AF799" s="17">
        <v>0.15241525907348699</v>
      </c>
      <c r="AG799" s="17"/>
      <c r="AH799" s="17">
        <v>0.16819131401729301</v>
      </c>
      <c r="AI799" s="17"/>
      <c r="AJ799" s="17">
        <v>0.18164982125464099</v>
      </c>
      <c r="AK799" s="17">
        <v>0.197985564013997</v>
      </c>
      <c r="AL799" s="17">
        <v>0.15406381826343399</v>
      </c>
      <c r="AM799" s="17">
        <v>0.13859698882035701</v>
      </c>
      <c r="AN799" s="17">
        <v>0.140297314412371</v>
      </c>
    </row>
    <row r="800" spans="2:40" x14ac:dyDescent="0.35">
      <c r="B800" t="s">
        <v>58</v>
      </c>
      <c r="C800" s="17">
        <v>0.22816514137976801</v>
      </c>
      <c r="D800" s="17">
        <v>0.177627548058889</v>
      </c>
      <c r="E800" s="17">
        <v>0.280070748203465</v>
      </c>
      <c r="F800" s="17"/>
      <c r="G800" s="17">
        <v>7.2404584076618997E-2</v>
      </c>
      <c r="H800" s="17">
        <v>0.14209904297116499</v>
      </c>
      <c r="I800" s="17">
        <v>0.17246654997223901</v>
      </c>
      <c r="J800" s="17">
        <v>0.245836313002298</v>
      </c>
      <c r="K800" s="17">
        <v>0.30469364172876301</v>
      </c>
      <c r="L800" s="17">
        <v>0.32327034962270401</v>
      </c>
      <c r="M800" s="17"/>
      <c r="N800" s="17">
        <v>0.168011621555711</v>
      </c>
      <c r="O800" s="17">
        <v>0.197086107129086</v>
      </c>
      <c r="P800" s="17">
        <v>0.31573871170177897</v>
      </c>
      <c r="Q800" s="17">
        <v>0.17057289658638</v>
      </c>
      <c r="R800" s="17">
        <v>0.19422759034047099</v>
      </c>
      <c r="S800" s="17"/>
      <c r="T800" s="17">
        <v>0.18724681267240201</v>
      </c>
      <c r="U800" s="17">
        <v>0.30997208709859198</v>
      </c>
      <c r="V800" s="17">
        <v>0.219658724851615</v>
      </c>
      <c r="W800" s="17">
        <v>0.13160418819192701</v>
      </c>
      <c r="X800" s="17"/>
      <c r="Y800" s="17">
        <v>0.169151995641804</v>
      </c>
      <c r="Z800" s="17">
        <v>0.203858819458129</v>
      </c>
      <c r="AA800" s="17">
        <v>0.33938936796826602</v>
      </c>
      <c r="AB800" s="17">
        <v>0.23726021177381501</v>
      </c>
      <c r="AC800" s="17">
        <v>8.8577151732603304E-2</v>
      </c>
      <c r="AD800" s="17">
        <v>0.32405943597942799</v>
      </c>
      <c r="AE800" s="17"/>
      <c r="AF800" s="17">
        <v>0.25264293495520201</v>
      </c>
      <c r="AG800" s="17"/>
      <c r="AH800" s="17">
        <v>0.218404031012148</v>
      </c>
      <c r="AI800" s="17"/>
      <c r="AJ800" s="17">
        <v>0.20163403266155799</v>
      </c>
      <c r="AK800" s="17">
        <v>0.22026505207740599</v>
      </c>
      <c r="AL800" s="17">
        <v>0.25288612567471302</v>
      </c>
      <c r="AM800" s="17">
        <v>0.229534930828903</v>
      </c>
      <c r="AN800" s="17">
        <v>0.26802590126893799</v>
      </c>
    </row>
    <row r="801" spans="2:40" x14ac:dyDescent="0.35">
      <c r="C801" s="17"/>
      <c r="D801" s="17"/>
      <c r="E801" s="17"/>
      <c r="F801" s="17"/>
      <c r="G801" s="17"/>
      <c r="H801" s="17"/>
      <c r="I801" s="17"/>
      <c r="J801" s="17"/>
      <c r="K801" s="17"/>
      <c r="L801" s="17"/>
      <c r="M801" s="17"/>
      <c r="N801" s="17"/>
      <c r="O801" s="17"/>
      <c r="P801" s="17"/>
      <c r="Q801" s="17"/>
      <c r="R801" s="17"/>
      <c r="S801" s="17"/>
      <c r="T801" s="17"/>
      <c r="U801" s="17"/>
      <c r="V801" s="17"/>
      <c r="W801" s="17"/>
      <c r="X801" s="17"/>
      <c r="Y801" s="17"/>
      <c r="Z801" s="17"/>
      <c r="AA801" s="17"/>
      <c r="AB801" s="17"/>
      <c r="AC801" s="17"/>
      <c r="AD801" s="17"/>
      <c r="AE801" s="17"/>
      <c r="AF801" s="17"/>
      <c r="AG801" s="17"/>
      <c r="AH801" s="17"/>
      <c r="AI801" s="17"/>
      <c r="AJ801" s="17"/>
      <c r="AK801" s="17"/>
      <c r="AL801" s="17"/>
      <c r="AM801" s="17"/>
      <c r="AN801" s="17"/>
    </row>
    <row r="802" spans="2:40" x14ac:dyDescent="0.35">
      <c r="B802" s="6" t="s">
        <v>326</v>
      </c>
      <c r="C802" s="17"/>
      <c r="D802" s="17"/>
      <c r="E802" s="17"/>
      <c r="F802" s="17"/>
      <c r="G802" s="17"/>
      <c r="H802" s="17"/>
      <c r="I802" s="17"/>
      <c r="J802" s="17"/>
      <c r="K802" s="17"/>
      <c r="L802" s="17"/>
      <c r="M802" s="17"/>
      <c r="N802" s="17"/>
      <c r="O802" s="17"/>
      <c r="P802" s="17"/>
      <c r="Q802" s="17"/>
      <c r="R802" s="17"/>
      <c r="S802" s="17"/>
      <c r="T802" s="17"/>
      <c r="U802" s="17"/>
      <c r="V802" s="17"/>
      <c r="W802" s="17"/>
      <c r="X802" s="17"/>
      <c r="Y802" s="17"/>
      <c r="Z802" s="17"/>
      <c r="AA802" s="17"/>
      <c r="AB802" s="17"/>
      <c r="AC802" s="17"/>
      <c r="AD802" s="17"/>
      <c r="AE802" s="17"/>
      <c r="AF802" s="17"/>
      <c r="AG802" s="17"/>
      <c r="AH802" s="17"/>
      <c r="AI802" s="17"/>
      <c r="AJ802" s="17"/>
      <c r="AK802" s="17"/>
      <c r="AL802" s="17"/>
      <c r="AM802" s="17"/>
      <c r="AN802" s="17"/>
    </row>
    <row r="803" spans="2:40" x14ac:dyDescent="0.35">
      <c r="B803" s="24" t="s">
        <v>62</v>
      </c>
      <c r="C803" s="17"/>
      <c r="D803" s="17"/>
      <c r="E803" s="17"/>
      <c r="F803" s="17"/>
      <c r="G803" s="17"/>
      <c r="H803" s="17"/>
      <c r="I803" s="17"/>
      <c r="J803" s="17"/>
      <c r="K803" s="17"/>
      <c r="L803" s="17"/>
      <c r="M803" s="17"/>
      <c r="N803" s="17"/>
      <c r="O803" s="17"/>
      <c r="P803" s="17"/>
      <c r="Q803" s="17"/>
      <c r="R803" s="17"/>
      <c r="S803" s="17"/>
      <c r="T803" s="17"/>
      <c r="U803" s="17"/>
      <c r="V803" s="17"/>
      <c r="W803" s="17"/>
      <c r="X803" s="17"/>
      <c r="Y803" s="17"/>
      <c r="Z803" s="17"/>
      <c r="AA803" s="17"/>
      <c r="AB803" s="17"/>
      <c r="AC803" s="17"/>
      <c r="AD803" s="17"/>
      <c r="AE803" s="17"/>
      <c r="AF803" s="17"/>
      <c r="AG803" s="17"/>
      <c r="AH803" s="17"/>
      <c r="AI803" s="17"/>
      <c r="AJ803" s="17"/>
      <c r="AK803" s="17"/>
      <c r="AL803" s="17"/>
      <c r="AM803" s="17"/>
      <c r="AN803" s="17"/>
    </row>
    <row r="804" spans="2:40" x14ac:dyDescent="0.35">
      <c r="B804" t="s">
        <v>317</v>
      </c>
      <c r="C804" s="17">
        <v>0.639916445504916</v>
      </c>
      <c r="D804" s="17">
        <v>0.67802615807229605</v>
      </c>
      <c r="E804" s="17">
        <v>0.59965478930758698</v>
      </c>
      <c r="F804" s="17"/>
      <c r="G804" s="17">
        <v>0.76267059242517399</v>
      </c>
      <c r="H804" s="17">
        <v>0.61702619889277199</v>
      </c>
      <c r="I804" s="17">
        <v>0.74193330166028604</v>
      </c>
      <c r="J804" s="17">
        <v>0.65659732344652899</v>
      </c>
      <c r="K804" s="17">
        <v>0.60145884772337899</v>
      </c>
      <c r="L804" s="17">
        <v>0.55789463146544205</v>
      </c>
      <c r="M804" s="17"/>
      <c r="N804" s="17">
        <v>0.67010273335308601</v>
      </c>
      <c r="O804" s="17">
        <v>0.675405668750796</v>
      </c>
      <c r="P804" s="17">
        <v>0.59206801898429096</v>
      </c>
      <c r="Q804" s="17">
        <v>0.68080297901238696</v>
      </c>
      <c r="R804" s="17">
        <v>0.61162519979187602</v>
      </c>
      <c r="S804" s="17"/>
      <c r="T804" s="17">
        <v>0.67810703784747495</v>
      </c>
      <c r="U804" s="17">
        <v>0.61730472718441198</v>
      </c>
      <c r="V804" s="17">
        <v>0.61065470757136098</v>
      </c>
      <c r="W804" s="17">
        <v>0.71506117342307796</v>
      </c>
      <c r="X804" s="17"/>
      <c r="Y804" s="17">
        <v>0.68120951489211901</v>
      </c>
      <c r="Z804" s="17">
        <v>0.63074949231882504</v>
      </c>
      <c r="AA804" s="17">
        <v>0.56730479589156801</v>
      </c>
      <c r="AB804" s="17">
        <v>0.63254035829807598</v>
      </c>
      <c r="AC804" s="17">
        <v>0.735514977319217</v>
      </c>
      <c r="AD804" s="17">
        <v>0.61750455845076102</v>
      </c>
      <c r="AE804" s="17"/>
      <c r="AF804" s="17">
        <v>0.65555274407893904</v>
      </c>
      <c r="AG804" s="17"/>
      <c r="AH804" s="17">
        <v>0.64991381988052299</v>
      </c>
      <c r="AI804" s="17"/>
      <c r="AJ804" s="17">
        <v>0.63714982163860001</v>
      </c>
      <c r="AK804" s="17">
        <v>0.63840540618374797</v>
      </c>
      <c r="AL804" s="17">
        <v>0.65538683148425503</v>
      </c>
      <c r="AM804" s="17">
        <v>0.65434210352243005</v>
      </c>
      <c r="AN804" s="17">
        <v>0.58687463202082901</v>
      </c>
    </row>
    <row r="805" spans="2:40" x14ac:dyDescent="0.35">
      <c r="B805" t="s">
        <v>318</v>
      </c>
      <c r="C805" s="17">
        <v>0.114404650453256</v>
      </c>
      <c r="D805" s="17">
        <v>0.12680623991492601</v>
      </c>
      <c r="E805" s="17">
        <v>0.10268264142818601</v>
      </c>
      <c r="F805" s="17"/>
      <c r="G805" s="17">
        <v>0.168018545312693</v>
      </c>
      <c r="H805" s="17">
        <v>0.22494518410917599</v>
      </c>
      <c r="I805" s="17">
        <v>8.3924716281807102E-2</v>
      </c>
      <c r="J805" s="17">
        <v>0.10719907841903301</v>
      </c>
      <c r="K805" s="17">
        <v>6.0240299907376497E-2</v>
      </c>
      <c r="L805" s="17">
        <v>7.4660339459321406E-2</v>
      </c>
      <c r="M805" s="17"/>
      <c r="N805" s="17">
        <v>0.114966355546544</v>
      </c>
      <c r="O805" s="17">
        <v>0.12239160776013</v>
      </c>
      <c r="P805" s="17">
        <v>7.67222943222262E-2</v>
      </c>
      <c r="Q805" s="17">
        <v>0.113951755455777</v>
      </c>
      <c r="R805" s="17">
        <v>0.215142859977768</v>
      </c>
      <c r="S805" s="17"/>
      <c r="T805" s="17">
        <v>0.16593536848989601</v>
      </c>
      <c r="U805" s="17">
        <v>9.0569127326047494E-2</v>
      </c>
      <c r="V805" s="17">
        <v>0.12946764933268001</v>
      </c>
      <c r="W805" s="17">
        <v>0.12451041543672001</v>
      </c>
      <c r="X805" s="17"/>
      <c r="Y805" s="17">
        <v>0.128692068380304</v>
      </c>
      <c r="Z805" s="17">
        <v>0.12377497123100301</v>
      </c>
      <c r="AA805" s="17">
        <v>7.0204077828293798E-2</v>
      </c>
      <c r="AB805" s="17">
        <v>0.129763976809632</v>
      </c>
      <c r="AC805" s="17">
        <v>0.188975002675734</v>
      </c>
      <c r="AD805" s="17">
        <v>0.142665617601029</v>
      </c>
      <c r="AE805" s="17"/>
      <c r="AF805" s="17">
        <v>9.3977545307008803E-2</v>
      </c>
      <c r="AG805" s="17"/>
      <c r="AH805" s="17">
        <v>0.11459876208016199</v>
      </c>
      <c r="AI805" s="17"/>
      <c r="AJ805" s="17">
        <v>0.137826312563255</v>
      </c>
      <c r="AK805" s="17">
        <v>0.123074685039735</v>
      </c>
      <c r="AL805" s="17">
        <v>9.3958968027509193E-2</v>
      </c>
      <c r="AM805" s="17">
        <v>0.101226930181032</v>
      </c>
      <c r="AN805" s="17">
        <v>0.100614845054548</v>
      </c>
    </row>
    <row r="806" spans="2:40" x14ac:dyDescent="0.35">
      <c r="B806" t="s">
        <v>58</v>
      </c>
      <c r="C806" s="17">
        <v>0.24567890404182799</v>
      </c>
      <c r="D806" s="17">
        <v>0.195167602012778</v>
      </c>
      <c r="E806" s="17">
        <v>0.29766256926422802</v>
      </c>
      <c r="F806" s="17"/>
      <c r="G806" s="17">
        <v>6.9310862262132802E-2</v>
      </c>
      <c r="H806" s="17">
        <v>0.15802861699805201</v>
      </c>
      <c r="I806" s="17">
        <v>0.17414198205790701</v>
      </c>
      <c r="J806" s="17">
        <v>0.236203598134438</v>
      </c>
      <c r="K806" s="17">
        <v>0.33830085236924501</v>
      </c>
      <c r="L806" s="17">
        <v>0.36744502907523702</v>
      </c>
      <c r="M806" s="17"/>
      <c r="N806" s="17">
        <v>0.21493091110036999</v>
      </c>
      <c r="O806" s="17">
        <v>0.202202723489075</v>
      </c>
      <c r="P806" s="17">
        <v>0.331209686693483</v>
      </c>
      <c r="Q806" s="17">
        <v>0.205245265531837</v>
      </c>
      <c r="R806" s="17">
        <v>0.17323194023035501</v>
      </c>
      <c r="S806" s="17"/>
      <c r="T806" s="17">
        <v>0.15595759366263001</v>
      </c>
      <c r="U806" s="17">
        <v>0.29212614548954002</v>
      </c>
      <c r="V806" s="17">
        <v>0.25987764309595801</v>
      </c>
      <c r="W806" s="17">
        <v>0.16042841114020201</v>
      </c>
      <c r="X806" s="17"/>
      <c r="Y806" s="17">
        <v>0.19009841672757699</v>
      </c>
      <c r="Z806" s="17">
        <v>0.24547553645017101</v>
      </c>
      <c r="AA806" s="17">
        <v>0.36249112628013802</v>
      </c>
      <c r="AB806" s="17">
        <v>0.23769566489229199</v>
      </c>
      <c r="AC806" s="17">
        <v>7.5510020005049305E-2</v>
      </c>
      <c r="AD806" s="17">
        <v>0.23982982394820901</v>
      </c>
      <c r="AE806" s="17"/>
      <c r="AF806" s="17">
        <v>0.25046971061405199</v>
      </c>
      <c r="AG806" s="17"/>
      <c r="AH806" s="17">
        <v>0.235487418039315</v>
      </c>
      <c r="AI806" s="17"/>
      <c r="AJ806" s="17">
        <v>0.22502386579814501</v>
      </c>
      <c r="AK806" s="17">
        <v>0.23851990877651799</v>
      </c>
      <c r="AL806" s="17">
        <v>0.250654200488236</v>
      </c>
      <c r="AM806" s="17">
        <v>0.24443096629653799</v>
      </c>
      <c r="AN806" s="17">
        <v>0.312510522924623</v>
      </c>
    </row>
    <row r="807" spans="2:40" x14ac:dyDescent="0.35">
      <c r="C807" s="17"/>
      <c r="D807" s="17"/>
      <c r="E807" s="17"/>
      <c r="F807" s="17"/>
      <c r="G807" s="17"/>
      <c r="H807" s="17"/>
      <c r="I807" s="17"/>
      <c r="J807" s="17"/>
      <c r="K807" s="17"/>
      <c r="L807" s="17"/>
      <c r="M807" s="17"/>
      <c r="N807" s="17"/>
      <c r="O807" s="17"/>
      <c r="P807" s="17"/>
      <c r="Q807" s="17"/>
      <c r="R807" s="17"/>
      <c r="S807" s="17"/>
      <c r="T807" s="17"/>
      <c r="U807" s="17"/>
      <c r="V807" s="17"/>
      <c r="W807" s="17"/>
      <c r="X807" s="17"/>
      <c r="Y807" s="17"/>
      <c r="Z807" s="17"/>
      <c r="AA807" s="17"/>
      <c r="AB807" s="17"/>
      <c r="AC807" s="17"/>
      <c r="AD807" s="17"/>
      <c r="AE807" s="17"/>
      <c r="AF807" s="17"/>
      <c r="AG807" s="17"/>
      <c r="AH807" s="17"/>
      <c r="AI807" s="17"/>
      <c r="AJ807" s="17"/>
      <c r="AK807" s="17"/>
      <c r="AL807" s="17"/>
      <c r="AM807" s="17"/>
      <c r="AN807" s="17"/>
    </row>
    <row r="808" spans="2:40" x14ac:dyDescent="0.35">
      <c r="B808" s="6" t="s">
        <v>332</v>
      </c>
      <c r="C808" s="17"/>
      <c r="D808" s="17"/>
      <c r="E808" s="17"/>
      <c r="F808" s="17"/>
      <c r="G808" s="17"/>
      <c r="H808" s="17"/>
      <c r="I808" s="17"/>
      <c r="J808" s="17"/>
      <c r="K808" s="17"/>
      <c r="L808" s="17"/>
      <c r="M808" s="17"/>
      <c r="N808" s="17"/>
      <c r="O808" s="17"/>
      <c r="P808" s="17"/>
      <c r="Q808" s="17"/>
      <c r="R808" s="17"/>
      <c r="S808" s="17"/>
      <c r="T808" s="17"/>
      <c r="U808" s="17"/>
      <c r="V808" s="17"/>
      <c r="W808" s="17"/>
      <c r="X808" s="17"/>
      <c r="Y808" s="17"/>
      <c r="Z808" s="17"/>
      <c r="AA808" s="17"/>
      <c r="AB808" s="17"/>
      <c r="AC808" s="17"/>
      <c r="AD808" s="17"/>
      <c r="AE808" s="17"/>
      <c r="AF808" s="17"/>
      <c r="AG808" s="17"/>
      <c r="AH808" s="17"/>
      <c r="AI808" s="17"/>
      <c r="AJ808" s="17"/>
      <c r="AK808" s="17"/>
      <c r="AL808" s="17"/>
      <c r="AM808" s="17"/>
      <c r="AN808" s="17"/>
    </row>
    <row r="809" spans="2:40" x14ac:dyDescent="0.35">
      <c r="B809" s="24" t="s">
        <v>62</v>
      </c>
      <c r="C809" s="17"/>
      <c r="D809" s="17"/>
      <c r="E809" s="17"/>
      <c r="F809" s="17"/>
      <c r="G809" s="17"/>
      <c r="H809" s="17"/>
      <c r="I809" s="17"/>
      <c r="J809" s="17"/>
      <c r="K809" s="17"/>
      <c r="L809" s="17"/>
      <c r="M809" s="17"/>
      <c r="N809" s="17"/>
      <c r="O809" s="17"/>
      <c r="P809" s="17"/>
      <c r="Q809" s="17"/>
      <c r="R809" s="17"/>
      <c r="S809" s="17"/>
      <c r="T809" s="17"/>
      <c r="U809" s="17"/>
      <c r="V809" s="17"/>
      <c r="W809" s="17"/>
      <c r="X809" s="17"/>
      <c r="Y809" s="17"/>
      <c r="Z809" s="17"/>
      <c r="AA809" s="17"/>
      <c r="AB809" s="17"/>
      <c r="AC809" s="17"/>
      <c r="AD809" s="17"/>
      <c r="AE809" s="17"/>
      <c r="AF809" s="17"/>
      <c r="AG809" s="17"/>
      <c r="AH809" s="17"/>
      <c r="AI809" s="17"/>
      <c r="AJ809" s="17"/>
      <c r="AK809" s="17"/>
      <c r="AL809" s="17"/>
      <c r="AM809" s="17"/>
      <c r="AN809" s="17"/>
    </row>
    <row r="810" spans="2:40" x14ac:dyDescent="0.35">
      <c r="B810" t="s">
        <v>327</v>
      </c>
      <c r="C810" s="17">
        <v>7.8998473297097901E-2</v>
      </c>
      <c r="D810" s="17">
        <v>7.9623396067605295E-2</v>
      </c>
      <c r="E810" s="17">
        <v>7.8844150286636494E-2</v>
      </c>
      <c r="F810" s="17"/>
      <c r="G810" s="17">
        <v>9.3892430660289197E-2</v>
      </c>
      <c r="H810" s="17">
        <v>0.16972532998397</v>
      </c>
      <c r="I810" s="17">
        <v>8.7559314243829497E-2</v>
      </c>
      <c r="J810" s="17">
        <v>4.8143287660046101E-2</v>
      </c>
      <c r="K810" s="17">
        <v>6.9627460823694795E-2</v>
      </c>
      <c r="L810" s="17">
        <v>3.3958550767918497E-2</v>
      </c>
      <c r="M810" s="17"/>
      <c r="N810" s="17">
        <v>0.111777356351295</v>
      </c>
      <c r="O810" s="17">
        <v>4.3513698375975997E-2</v>
      </c>
      <c r="P810" s="17">
        <v>4.3316470917824701E-2</v>
      </c>
      <c r="Q810" s="17">
        <v>8.1813675043587095E-2</v>
      </c>
      <c r="R810" s="17">
        <v>0.190294469822409</v>
      </c>
      <c r="S810" s="17"/>
      <c r="T810" s="17">
        <v>9.3754888249135401E-2</v>
      </c>
      <c r="U810" s="17">
        <v>7.6473739320603695E-2</v>
      </c>
      <c r="V810" s="17">
        <v>9.2117146695370494E-2</v>
      </c>
      <c r="W810" s="17">
        <v>7.1459615074742203E-2</v>
      </c>
      <c r="X810" s="17"/>
      <c r="Y810" s="17">
        <v>8.3761981554287906E-2</v>
      </c>
      <c r="Z810" s="17">
        <v>0.11790618364396201</v>
      </c>
      <c r="AA810" s="17">
        <v>5.7472876922287697E-2</v>
      </c>
      <c r="AB810" s="17">
        <v>6.4034738733269106E-2</v>
      </c>
      <c r="AC810" s="17">
        <v>0.116049978812906</v>
      </c>
      <c r="AD810" s="17">
        <v>4.6804011805107598E-2</v>
      </c>
      <c r="AE810" s="17"/>
      <c r="AF810" s="17">
        <v>8.8083359923071994E-2</v>
      </c>
      <c r="AG810" s="17"/>
      <c r="AH810" s="17">
        <v>7.7322895814065498E-2</v>
      </c>
      <c r="AI810" s="17"/>
      <c r="AJ810" s="17">
        <v>0.127546838684235</v>
      </c>
      <c r="AK810" s="17">
        <v>3.9639911158166501E-2</v>
      </c>
      <c r="AL810" s="17">
        <v>7.0142991594482396E-2</v>
      </c>
      <c r="AM810" s="17">
        <v>6.0003782273619397E-2</v>
      </c>
      <c r="AN810" s="17">
        <v>4.39480409659294E-2</v>
      </c>
    </row>
    <row r="811" spans="2:40" x14ac:dyDescent="0.35">
      <c r="B811" t="s">
        <v>328</v>
      </c>
      <c r="C811" s="17">
        <v>0.21614351795959599</v>
      </c>
      <c r="D811" s="17">
        <v>0.2378003935544</v>
      </c>
      <c r="E811" s="17">
        <v>0.193800020689402</v>
      </c>
      <c r="F811" s="17"/>
      <c r="G811" s="17">
        <v>0.38948426137580699</v>
      </c>
      <c r="H811" s="17">
        <v>0.29829570713408998</v>
      </c>
      <c r="I811" s="17">
        <v>0.28821747412064902</v>
      </c>
      <c r="J811" s="17">
        <v>0.18937549028783901</v>
      </c>
      <c r="K811" s="17">
        <v>0.14142873722770899</v>
      </c>
      <c r="L811" s="17">
        <v>0.111674462292587</v>
      </c>
      <c r="M811" s="17"/>
      <c r="N811" s="17">
        <v>0.185851466198941</v>
      </c>
      <c r="O811" s="17">
        <v>0.28405655747714398</v>
      </c>
      <c r="P811" s="17">
        <v>0.156237925731192</v>
      </c>
      <c r="Q811" s="17">
        <v>0.25504088046120699</v>
      </c>
      <c r="R811" s="17">
        <v>0.24444763002084899</v>
      </c>
      <c r="S811" s="17"/>
      <c r="T811" s="17">
        <v>0.28764718687830798</v>
      </c>
      <c r="U811" s="17">
        <v>0.16805374523378</v>
      </c>
      <c r="V811" s="17">
        <v>0.20971679682454999</v>
      </c>
      <c r="W811" s="17">
        <v>0.27471388326419499</v>
      </c>
      <c r="X811" s="17"/>
      <c r="Y811" s="17">
        <v>0.25869897357849903</v>
      </c>
      <c r="Z811" s="17">
        <v>0.25345469178123398</v>
      </c>
      <c r="AA811" s="17">
        <v>0.122426261867894</v>
      </c>
      <c r="AB811" s="17">
        <v>0.23631162018483501</v>
      </c>
      <c r="AC811" s="17">
        <v>0.308419431910613</v>
      </c>
      <c r="AD811" s="17">
        <v>0.16837002074666799</v>
      </c>
      <c r="AE811" s="17"/>
      <c r="AF811" s="17">
        <v>0.21724223973536599</v>
      </c>
      <c r="AG811" s="17"/>
      <c r="AH811" s="17">
        <v>0.21457708015347299</v>
      </c>
      <c r="AI811" s="17"/>
      <c r="AJ811" s="17">
        <v>0.246934476260911</v>
      </c>
      <c r="AK811" s="17">
        <v>0.20636687389482999</v>
      </c>
      <c r="AL811" s="17">
        <v>0.150416398159464</v>
      </c>
      <c r="AM811" s="17">
        <v>0.26261333670030701</v>
      </c>
      <c r="AN811" s="17">
        <v>0.16557400843702499</v>
      </c>
    </row>
    <row r="812" spans="2:40" x14ac:dyDescent="0.35">
      <c r="B812" t="s">
        <v>329</v>
      </c>
      <c r="C812" s="17">
        <v>0</v>
      </c>
      <c r="D812" s="17">
        <v>0</v>
      </c>
      <c r="E812" s="17">
        <v>0</v>
      </c>
      <c r="F812" s="17"/>
      <c r="G812" s="17">
        <v>0</v>
      </c>
      <c r="H812" s="17">
        <v>0</v>
      </c>
      <c r="I812" s="17">
        <v>0</v>
      </c>
      <c r="J812" s="17">
        <v>0</v>
      </c>
      <c r="K812" s="17">
        <v>0</v>
      </c>
      <c r="L812" s="17">
        <v>0</v>
      </c>
      <c r="M812" s="17"/>
      <c r="N812" s="17">
        <v>0</v>
      </c>
      <c r="O812" s="17">
        <v>0</v>
      </c>
      <c r="P812" s="17">
        <v>0</v>
      </c>
      <c r="Q812" s="17">
        <v>0</v>
      </c>
      <c r="R812" s="17">
        <v>0</v>
      </c>
      <c r="S812" s="17"/>
      <c r="T812" s="17">
        <v>0</v>
      </c>
      <c r="U812" s="17">
        <v>0</v>
      </c>
      <c r="V812" s="17">
        <v>0</v>
      </c>
      <c r="W812" s="17">
        <v>0</v>
      </c>
      <c r="X812" s="17"/>
      <c r="Y812" s="17">
        <v>0</v>
      </c>
      <c r="Z812" s="17">
        <v>0</v>
      </c>
      <c r="AA812" s="17">
        <v>0</v>
      </c>
      <c r="AB812" s="17">
        <v>0</v>
      </c>
      <c r="AC812" s="17">
        <v>0</v>
      </c>
      <c r="AD812" s="17">
        <v>0</v>
      </c>
      <c r="AE812" s="17"/>
      <c r="AF812" s="17">
        <v>0</v>
      </c>
      <c r="AG812" s="17"/>
      <c r="AH812" s="17">
        <v>0</v>
      </c>
      <c r="AI812" s="17"/>
      <c r="AJ812" s="17">
        <v>0</v>
      </c>
      <c r="AK812" s="17">
        <v>0</v>
      </c>
      <c r="AL812" s="17">
        <v>0</v>
      </c>
      <c r="AM812" s="17">
        <v>0</v>
      </c>
      <c r="AN812" s="17">
        <v>0</v>
      </c>
    </row>
    <row r="813" spans="2:40" x14ac:dyDescent="0.35">
      <c r="B813" t="s">
        <v>330</v>
      </c>
      <c r="C813" s="17">
        <v>0.306243498715563</v>
      </c>
      <c r="D813" s="17">
        <v>0.300311607697822</v>
      </c>
      <c r="E813" s="17">
        <v>0.31203026757486702</v>
      </c>
      <c r="F813" s="17"/>
      <c r="G813" s="17">
        <v>0.31892062082421702</v>
      </c>
      <c r="H813" s="17">
        <v>0.31762493366051903</v>
      </c>
      <c r="I813" s="17">
        <v>0.33564129677072002</v>
      </c>
      <c r="J813" s="17">
        <v>0.34217169267749897</v>
      </c>
      <c r="K813" s="17">
        <v>0.29122950329838498</v>
      </c>
      <c r="L813" s="17">
        <v>0.262241253649376</v>
      </c>
      <c r="M813" s="17"/>
      <c r="N813" s="17">
        <v>0.26673339656214501</v>
      </c>
      <c r="O813" s="17">
        <v>0.30483149793953801</v>
      </c>
      <c r="P813" s="17">
        <v>0.33054001683699902</v>
      </c>
      <c r="Q813" s="17">
        <v>0.281943723997027</v>
      </c>
      <c r="R813" s="17">
        <v>0.32853463031727498</v>
      </c>
      <c r="S813" s="17"/>
      <c r="T813" s="17">
        <v>0.34294688655461097</v>
      </c>
      <c r="U813" s="17">
        <v>0.28644862232803697</v>
      </c>
      <c r="V813" s="17">
        <v>0.32990129271771301</v>
      </c>
      <c r="W813" s="17">
        <v>0.29134971446669</v>
      </c>
      <c r="X813" s="17"/>
      <c r="Y813" s="17">
        <v>0.35337353979484698</v>
      </c>
      <c r="Z813" s="17">
        <v>0.20056685807973301</v>
      </c>
      <c r="AA813" s="17">
        <v>0.25134395401769699</v>
      </c>
      <c r="AB813" s="17">
        <v>0.33212209687001198</v>
      </c>
      <c r="AC813" s="17">
        <v>0.39022421885372699</v>
      </c>
      <c r="AD813" s="17">
        <v>0.27306812454676799</v>
      </c>
      <c r="AE813" s="17"/>
      <c r="AF813" s="17">
        <v>0.27892133426870702</v>
      </c>
      <c r="AG813" s="17"/>
      <c r="AH813" s="17">
        <v>0.31193072943253403</v>
      </c>
      <c r="AI813" s="17"/>
      <c r="AJ813" s="17">
        <v>0.25737278249844298</v>
      </c>
      <c r="AK813" s="17">
        <v>0.34212618011829099</v>
      </c>
      <c r="AL813" s="17">
        <v>0.324216192071698</v>
      </c>
      <c r="AM813" s="17">
        <v>0.30425409758732502</v>
      </c>
      <c r="AN813" s="17">
        <v>0.37516558557288798</v>
      </c>
    </row>
    <row r="814" spans="2:40" x14ac:dyDescent="0.35">
      <c r="B814" t="s">
        <v>331</v>
      </c>
      <c r="C814" s="17">
        <v>0.313310602875501</v>
      </c>
      <c r="D814" s="17">
        <v>0.33057981501633699</v>
      </c>
      <c r="E814" s="17">
        <v>0.295888596463945</v>
      </c>
      <c r="F814" s="17"/>
      <c r="G814" s="17">
        <v>0.14405302048357499</v>
      </c>
      <c r="H814" s="17">
        <v>0.157731609514246</v>
      </c>
      <c r="I814" s="17">
        <v>0.23492320660885599</v>
      </c>
      <c r="J814" s="17">
        <v>0.32621400732169298</v>
      </c>
      <c r="K814" s="17">
        <v>0.39944605601174499</v>
      </c>
      <c r="L814" s="17">
        <v>0.47029791108055702</v>
      </c>
      <c r="M814" s="17"/>
      <c r="N814" s="17">
        <v>0.32787242868313499</v>
      </c>
      <c r="O814" s="17">
        <v>0.27190323984951098</v>
      </c>
      <c r="P814" s="17">
        <v>0.36025993793681499</v>
      </c>
      <c r="Q814" s="17">
        <v>0.32150753695183598</v>
      </c>
      <c r="R814" s="17">
        <v>0.20712649753281001</v>
      </c>
      <c r="S814" s="17"/>
      <c r="T814" s="17">
        <v>0.18048972287251</v>
      </c>
      <c r="U814" s="17">
        <v>0.35748656595196998</v>
      </c>
      <c r="V814" s="17">
        <v>0.29929630046195099</v>
      </c>
      <c r="W814" s="17">
        <v>0.318367325596499</v>
      </c>
      <c r="X814" s="17"/>
      <c r="Y814" s="17">
        <v>0.27165625658980602</v>
      </c>
      <c r="Z814" s="17">
        <v>0.34897022185022802</v>
      </c>
      <c r="AA814" s="17">
        <v>0.421822328425837</v>
      </c>
      <c r="AB814" s="17">
        <v>0.26320178443709502</v>
      </c>
      <c r="AC814" s="17">
        <v>0.10167890095042</v>
      </c>
      <c r="AD814" s="17">
        <v>0.26563760794396202</v>
      </c>
      <c r="AE814" s="17"/>
      <c r="AF814" s="17">
        <v>0.33021236879055599</v>
      </c>
      <c r="AG814" s="17"/>
      <c r="AH814" s="17">
        <v>0.31328503361746501</v>
      </c>
      <c r="AI814" s="17"/>
      <c r="AJ814" s="17">
        <v>0.28668498431349398</v>
      </c>
      <c r="AK814" s="17">
        <v>0.33087246069918202</v>
      </c>
      <c r="AL814" s="17">
        <v>0.33865473465162899</v>
      </c>
      <c r="AM814" s="17">
        <v>0.32160951975775598</v>
      </c>
      <c r="AN814" s="17">
        <v>0.30093841631831297</v>
      </c>
    </row>
    <row r="815" spans="2:40" x14ac:dyDescent="0.35">
      <c r="B815" t="s">
        <v>58</v>
      </c>
      <c r="C815" s="17">
        <v>8.5303907152242106E-2</v>
      </c>
      <c r="D815" s="17">
        <v>5.1684787663835503E-2</v>
      </c>
      <c r="E815" s="17">
        <v>0.119436964985149</v>
      </c>
      <c r="F815" s="17"/>
      <c r="G815" s="17">
        <v>5.3649666656112399E-2</v>
      </c>
      <c r="H815" s="17">
        <v>5.6622419707175603E-2</v>
      </c>
      <c r="I815" s="17">
        <v>5.36587082559455E-2</v>
      </c>
      <c r="J815" s="17">
        <v>9.4095522052922695E-2</v>
      </c>
      <c r="K815" s="17">
        <v>9.8268242638466105E-2</v>
      </c>
      <c r="L815" s="17">
        <v>0.121827822209561</v>
      </c>
      <c r="M815" s="17"/>
      <c r="N815" s="17">
        <v>0.10776535220448399</v>
      </c>
      <c r="O815" s="17">
        <v>9.5695006357831403E-2</v>
      </c>
      <c r="P815" s="17">
        <v>0.10964564857716901</v>
      </c>
      <c r="Q815" s="17">
        <v>5.9694183546342303E-2</v>
      </c>
      <c r="R815" s="17">
        <v>2.9596772306657901E-2</v>
      </c>
      <c r="S815" s="17"/>
      <c r="T815" s="17">
        <v>9.5161315445436503E-2</v>
      </c>
      <c r="U815" s="17">
        <v>0.111537327165609</v>
      </c>
      <c r="V815" s="17">
        <v>6.8968463300415797E-2</v>
      </c>
      <c r="W815" s="17">
        <v>4.4109461597872802E-2</v>
      </c>
      <c r="X815" s="17"/>
      <c r="Y815" s="17">
        <v>3.2509248482560101E-2</v>
      </c>
      <c r="Z815" s="17">
        <v>7.9102044644844202E-2</v>
      </c>
      <c r="AA815" s="17">
        <v>0.14693457876628499</v>
      </c>
      <c r="AB815" s="17">
        <v>0.104329759774789</v>
      </c>
      <c r="AC815" s="17">
        <v>8.3627469472333696E-2</v>
      </c>
      <c r="AD815" s="17">
        <v>0.24612023495749399</v>
      </c>
      <c r="AE815" s="17"/>
      <c r="AF815" s="17">
        <v>8.5540697282299294E-2</v>
      </c>
      <c r="AG815" s="17"/>
      <c r="AH815" s="17">
        <v>8.2884260982462002E-2</v>
      </c>
      <c r="AI815" s="17"/>
      <c r="AJ815" s="17">
        <v>8.1460918242917804E-2</v>
      </c>
      <c r="AK815" s="17">
        <v>8.09945741295299E-2</v>
      </c>
      <c r="AL815" s="17">
        <v>0.11656968352272599</v>
      </c>
      <c r="AM815" s="17">
        <v>5.1519263680992099E-2</v>
      </c>
      <c r="AN815" s="17">
        <v>0.114373948705845</v>
      </c>
    </row>
    <row r="816" spans="2:40" x14ac:dyDescent="0.35">
      <c r="C816" s="17"/>
      <c r="D816" s="17"/>
      <c r="E816" s="17"/>
      <c r="F816" s="17"/>
      <c r="G816" s="17"/>
      <c r="H816" s="17"/>
      <c r="I816" s="17"/>
      <c r="J816" s="17"/>
      <c r="K816" s="17"/>
      <c r="L816" s="17"/>
      <c r="M816" s="17"/>
      <c r="N816" s="17"/>
      <c r="O816" s="17"/>
      <c r="P816" s="17"/>
      <c r="Q816" s="17"/>
      <c r="R816" s="17"/>
      <c r="S816" s="17"/>
      <c r="T816" s="17"/>
      <c r="U816" s="17"/>
      <c r="V816" s="17"/>
      <c r="W816" s="17"/>
      <c r="X816" s="17"/>
      <c r="Y816" s="17"/>
      <c r="Z816" s="17"/>
      <c r="AA816" s="17"/>
      <c r="AB816" s="17"/>
      <c r="AC816" s="17"/>
      <c r="AD816" s="17"/>
      <c r="AE816" s="17"/>
      <c r="AF816" s="17"/>
      <c r="AG816" s="17"/>
      <c r="AH816" s="17"/>
      <c r="AI816" s="17"/>
      <c r="AJ816" s="17"/>
      <c r="AK816" s="17"/>
      <c r="AL816" s="17"/>
      <c r="AM816" s="17"/>
      <c r="AN816" s="17"/>
    </row>
    <row r="817" spans="2:40" x14ac:dyDescent="0.35">
      <c r="B817" s="6" t="s">
        <v>338</v>
      </c>
      <c r="C817" s="17"/>
      <c r="D817" s="17"/>
      <c r="E817" s="17"/>
      <c r="F817" s="17"/>
      <c r="G817" s="17"/>
      <c r="H817" s="17"/>
      <c r="I817" s="17"/>
      <c r="J817" s="17"/>
      <c r="K817" s="17"/>
      <c r="L817" s="17"/>
      <c r="M817" s="17"/>
      <c r="N817" s="17"/>
      <c r="O817" s="17"/>
      <c r="P817" s="17"/>
      <c r="Q817" s="17"/>
      <c r="R817" s="17"/>
      <c r="S817" s="17"/>
      <c r="T817" s="17"/>
      <c r="U817" s="17"/>
      <c r="V817" s="17"/>
      <c r="W817" s="17"/>
      <c r="X817" s="17"/>
      <c r="Y817" s="17"/>
      <c r="Z817" s="17"/>
      <c r="AA817" s="17"/>
      <c r="AB817" s="17"/>
      <c r="AC817" s="17"/>
      <c r="AD817" s="17"/>
      <c r="AE817" s="17"/>
      <c r="AF817" s="17"/>
      <c r="AG817" s="17"/>
      <c r="AH817" s="17"/>
      <c r="AI817" s="17"/>
      <c r="AJ817" s="17"/>
      <c r="AK817" s="17"/>
      <c r="AL817" s="17"/>
      <c r="AM817" s="17"/>
      <c r="AN817" s="17"/>
    </row>
    <row r="818" spans="2:40" x14ac:dyDescent="0.35">
      <c r="B818" s="24" t="s">
        <v>62</v>
      </c>
      <c r="C818" s="17"/>
      <c r="D818" s="17"/>
      <c r="E818" s="17"/>
      <c r="F818" s="17"/>
      <c r="G818" s="17"/>
      <c r="H818" s="17"/>
      <c r="I818" s="17"/>
      <c r="J818" s="17"/>
      <c r="K818" s="17"/>
      <c r="L818" s="17"/>
      <c r="M818" s="17"/>
      <c r="N818" s="17"/>
      <c r="O818" s="17"/>
      <c r="P818" s="17"/>
      <c r="Q818" s="17"/>
      <c r="R818" s="17"/>
      <c r="S818" s="17"/>
      <c r="T818" s="17"/>
      <c r="U818" s="17"/>
      <c r="V818" s="17"/>
      <c r="W818" s="17"/>
      <c r="X818" s="17"/>
      <c r="Y818" s="17"/>
      <c r="Z818" s="17"/>
      <c r="AA818" s="17"/>
      <c r="AB818" s="17"/>
      <c r="AC818" s="17"/>
      <c r="AD818" s="17"/>
      <c r="AE818" s="17"/>
      <c r="AF818" s="17"/>
      <c r="AG818" s="17"/>
      <c r="AH818" s="17"/>
      <c r="AI818" s="17"/>
      <c r="AJ818" s="17"/>
      <c r="AK818" s="17"/>
      <c r="AL818" s="17"/>
      <c r="AM818" s="17"/>
      <c r="AN818" s="17"/>
    </row>
    <row r="819" spans="2:40" x14ac:dyDescent="0.35">
      <c r="B819" t="s">
        <v>333</v>
      </c>
      <c r="C819" s="17">
        <v>6.8030481016058894E-2</v>
      </c>
      <c r="D819" s="17">
        <v>9.1731554014351901E-2</v>
      </c>
      <c r="E819" s="17">
        <v>4.2714051631862301E-2</v>
      </c>
      <c r="F819" s="17"/>
      <c r="G819" s="17">
        <v>0.201818647973208</v>
      </c>
      <c r="H819" s="17">
        <v>0.177800096426663</v>
      </c>
      <c r="I819" s="17">
        <v>7.0013696892871E-2</v>
      </c>
      <c r="J819" s="17">
        <v>3.7961888402209702E-2</v>
      </c>
      <c r="K819" s="17">
        <v>0</v>
      </c>
      <c r="L819" s="17">
        <v>0</v>
      </c>
      <c r="M819" s="17"/>
      <c r="N819" s="17">
        <v>3.63056217562788E-2</v>
      </c>
      <c r="O819" s="17">
        <v>0.109396537187059</v>
      </c>
      <c r="P819" s="17">
        <v>3.95475300281895E-3</v>
      </c>
      <c r="Q819" s="17">
        <v>9.2073377517822005E-2</v>
      </c>
      <c r="R819" s="17">
        <v>0.17015055713128699</v>
      </c>
      <c r="S819" s="17"/>
      <c r="T819" s="17">
        <v>0.10051097362634701</v>
      </c>
      <c r="U819" s="17">
        <v>4.7594155316108201E-2</v>
      </c>
      <c r="V819" s="17">
        <v>8.6324812255409902E-2</v>
      </c>
      <c r="W819" s="17">
        <v>9.5274024325572901E-2</v>
      </c>
      <c r="X819" s="17"/>
      <c r="Y819" s="17">
        <v>0.10889751448679399</v>
      </c>
      <c r="Z819" s="17">
        <v>6.0529431800782602E-2</v>
      </c>
      <c r="AA819" s="17">
        <v>0</v>
      </c>
      <c r="AB819" s="17">
        <v>0.121083328076368</v>
      </c>
      <c r="AC819" s="17">
        <v>8.3494169375959201E-2</v>
      </c>
      <c r="AD819" s="17">
        <v>6.0645756870228398E-2</v>
      </c>
      <c r="AE819" s="17"/>
      <c r="AF819" s="17">
        <v>6.9559049664899203E-2</v>
      </c>
      <c r="AG819" s="17"/>
      <c r="AH819" s="17">
        <v>6.8750080875967595E-2</v>
      </c>
      <c r="AI819" s="17"/>
      <c r="AJ819" s="17">
        <v>0.13810955196531099</v>
      </c>
      <c r="AK819" s="17">
        <v>5.2931135814679703E-2</v>
      </c>
      <c r="AL819" s="17">
        <v>4.30242854425638E-2</v>
      </c>
      <c r="AM819" s="17">
        <v>1.6034115288079E-2</v>
      </c>
      <c r="AN819" s="17">
        <v>3.8395309833089898E-2</v>
      </c>
    </row>
    <row r="820" spans="2:40" x14ac:dyDescent="0.35">
      <c r="B820" t="s">
        <v>334</v>
      </c>
      <c r="C820" s="17">
        <v>0.18828889757240899</v>
      </c>
      <c r="D820" s="17">
        <v>0.240194505397409</v>
      </c>
      <c r="E820" s="17">
        <v>0.137496448306653</v>
      </c>
      <c r="F820" s="17"/>
      <c r="G820" s="17">
        <v>0.29106892683633501</v>
      </c>
      <c r="H820" s="17">
        <v>0.38800099941763799</v>
      </c>
      <c r="I820" s="17">
        <v>0.26481154457306599</v>
      </c>
      <c r="J820" s="17">
        <v>0.16229168844494199</v>
      </c>
      <c r="K820" s="17">
        <v>8.2905126323158496E-2</v>
      </c>
      <c r="L820" s="17">
        <v>5.2409492793494897E-2</v>
      </c>
      <c r="M820" s="17"/>
      <c r="N820" s="17">
        <v>0.15972160089363199</v>
      </c>
      <c r="O820" s="17">
        <v>0.18199044657636301</v>
      </c>
      <c r="P820" s="17">
        <v>8.1039427476450404E-2</v>
      </c>
      <c r="Q820" s="17">
        <v>0.29974374512881102</v>
      </c>
      <c r="R820" s="17">
        <v>0.27581411463769101</v>
      </c>
      <c r="S820" s="17"/>
      <c r="T820" s="17">
        <v>0.28899069571890801</v>
      </c>
      <c r="U820" s="17">
        <v>0.125312209836692</v>
      </c>
      <c r="V820" s="17">
        <v>0.17366185320483701</v>
      </c>
      <c r="W820" s="17">
        <v>0.26170637754246101</v>
      </c>
      <c r="X820" s="17"/>
      <c r="Y820" s="17">
        <v>0.24310441428736401</v>
      </c>
      <c r="Z820" s="17">
        <v>0.215209622278075</v>
      </c>
      <c r="AA820" s="17">
        <v>6.2749614738491694E-2</v>
      </c>
      <c r="AB820" s="17">
        <v>0.20016539040158399</v>
      </c>
      <c r="AC820" s="17">
        <v>0.37749084446905801</v>
      </c>
      <c r="AD820" s="17">
        <v>8.4862423717488297E-2</v>
      </c>
      <c r="AE820" s="17"/>
      <c r="AF820" s="17">
        <v>0.186538138837097</v>
      </c>
      <c r="AG820" s="17"/>
      <c r="AH820" s="17">
        <v>0.18672135895545</v>
      </c>
      <c r="AI820" s="17"/>
      <c r="AJ820" s="17">
        <v>0.17066000813068299</v>
      </c>
      <c r="AK820" s="17">
        <v>0.112149610164662</v>
      </c>
      <c r="AL820" s="17">
        <v>0.20426866911952801</v>
      </c>
      <c r="AM820" s="17">
        <v>0.241857072959834</v>
      </c>
      <c r="AN820" s="17">
        <v>0.19841120179875399</v>
      </c>
    </row>
    <row r="821" spans="2:40" x14ac:dyDescent="0.35">
      <c r="B821" t="s">
        <v>335</v>
      </c>
      <c r="C821" s="17">
        <v>0.14540392949053901</v>
      </c>
      <c r="D821" s="17">
        <v>0.18567390855888699</v>
      </c>
      <c r="E821" s="17">
        <v>0.10599354287044099</v>
      </c>
      <c r="F821" s="17"/>
      <c r="G821" s="17">
        <v>0.233397870575697</v>
      </c>
      <c r="H821" s="17">
        <v>0.100066093335561</v>
      </c>
      <c r="I821" s="17">
        <v>0.16682782046872099</v>
      </c>
      <c r="J821" s="17">
        <v>0.16976787009174099</v>
      </c>
      <c r="K821" s="17">
        <v>0.107161001557251</v>
      </c>
      <c r="L821" s="17">
        <v>0.13380314104975899</v>
      </c>
      <c r="M821" s="17"/>
      <c r="N821" s="17">
        <v>0.22818132203227301</v>
      </c>
      <c r="O821" s="17">
        <v>0.15883457400029599</v>
      </c>
      <c r="P821" s="17">
        <v>0.126493761531664</v>
      </c>
      <c r="Q821" s="17">
        <v>0.132683430111216</v>
      </c>
      <c r="R821" s="17">
        <v>0.142820914923459</v>
      </c>
      <c r="S821" s="17"/>
      <c r="T821" s="17">
        <v>0.17035391302598199</v>
      </c>
      <c r="U821" s="17">
        <v>0.169728346164634</v>
      </c>
      <c r="V821" s="17">
        <v>0.13900669263645299</v>
      </c>
      <c r="W821" s="17">
        <v>0.12734662358465401</v>
      </c>
      <c r="X821" s="17"/>
      <c r="Y821" s="17">
        <v>0.144856049714847</v>
      </c>
      <c r="Z821" s="17">
        <v>0.168829075489136</v>
      </c>
      <c r="AA821" s="17">
        <v>0.12952179230481101</v>
      </c>
      <c r="AB821" s="17">
        <v>0.21190135038741301</v>
      </c>
      <c r="AC821" s="17">
        <v>0.15608263529240901</v>
      </c>
      <c r="AD821" s="17">
        <v>5.3889424251548301E-2</v>
      </c>
      <c r="AE821" s="17"/>
      <c r="AF821" s="17">
        <v>0.136022209984587</v>
      </c>
      <c r="AG821" s="17"/>
      <c r="AH821" s="17">
        <v>0.147102223273367</v>
      </c>
      <c r="AI821" s="17"/>
      <c r="AJ821" s="17">
        <v>0.13119693916573499</v>
      </c>
      <c r="AK821" s="17">
        <v>0.19577457955873001</v>
      </c>
      <c r="AL821" s="17">
        <v>0.136383843696921</v>
      </c>
      <c r="AM821" s="17">
        <v>0.12615530839459199</v>
      </c>
      <c r="AN821" s="17">
        <v>0.17990553121358899</v>
      </c>
    </row>
    <row r="822" spans="2:40" x14ac:dyDescent="0.35">
      <c r="B822" t="s">
        <v>336</v>
      </c>
      <c r="C822" s="17">
        <v>0.13861419935345201</v>
      </c>
      <c r="D822" s="17">
        <v>0.14207292864868201</v>
      </c>
      <c r="E822" s="17">
        <v>0.13203911792596901</v>
      </c>
      <c r="F822" s="17"/>
      <c r="G822" s="17">
        <v>9.7776727649766706E-2</v>
      </c>
      <c r="H822" s="17">
        <v>0.10828286910122201</v>
      </c>
      <c r="I822" s="17">
        <v>0.14927185727901501</v>
      </c>
      <c r="J822" s="17">
        <v>0.13990326371366299</v>
      </c>
      <c r="K822" s="17">
        <v>0.19374825633100601</v>
      </c>
      <c r="L822" s="17">
        <v>0.13425980833994999</v>
      </c>
      <c r="M822" s="17"/>
      <c r="N822" s="17">
        <v>0.122695349231141</v>
      </c>
      <c r="O822" s="17">
        <v>0.14285706047949301</v>
      </c>
      <c r="P822" s="17">
        <v>0.16686449953136501</v>
      </c>
      <c r="Q822" s="17">
        <v>0.107961591461066</v>
      </c>
      <c r="R822" s="17">
        <v>0.129821297614475</v>
      </c>
      <c r="S822" s="17"/>
      <c r="T822" s="17">
        <v>0.10288338930979</v>
      </c>
      <c r="U822" s="17">
        <v>0.103681331610638</v>
      </c>
      <c r="V822" s="17">
        <v>0.160123215949424</v>
      </c>
      <c r="W822" s="17">
        <v>0.14787118494683199</v>
      </c>
      <c r="X822" s="17"/>
      <c r="Y822" s="17">
        <v>0.142928324384926</v>
      </c>
      <c r="Z822" s="17">
        <v>0.154868989578204</v>
      </c>
      <c r="AA822" s="17">
        <v>0.125806878491865</v>
      </c>
      <c r="AB822" s="17">
        <v>9.25280791069268E-2</v>
      </c>
      <c r="AC822" s="17">
        <v>0.14093214044546201</v>
      </c>
      <c r="AD822" s="17">
        <v>0.23047207629279301</v>
      </c>
      <c r="AE822" s="17"/>
      <c r="AF822" s="17">
        <v>0.122145703615041</v>
      </c>
      <c r="AG822" s="17"/>
      <c r="AH822" s="17">
        <v>0.13790799399693601</v>
      </c>
      <c r="AI822" s="17"/>
      <c r="AJ822" s="17">
        <v>0.115467582478203</v>
      </c>
      <c r="AK822" s="17">
        <v>0.21631531316014499</v>
      </c>
      <c r="AL822" s="17">
        <v>0.14884150677575</v>
      </c>
      <c r="AM822" s="17">
        <v>0.14066240143992101</v>
      </c>
      <c r="AN822" s="17">
        <v>7.5636099879690902E-2</v>
      </c>
    </row>
    <row r="823" spans="2:40" x14ac:dyDescent="0.35">
      <c r="B823" t="s">
        <v>337</v>
      </c>
      <c r="C823" s="17">
        <v>0.40673249916382698</v>
      </c>
      <c r="D823" s="17">
        <v>0.31287669260531897</v>
      </c>
      <c r="E823" s="17">
        <v>0.50302759289628995</v>
      </c>
      <c r="F823" s="17"/>
      <c r="G823" s="17">
        <v>0.15108072209426399</v>
      </c>
      <c r="H823" s="17">
        <v>0.193876792798336</v>
      </c>
      <c r="I823" s="17">
        <v>0.31144359847433201</v>
      </c>
      <c r="J823" s="17">
        <v>0.43605547533565298</v>
      </c>
      <c r="K823" s="17">
        <v>0.55873581034931996</v>
      </c>
      <c r="L823" s="17">
        <v>0.59556828712398502</v>
      </c>
      <c r="M823" s="17"/>
      <c r="N823" s="17">
        <v>0.34880194853157198</v>
      </c>
      <c r="O823" s="17">
        <v>0.369532127036445</v>
      </c>
      <c r="P823" s="17">
        <v>0.55455214594712599</v>
      </c>
      <c r="Q823" s="17">
        <v>0.32602967428367602</v>
      </c>
      <c r="R823" s="17">
        <v>0.25906305597304702</v>
      </c>
      <c r="S823" s="17"/>
      <c r="T823" s="17">
        <v>0.29314851613901799</v>
      </c>
      <c r="U823" s="17">
        <v>0.49972317295167901</v>
      </c>
      <c r="V823" s="17">
        <v>0.39120538313002101</v>
      </c>
      <c r="W823" s="17">
        <v>0.33411756876136101</v>
      </c>
      <c r="X823" s="17"/>
      <c r="Y823" s="17">
        <v>0.32671717077656498</v>
      </c>
      <c r="Z823" s="17">
        <v>0.31663632834538002</v>
      </c>
      <c r="AA823" s="17">
        <v>0.619771101460594</v>
      </c>
      <c r="AB823" s="17">
        <v>0.30990716783193001</v>
      </c>
      <c r="AC823" s="17">
        <v>0.19205823951765499</v>
      </c>
      <c r="AD823" s="17">
        <v>0.46802762464695402</v>
      </c>
      <c r="AE823" s="17"/>
      <c r="AF823" s="17">
        <v>0.42825138982442001</v>
      </c>
      <c r="AG823" s="17"/>
      <c r="AH823" s="17">
        <v>0.40887831016528198</v>
      </c>
      <c r="AI823" s="17"/>
      <c r="AJ823" s="17">
        <v>0.38472059916169798</v>
      </c>
      <c r="AK823" s="17">
        <v>0.35650602229070999</v>
      </c>
      <c r="AL823" s="17">
        <v>0.41758973815656197</v>
      </c>
      <c r="AM823" s="17">
        <v>0.44780212261242502</v>
      </c>
      <c r="AN823" s="17">
        <v>0.432274498679241</v>
      </c>
    </row>
    <row r="824" spans="2:40" x14ac:dyDescent="0.35">
      <c r="B824" t="s">
        <v>58</v>
      </c>
      <c r="C824" s="17">
        <v>5.2929993403714203E-2</v>
      </c>
      <c r="D824" s="17">
        <v>2.74504107753504E-2</v>
      </c>
      <c r="E824" s="17">
        <v>7.8729246368785394E-2</v>
      </c>
      <c r="F824" s="17"/>
      <c r="G824" s="17">
        <v>2.48571048707294E-2</v>
      </c>
      <c r="H824" s="17">
        <v>3.1973148920579703E-2</v>
      </c>
      <c r="I824" s="17">
        <v>3.7631482311994501E-2</v>
      </c>
      <c r="J824" s="17">
        <v>5.4019814011791602E-2</v>
      </c>
      <c r="K824" s="17">
        <v>5.7449805439263403E-2</v>
      </c>
      <c r="L824" s="17">
        <v>8.3959270692811699E-2</v>
      </c>
      <c r="M824" s="17"/>
      <c r="N824" s="17">
        <v>0.104294157555104</v>
      </c>
      <c r="O824" s="17">
        <v>3.7389254720343899E-2</v>
      </c>
      <c r="P824" s="17">
        <v>6.7095412510575603E-2</v>
      </c>
      <c r="Q824" s="17">
        <v>4.1508181497409397E-2</v>
      </c>
      <c r="R824" s="17">
        <v>2.2330059720040599E-2</v>
      </c>
      <c r="S824" s="17"/>
      <c r="T824" s="17">
        <v>4.4112512179955002E-2</v>
      </c>
      <c r="U824" s="17">
        <v>5.3960784120248302E-2</v>
      </c>
      <c r="V824" s="17">
        <v>4.9678042823855101E-2</v>
      </c>
      <c r="W824" s="17">
        <v>3.3684220839119899E-2</v>
      </c>
      <c r="X824" s="17"/>
      <c r="Y824" s="17">
        <v>3.3496526349504001E-2</v>
      </c>
      <c r="Z824" s="17">
        <v>8.3926552508421404E-2</v>
      </c>
      <c r="AA824" s="17">
        <v>6.2150613004237798E-2</v>
      </c>
      <c r="AB824" s="17">
        <v>6.4414684195777894E-2</v>
      </c>
      <c r="AC824" s="17">
        <v>4.9941970899457497E-2</v>
      </c>
      <c r="AD824" s="17">
        <v>0.102102694220988</v>
      </c>
      <c r="AE824" s="17"/>
      <c r="AF824" s="17">
        <v>5.7483508073955698E-2</v>
      </c>
      <c r="AG824" s="17"/>
      <c r="AH824" s="17">
        <v>5.0640032732997303E-2</v>
      </c>
      <c r="AI824" s="17"/>
      <c r="AJ824" s="17">
        <v>5.9845319098369598E-2</v>
      </c>
      <c r="AK824" s="17">
        <v>6.6323339011072596E-2</v>
      </c>
      <c r="AL824" s="17">
        <v>4.9891956808674802E-2</v>
      </c>
      <c r="AM824" s="17">
        <v>2.7488979305149801E-2</v>
      </c>
      <c r="AN824" s="17">
        <v>7.5377358595634603E-2</v>
      </c>
    </row>
    <row r="825" spans="2:40" x14ac:dyDescent="0.35">
      <c r="C825" s="17"/>
      <c r="D825" s="17"/>
      <c r="E825" s="17"/>
      <c r="F825" s="17"/>
      <c r="G825" s="17"/>
      <c r="H825" s="17"/>
      <c r="I825" s="17"/>
      <c r="J825" s="17"/>
      <c r="K825" s="17"/>
      <c r="L825" s="17"/>
      <c r="M825" s="17"/>
      <c r="N825" s="17"/>
      <c r="O825" s="17"/>
      <c r="P825" s="17"/>
      <c r="Q825" s="17"/>
      <c r="R825" s="17"/>
      <c r="S825" s="17"/>
      <c r="T825" s="17"/>
      <c r="U825" s="17"/>
      <c r="V825" s="17"/>
      <c r="W825" s="17"/>
      <c r="X825" s="17"/>
      <c r="Y825" s="17"/>
      <c r="Z825" s="17"/>
      <c r="AA825" s="17"/>
      <c r="AB825" s="17"/>
      <c r="AC825" s="17"/>
      <c r="AD825" s="17"/>
      <c r="AE825" s="17"/>
      <c r="AF825" s="17"/>
      <c r="AG825" s="17"/>
      <c r="AH825" s="17"/>
      <c r="AI825" s="17"/>
      <c r="AJ825" s="17"/>
      <c r="AK825" s="17"/>
      <c r="AL825" s="17"/>
      <c r="AM825" s="17"/>
      <c r="AN825" s="17"/>
    </row>
    <row r="826" spans="2:40" x14ac:dyDescent="0.35">
      <c r="B826" s="6" t="s">
        <v>344</v>
      </c>
      <c r="C826" s="17"/>
      <c r="D826" s="17"/>
      <c r="E826" s="17"/>
      <c r="F826" s="17"/>
      <c r="G826" s="17"/>
      <c r="H826" s="17"/>
      <c r="I826" s="17"/>
      <c r="J826" s="17"/>
      <c r="K826" s="17"/>
      <c r="L826" s="17"/>
      <c r="M826" s="17"/>
      <c r="N826" s="17"/>
      <c r="O826" s="17"/>
      <c r="P826" s="17"/>
      <c r="Q826" s="17"/>
      <c r="R826" s="17"/>
      <c r="S826" s="17"/>
      <c r="T826" s="17"/>
      <c r="U826" s="17"/>
      <c r="V826" s="17"/>
      <c r="W826" s="17"/>
      <c r="X826" s="17"/>
      <c r="Y826" s="17"/>
      <c r="Z826" s="17"/>
      <c r="AA826" s="17"/>
      <c r="AB826" s="17"/>
      <c r="AC826" s="17"/>
      <c r="AD826" s="17"/>
      <c r="AE826" s="17"/>
      <c r="AF826" s="17"/>
      <c r="AG826" s="17"/>
      <c r="AH826" s="17"/>
      <c r="AI826" s="17"/>
      <c r="AJ826" s="17"/>
      <c r="AK826" s="17"/>
      <c r="AL826" s="17"/>
      <c r="AM826" s="17"/>
      <c r="AN826" s="17"/>
    </row>
    <row r="827" spans="2:40" x14ac:dyDescent="0.35">
      <c r="B827" s="24" t="s">
        <v>222</v>
      </c>
      <c r="C827" s="17"/>
      <c r="D827" s="17"/>
      <c r="E827" s="17"/>
      <c r="F827" s="17"/>
      <c r="G827" s="17"/>
      <c r="H827" s="17"/>
      <c r="I827" s="17"/>
      <c r="J827" s="17"/>
      <c r="K827" s="17"/>
      <c r="L827" s="17"/>
      <c r="M827" s="17"/>
      <c r="N827" s="17"/>
      <c r="O827" s="17"/>
      <c r="P827" s="17"/>
      <c r="Q827" s="17"/>
      <c r="R827" s="17"/>
      <c r="S827" s="17"/>
      <c r="T827" s="17"/>
      <c r="U827" s="17"/>
      <c r="V827" s="17"/>
      <c r="W827" s="17"/>
      <c r="X827" s="17"/>
      <c r="Y827" s="17"/>
      <c r="Z827" s="17"/>
      <c r="AA827" s="17"/>
      <c r="AB827" s="17"/>
      <c r="AC827" s="17"/>
      <c r="AD827" s="17"/>
      <c r="AE827" s="17"/>
      <c r="AF827" s="17"/>
      <c r="AG827" s="17"/>
      <c r="AH827" s="17"/>
      <c r="AI827" s="17"/>
      <c r="AJ827" s="17"/>
      <c r="AK827" s="17"/>
      <c r="AL827" s="17"/>
      <c r="AM827" s="17"/>
      <c r="AN827" s="17"/>
    </row>
    <row r="828" spans="2:40" x14ac:dyDescent="0.35">
      <c r="B828" t="s">
        <v>339</v>
      </c>
      <c r="C828" s="17">
        <v>0.116520144943996</v>
      </c>
      <c r="D828" s="17">
        <v>0.151696662310527</v>
      </c>
      <c r="E828" s="17">
        <v>7.3359801533809402E-2</v>
      </c>
      <c r="F828" s="17"/>
      <c r="G828" s="17">
        <v>0.13948498441848101</v>
      </c>
      <c r="H828" s="17">
        <v>0.14954784201322599</v>
      </c>
      <c r="I828" s="17">
        <v>0.18483067841706899</v>
      </c>
      <c r="J828" s="17">
        <v>8.0102818219478997E-2</v>
      </c>
      <c r="K828" s="17">
        <v>4.8187065684305003E-2</v>
      </c>
      <c r="L828" s="17">
        <v>3.3602763190559201E-2</v>
      </c>
      <c r="M828" s="17"/>
      <c r="N828" s="17">
        <v>0</v>
      </c>
      <c r="O828" s="17">
        <v>5.0062346020631601E-2</v>
      </c>
      <c r="P828" s="17">
        <v>5.65888045979124E-2</v>
      </c>
      <c r="Q828" s="17">
        <v>0.181495515357947</v>
      </c>
      <c r="R828" s="17">
        <v>0.189816790828337</v>
      </c>
      <c r="S828" s="17"/>
      <c r="T828" s="17">
        <v>0</v>
      </c>
      <c r="U828" s="17">
        <v>0.114000188286439</v>
      </c>
      <c r="V828" s="17">
        <v>8.2695535976859996E-2</v>
      </c>
      <c r="W828" s="17">
        <v>0.162906706180101</v>
      </c>
      <c r="X828" s="17"/>
      <c r="Y828" s="17">
        <v>0.12225100213359801</v>
      </c>
      <c r="Z828" s="17">
        <v>9.2601862363239598E-2</v>
      </c>
      <c r="AA828" s="17" t="s">
        <v>117</v>
      </c>
      <c r="AB828" s="17" t="s">
        <v>117</v>
      </c>
      <c r="AC828" s="17" t="s">
        <v>117</v>
      </c>
      <c r="AD828" s="17" t="s">
        <v>117</v>
      </c>
      <c r="AE828" s="17"/>
      <c r="AF828" s="17">
        <v>0.123003460453723</v>
      </c>
      <c r="AG828" s="17"/>
      <c r="AH828" s="17">
        <v>0.116527027697566</v>
      </c>
      <c r="AI828" s="17"/>
      <c r="AJ828" s="17">
        <v>0.1520356795668</v>
      </c>
      <c r="AK828" s="17">
        <v>9.9604323733776298E-2</v>
      </c>
      <c r="AL828" s="17">
        <v>0.113657029647683</v>
      </c>
      <c r="AM828" s="17">
        <v>9.3576948550283506E-2</v>
      </c>
      <c r="AN828" s="17">
        <v>6.4310642337308405E-2</v>
      </c>
    </row>
    <row r="829" spans="2:40" x14ac:dyDescent="0.35">
      <c r="B829" t="s">
        <v>340</v>
      </c>
      <c r="C829" s="17">
        <v>0.14745446468937201</v>
      </c>
      <c r="D829" s="17">
        <v>0.179025832702285</v>
      </c>
      <c r="E829" s="17">
        <v>0.10889732733907</v>
      </c>
      <c r="F829" s="17"/>
      <c r="G829" s="17">
        <v>0.20630422986428601</v>
      </c>
      <c r="H829" s="17">
        <v>0.23505743563381501</v>
      </c>
      <c r="I829" s="17">
        <v>0.160277047198504</v>
      </c>
      <c r="J829" s="17">
        <v>9.8752335113878306E-2</v>
      </c>
      <c r="K829" s="17">
        <v>9.7649656568267504E-2</v>
      </c>
      <c r="L829" s="17">
        <v>0</v>
      </c>
      <c r="M829" s="17"/>
      <c r="N829" s="17">
        <v>0.105288425851869</v>
      </c>
      <c r="O829" s="17">
        <v>0.15104158398482101</v>
      </c>
      <c r="P829" s="17">
        <v>8.0699972777026105E-2</v>
      </c>
      <c r="Q829" s="17">
        <v>0.17299577836805899</v>
      </c>
      <c r="R829" s="17">
        <v>0.21905175583307199</v>
      </c>
      <c r="S829" s="17"/>
      <c r="T829" s="17">
        <v>9.6527057290913001E-2</v>
      </c>
      <c r="U829" s="17">
        <v>9.8433486858674493E-2</v>
      </c>
      <c r="V829" s="17">
        <v>0.12742828988198299</v>
      </c>
      <c r="W829" s="17">
        <v>0.19102609674318499</v>
      </c>
      <c r="X829" s="17"/>
      <c r="Y829" s="17">
        <v>0.15418369541865601</v>
      </c>
      <c r="Z829" s="17">
        <v>0.119369374307752</v>
      </c>
      <c r="AA829" s="17" t="s">
        <v>117</v>
      </c>
      <c r="AB829" s="17" t="s">
        <v>117</v>
      </c>
      <c r="AC829" s="17" t="s">
        <v>117</v>
      </c>
      <c r="AD829" s="17" t="s">
        <v>117</v>
      </c>
      <c r="AE829" s="17"/>
      <c r="AF829" s="17">
        <v>0.143312660701478</v>
      </c>
      <c r="AG829" s="17"/>
      <c r="AH829" s="17">
        <v>0.14884273260618</v>
      </c>
      <c r="AI829" s="17"/>
      <c r="AJ829" s="17">
        <v>0.15921996283443701</v>
      </c>
      <c r="AK829" s="17">
        <v>8.9900866932017001E-2</v>
      </c>
      <c r="AL829" s="17">
        <v>9.3760963514062698E-2</v>
      </c>
      <c r="AM829" s="17">
        <v>0.20415196690791601</v>
      </c>
      <c r="AN829" s="17">
        <v>0.161842274207358</v>
      </c>
    </row>
    <row r="830" spans="2:40" x14ac:dyDescent="0.35">
      <c r="B830" t="s">
        <v>341</v>
      </c>
      <c r="C830" s="17">
        <v>0.16704872417852501</v>
      </c>
      <c r="D830" s="17">
        <v>0.18410885602322599</v>
      </c>
      <c r="E830" s="17">
        <v>0.14238629549464099</v>
      </c>
      <c r="F830" s="17"/>
      <c r="G830" s="17">
        <v>0.19999366680417299</v>
      </c>
      <c r="H830" s="17">
        <v>0.23190795938947401</v>
      </c>
      <c r="I830" s="17">
        <v>0.131583599767018</v>
      </c>
      <c r="J830" s="17">
        <v>0.19789426308751801</v>
      </c>
      <c r="K830" s="17">
        <v>0.11438419790661</v>
      </c>
      <c r="L830" s="17">
        <v>3.2179846328678603E-2</v>
      </c>
      <c r="M830" s="17"/>
      <c r="N830" s="17">
        <v>8.3044271539272699E-2</v>
      </c>
      <c r="O830" s="17">
        <v>0.17234783610058499</v>
      </c>
      <c r="P830" s="17">
        <v>0.100807761249522</v>
      </c>
      <c r="Q830" s="17">
        <v>0.20292030053033699</v>
      </c>
      <c r="R830" s="17">
        <v>0.24228668622904101</v>
      </c>
      <c r="S830" s="17"/>
      <c r="T830" s="17">
        <v>0.34081194873350501</v>
      </c>
      <c r="U830" s="17">
        <v>0.115980252056547</v>
      </c>
      <c r="V830" s="17">
        <v>0.17300147778205999</v>
      </c>
      <c r="W830" s="17">
        <v>0.193105636914154</v>
      </c>
      <c r="X830" s="17"/>
      <c r="Y830" s="17">
        <v>0.18730412391689399</v>
      </c>
      <c r="Z830" s="17">
        <v>8.2510869072395202E-2</v>
      </c>
      <c r="AA830" s="17" t="s">
        <v>117</v>
      </c>
      <c r="AB830" s="17" t="s">
        <v>117</v>
      </c>
      <c r="AC830" s="17" t="s">
        <v>117</v>
      </c>
      <c r="AD830" s="17" t="s">
        <v>117</v>
      </c>
      <c r="AE830" s="17"/>
      <c r="AF830" s="17">
        <v>0.15351788984137901</v>
      </c>
      <c r="AG830" s="17"/>
      <c r="AH830" s="17">
        <v>0.16713478443421401</v>
      </c>
      <c r="AI830" s="17"/>
      <c r="AJ830" s="17">
        <v>0.213652987805002</v>
      </c>
      <c r="AK830" s="17">
        <v>0.11308802948723699</v>
      </c>
      <c r="AL830" s="17">
        <v>0.161436137741928</v>
      </c>
      <c r="AM830" s="17">
        <v>0.124306777082723</v>
      </c>
      <c r="AN830" s="17">
        <v>0.185230619051927</v>
      </c>
    </row>
    <row r="831" spans="2:40" x14ac:dyDescent="0.35">
      <c r="B831" t="s">
        <v>342</v>
      </c>
      <c r="C831" s="17">
        <v>7.4669120246188894E-2</v>
      </c>
      <c r="D831" s="17">
        <v>5.3096398772010202E-2</v>
      </c>
      <c r="E831" s="17">
        <v>0.10175092043353499</v>
      </c>
      <c r="F831" s="17"/>
      <c r="G831" s="17">
        <v>0.114530768000125</v>
      </c>
      <c r="H831" s="17">
        <v>9.2856456229682902E-2</v>
      </c>
      <c r="I831" s="17">
        <v>4.9230289233590199E-2</v>
      </c>
      <c r="J831" s="17">
        <v>7.5674997374321207E-2</v>
      </c>
      <c r="K831" s="17">
        <v>7.6737390754347296E-2</v>
      </c>
      <c r="L831" s="17">
        <v>2.9113913717428101E-2</v>
      </c>
      <c r="M831" s="17"/>
      <c r="N831" s="17">
        <v>0.15195053305745801</v>
      </c>
      <c r="O831" s="17">
        <v>8.8150482472643898E-2</v>
      </c>
      <c r="P831" s="17">
        <v>6.2562474852677796E-2</v>
      </c>
      <c r="Q831" s="17">
        <v>6.96667972445425E-2</v>
      </c>
      <c r="R831" s="17">
        <v>7.2780795400087805E-2</v>
      </c>
      <c r="S831" s="17"/>
      <c r="T831" s="17">
        <v>0.179301100499656</v>
      </c>
      <c r="U831" s="17">
        <v>7.8116201098091795E-2</v>
      </c>
      <c r="V831" s="17">
        <v>9.4525012580006701E-2</v>
      </c>
      <c r="W831" s="17">
        <v>5.3992747367039698E-2</v>
      </c>
      <c r="X831" s="17"/>
      <c r="Y831" s="17">
        <v>7.8013642618167206E-2</v>
      </c>
      <c r="Z831" s="17">
        <v>6.07104350889697E-2</v>
      </c>
      <c r="AA831" s="17" t="s">
        <v>117</v>
      </c>
      <c r="AB831" s="17" t="s">
        <v>117</v>
      </c>
      <c r="AC831" s="17" t="s">
        <v>117</v>
      </c>
      <c r="AD831" s="17" t="s">
        <v>117</v>
      </c>
      <c r="AE831" s="17"/>
      <c r="AF831" s="17">
        <v>5.23470179948404E-2</v>
      </c>
      <c r="AG831" s="17"/>
      <c r="AH831" s="17">
        <v>7.62612957992162E-2</v>
      </c>
      <c r="AI831" s="17"/>
      <c r="AJ831" s="17">
        <v>4.9962025875455E-2</v>
      </c>
      <c r="AK831" s="17">
        <v>5.5207290525846102E-2</v>
      </c>
      <c r="AL831" s="17">
        <v>8.3611036488195206E-2</v>
      </c>
      <c r="AM831" s="17">
        <v>8.2484582823869307E-2</v>
      </c>
      <c r="AN831" s="17">
        <v>0.16398228985282601</v>
      </c>
    </row>
    <row r="832" spans="2:40" x14ac:dyDescent="0.35">
      <c r="B832" t="s">
        <v>343</v>
      </c>
      <c r="C832" s="17">
        <v>0.29510529177211697</v>
      </c>
      <c r="D832" s="17">
        <v>0.26645627455348497</v>
      </c>
      <c r="E832" s="17">
        <v>0.33189223049898697</v>
      </c>
      <c r="F832" s="17"/>
      <c r="G832" s="17">
        <v>0.25627884274423102</v>
      </c>
      <c r="H832" s="17">
        <v>0.186429326200553</v>
      </c>
      <c r="I832" s="17">
        <v>0.240520069788666</v>
      </c>
      <c r="J832" s="17">
        <v>0.28567842071145599</v>
      </c>
      <c r="K832" s="17">
        <v>0.41601042443428499</v>
      </c>
      <c r="L832" s="17">
        <v>0.66707837719503105</v>
      </c>
      <c r="M832" s="17"/>
      <c r="N832" s="17">
        <v>0.37556553450160302</v>
      </c>
      <c r="O832" s="17">
        <v>0.38759280288273401</v>
      </c>
      <c r="P832" s="17">
        <v>0.42766251779095998</v>
      </c>
      <c r="Q832" s="17">
        <v>0.185633771320517</v>
      </c>
      <c r="R832" s="17">
        <v>0.162847336197359</v>
      </c>
      <c r="S832" s="17"/>
      <c r="T832" s="17">
        <v>0.118938556687051</v>
      </c>
      <c r="U832" s="17">
        <v>0.45887450330422203</v>
      </c>
      <c r="V832" s="17">
        <v>0.31669200068869302</v>
      </c>
      <c r="W832" s="17">
        <v>0.19890425947583601</v>
      </c>
      <c r="X832" s="17"/>
      <c r="Y832" s="17">
        <v>0.26957274487860799</v>
      </c>
      <c r="Z832" s="17">
        <v>0.40166782707894999</v>
      </c>
      <c r="AA832" s="17" t="s">
        <v>117</v>
      </c>
      <c r="AB832" s="17" t="s">
        <v>117</v>
      </c>
      <c r="AC832" s="17" t="s">
        <v>117</v>
      </c>
      <c r="AD832" s="17" t="s">
        <v>117</v>
      </c>
      <c r="AE832" s="17"/>
      <c r="AF832" s="17">
        <v>0.33614090766098897</v>
      </c>
      <c r="AG832" s="17"/>
      <c r="AH832" s="17">
        <v>0.29104705977159001</v>
      </c>
      <c r="AI832" s="17"/>
      <c r="AJ832" s="17">
        <v>0.22191671788004999</v>
      </c>
      <c r="AK832" s="17">
        <v>0.36526571217037401</v>
      </c>
      <c r="AL832" s="17">
        <v>0.32090349618021102</v>
      </c>
      <c r="AM832" s="17">
        <v>0.35767355603089401</v>
      </c>
      <c r="AN832" s="17">
        <v>0.26078111127471298</v>
      </c>
    </row>
    <row r="833" spans="2:40" x14ac:dyDescent="0.35">
      <c r="B833" t="s">
        <v>58</v>
      </c>
      <c r="C833" s="17">
        <v>0.199202254169801</v>
      </c>
      <c r="D833" s="17">
        <v>0.165615975638466</v>
      </c>
      <c r="E833" s="17">
        <v>0.24171342469995699</v>
      </c>
      <c r="F833" s="17"/>
      <c r="G833" s="17">
        <v>8.3407508168704403E-2</v>
      </c>
      <c r="H833" s="17">
        <v>0.104200980533249</v>
      </c>
      <c r="I833" s="17">
        <v>0.233558315595154</v>
      </c>
      <c r="J833" s="17">
        <v>0.26189716549334702</v>
      </c>
      <c r="K833" s="17">
        <v>0.247031264652185</v>
      </c>
      <c r="L833" s="17">
        <v>0.23802509956830301</v>
      </c>
      <c r="M833" s="17"/>
      <c r="N833" s="17">
        <v>0.284151235049797</v>
      </c>
      <c r="O833" s="17">
        <v>0.150804948538585</v>
      </c>
      <c r="P833" s="17">
        <v>0.27167846873190199</v>
      </c>
      <c r="Q833" s="17">
        <v>0.18728783717859801</v>
      </c>
      <c r="R833" s="17">
        <v>0.11321663551210299</v>
      </c>
      <c r="S833" s="17"/>
      <c r="T833" s="17">
        <v>0.26442133678887503</v>
      </c>
      <c r="U833" s="17">
        <v>0.13459536839602601</v>
      </c>
      <c r="V833" s="17">
        <v>0.205657683090397</v>
      </c>
      <c r="W833" s="17">
        <v>0.20006455331968401</v>
      </c>
      <c r="X833" s="17"/>
      <c r="Y833" s="17">
        <v>0.188674791034077</v>
      </c>
      <c r="Z833" s="17">
        <v>0.24313963208869299</v>
      </c>
      <c r="AA833" s="17" t="s">
        <v>117</v>
      </c>
      <c r="AB833" s="17" t="s">
        <v>117</v>
      </c>
      <c r="AC833" s="17" t="s">
        <v>117</v>
      </c>
      <c r="AD833" s="17" t="s">
        <v>117</v>
      </c>
      <c r="AE833" s="17"/>
      <c r="AF833" s="17">
        <v>0.19167806334759099</v>
      </c>
      <c r="AG833" s="17"/>
      <c r="AH833" s="17">
        <v>0.20018709969123399</v>
      </c>
      <c r="AI833" s="17"/>
      <c r="AJ833" s="17">
        <v>0.20321262603825599</v>
      </c>
      <c r="AK833" s="17">
        <v>0.27693377715075002</v>
      </c>
      <c r="AL833" s="17">
        <v>0.22663133642792099</v>
      </c>
      <c r="AM833" s="17">
        <v>0.13780616860431399</v>
      </c>
      <c r="AN833" s="17">
        <v>0.16385306327586799</v>
      </c>
    </row>
    <row r="834" spans="2:40" x14ac:dyDescent="0.35">
      <c r="C834" s="17"/>
      <c r="D834" s="17"/>
      <c r="E834" s="17"/>
      <c r="F834" s="17"/>
      <c r="G834" s="17"/>
      <c r="H834" s="17"/>
      <c r="I834" s="17"/>
      <c r="J834" s="17"/>
      <c r="K834" s="17"/>
      <c r="L834" s="17"/>
      <c r="M834" s="17"/>
      <c r="N834" s="17"/>
      <c r="O834" s="17"/>
      <c r="P834" s="17"/>
      <c r="Q834" s="17"/>
      <c r="R834" s="17"/>
      <c r="S834" s="17"/>
      <c r="T834" s="17"/>
      <c r="U834" s="17"/>
      <c r="V834" s="17"/>
      <c r="W834" s="17"/>
      <c r="X834" s="17"/>
      <c r="Y834" s="17"/>
      <c r="Z834" s="17"/>
      <c r="AA834" s="17"/>
      <c r="AB834" s="17"/>
      <c r="AC834" s="17"/>
      <c r="AD834" s="17"/>
      <c r="AE834" s="17"/>
      <c r="AF834" s="17"/>
      <c r="AG834" s="17"/>
      <c r="AH834" s="17"/>
      <c r="AI834" s="17"/>
      <c r="AJ834" s="17"/>
      <c r="AK834" s="17"/>
      <c r="AL834" s="17"/>
      <c r="AM834" s="17"/>
      <c r="AN834" s="17"/>
    </row>
    <row r="835" spans="2:40" x14ac:dyDescent="0.35">
      <c r="B835" s="6" t="s">
        <v>347</v>
      </c>
      <c r="C835" s="17"/>
      <c r="D835" s="17"/>
      <c r="E835" s="17"/>
      <c r="F835" s="17"/>
      <c r="G835" s="17"/>
      <c r="H835" s="17"/>
      <c r="I835" s="17"/>
      <c r="J835" s="17"/>
      <c r="K835" s="17"/>
      <c r="L835" s="17"/>
      <c r="M835" s="17"/>
      <c r="N835" s="17"/>
      <c r="O835" s="17"/>
      <c r="P835" s="17"/>
      <c r="Q835" s="17"/>
      <c r="R835" s="17"/>
      <c r="S835" s="17"/>
      <c r="T835" s="17"/>
      <c r="U835" s="17"/>
      <c r="V835" s="17"/>
      <c r="W835" s="17"/>
      <c r="X835" s="17"/>
      <c r="Y835" s="17"/>
      <c r="Z835" s="17"/>
      <c r="AA835" s="17"/>
      <c r="AB835" s="17"/>
      <c r="AC835" s="17"/>
      <c r="AD835" s="17"/>
      <c r="AE835" s="17"/>
      <c r="AF835" s="17"/>
      <c r="AG835" s="17"/>
      <c r="AH835" s="17"/>
      <c r="AI835" s="17"/>
      <c r="AJ835" s="17"/>
      <c r="AK835" s="17"/>
      <c r="AL835" s="17"/>
      <c r="AM835" s="17"/>
      <c r="AN835" s="17"/>
    </row>
    <row r="836" spans="2:40" x14ac:dyDescent="0.35">
      <c r="B836" s="24" t="s">
        <v>348</v>
      </c>
      <c r="C836" s="17"/>
      <c r="D836" s="17"/>
      <c r="E836" s="17"/>
      <c r="F836" s="17"/>
      <c r="G836" s="17"/>
      <c r="H836" s="17"/>
      <c r="I836" s="17"/>
      <c r="J836" s="17"/>
      <c r="K836" s="17"/>
      <c r="L836" s="17"/>
      <c r="M836" s="17"/>
      <c r="N836" s="17"/>
      <c r="O836" s="17"/>
      <c r="P836" s="17"/>
      <c r="Q836" s="17"/>
      <c r="R836" s="17"/>
      <c r="S836" s="17"/>
      <c r="T836" s="17"/>
      <c r="U836" s="17"/>
      <c r="V836" s="17"/>
      <c r="W836" s="17"/>
      <c r="X836" s="17"/>
      <c r="Y836" s="17"/>
      <c r="Z836" s="17"/>
      <c r="AA836" s="17"/>
      <c r="AB836" s="17"/>
      <c r="AC836" s="17"/>
      <c r="AD836" s="17"/>
      <c r="AE836" s="17"/>
      <c r="AF836" s="17"/>
      <c r="AG836" s="17"/>
      <c r="AH836" s="17"/>
      <c r="AI836" s="17"/>
      <c r="AJ836" s="17"/>
      <c r="AK836" s="17"/>
      <c r="AL836" s="17"/>
      <c r="AM836" s="17"/>
      <c r="AN836" s="17"/>
    </row>
    <row r="837" spans="2:40" x14ac:dyDescent="0.35">
      <c r="B837" t="s">
        <v>345</v>
      </c>
      <c r="C837" s="17">
        <v>0.16631642024541601</v>
      </c>
      <c r="D837" s="17">
        <v>0.21058484754564299</v>
      </c>
      <c r="E837" s="17">
        <v>0.115866201866521</v>
      </c>
      <c r="F837" s="17"/>
      <c r="G837" s="17">
        <v>0.123163540975897</v>
      </c>
      <c r="H837" s="17">
        <v>0.44990095895336302</v>
      </c>
      <c r="I837" s="17">
        <v>0.16022510859705999</v>
      </c>
      <c r="J837" s="17">
        <v>8.48886138091558E-2</v>
      </c>
      <c r="K837" s="17">
        <v>0.10922716417574201</v>
      </c>
      <c r="L837" s="17">
        <v>9.8882112782785803E-2</v>
      </c>
      <c r="M837" s="17"/>
      <c r="N837" s="17">
        <v>0.21531411918431201</v>
      </c>
      <c r="O837" s="17">
        <v>0.15420597834267799</v>
      </c>
      <c r="P837" s="17">
        <v>0.12112668905492301</v>
      </c>
      <c r="Q837" s="17">
        <v>0.132146498815708</v>
      </c>
      <c r="R837" s="17">
        <v>0.336786545449756</v>
      </c>
      <c r="S837" s="17"/>
      <c r="T837" s="17">
        <v>9.4335859003537401E-2</v>
      </c>
      <c r="U837" s="17">
        <v>6.1204119533982103E-2</v>
      </c>
      <c r="V837" s="17">
        <v>0.231636314269386</v>
      </c>
      <c r="W837" s="17">
        <v>0.18218736732899901</v>
      </c>
      <c r="X837" s="17"/>
      <c r="Y837" s="17">
        <v>0.22336266283428899</v>
      </c>
      <c r="Z837" s="17">
        <v>0.221818477612862</v>
      </c>
      <c r="AA837" s="17">
        <v>0.102484673439055</v>
      </c>
      <c r="AB837" s="17">
        <v>0</v>
      </c>
      <c r="AC837" s="17">
        <v>0</v>
      </c>
      <c r="AD837" s="17">
        <v>0.30066856048516799</v>
      </c>
      <c r="AE837" s="17"/>
      <c r="AF837" s="17">
        <v>0.167702363598245</v>
      </c>
      <c r="AG837" s="17"/>
      <c r="AH837" s="17">
        <v>0.164271519087829</v>
      </c>
      <c r="AI837" s="17"/>
      <c r="AJ837" s="17">
        <v>0.19937117860270401</v>
      </c>
      <c r="AK837" s="17">
        <v>0.22441820848911301</v>
      </c>
      <c r="AL837" s="17">
        <v>0.15670256750605699</v>
      </c>
      <c r="AM837" s="17">
        <v>0.134883364982402</v>
      </c>
      <c r="AN837" s="17">
        <v>0.10622562098772199</v>
      </c>
    </row>
    <row r="838" spans="2:40" x14ac:dyDescent="0.35">
      <c r="B838" t="s">
        <v>346</v>
      </c>
      <c r="C838" s="17">
        <v>0.74725966426998502</v>
      </c>
      <c r="D838" s="17">
        <v>0.71798678188839105</v>
      </c>
      <c r="E838" s="17">
        <v>0.7806203097412</v>
      </c>
      <c r="F838" s="17"/>
      <c r="G838" s="17">
        <v>0.87683645902410301</v>
      </c>
      <c r="H838" s="17">
        <v>0.49544791946785</v>
      </c>
      <c r="I838" s="17">
        <v>0.74717668684539695</v>
      </c>
      <c r="J838" s="17">
        <v>0.841438491686338</v>
      </c>
      <c r="K838" s="17">
        <v>0.749840548206129</v>
      </c>
      <c r="L838" s="17">
        <v>0.78412301645377003</v>
      </c>
      <c r="M838" s="17"/>
      <c r="N838" s="17">
        <v>0.70505868506592795</v>
      </c>
      <c r="O838" s="17">
        <v>0.797108600224538</v>
      </c>
      <c r="P838" s="17">
        <v>0.78376820223525401</v>
      </c>
      <c r="Q838" s="17">
        <v>0.75524301851082098</v>
      </c>
      <c r="R838" s="17">
        <v>0.61646543284044897</v>
      </c>
      <c r="S838" s="17"/>
      <c r="T838" s="17">
        <v>0.80568178198556595</v>
      </c>
      <c r="U838" s="17">
        <v>0.81288500364471805</v>
      </c>
      <c r="V838" s="17">
        <v>0.66915048732201399</v>
      </c>
      <c r="W838" s="17">
        <v>0.77302775235603405</v>
      </c>
      <c r="X838" s="17"/>
      <c r="Y838" s="17">
        <v>0.69170277273174197</v>
      </c>
      <c r="Z838" s="17">
        <v>0.70137112105117105</v>
      </c>
      <c r="AA838" s="17">
        <v>0.76513357219409805</v>
      </c>
      <c r="AB838" s="17">
        <v>1</v>
      </c>
      <c r="AC838" s="17">
        <v>1</v>
      </c>
      <c r="AD838" s="17">
        <v>0.69933143951483201</v>
      </c>
      <c r="AE838" s="17"/>
      <c r="AF838" s="17">
        <v>0.74565949456233405</v>
      </c>
      <c r="AG838" s="17"/>
      <c r="AH838" s="17">
        <v>0.76064232094686901</v>
      </c>
      <c r="AI838" s="17"/>
      <c r="AJ838" s="17">
        <v>0.65937828553919098</v>
      </c>
      <c r="AK838" s="17">
        <v>0.74068362121839804</v>
      </c>
      <c r="AL838" s="17">
        <v>0.77030460564591996</v>
      </c>
      <c r="AM838" s="17">
        <v>0.81997934056784805</v>
      </c>
      <c r="AN838" s="17">
        <v>0.78200514715083702</v>
      </c>
    </row>
    <row r="839" spans="2:40" x14ac:dyDescent="0.35">
      <c r="B839" t="s">
        <v>89</v>
      </c>
      <c r="C839" s="17">
        <v>8.6423915484599198E-2</v>
      </c>
      <c r="D839" s="17">
        <v>7.1428370565965807E-2</v>
      </c>
      <c r="E839" s="17">
        <v>0.103513488392279</v>
      </c>
      <c r="F839" s="17"/>
      <c r="G839" s="17">
        <v>0</v>
      </c>
      <c r="H839" s="17">
        <v>5.4651121578787203E-2</v>
      </c>
      <c r="I839" s="17">
        <v>9.2598204557543404E-2</v>
      </c>
      <c r="J839" s="17">
        <v>7.3672894504506398E-2</v>
      </c>
      <c r="K839" s="17">
        <v>0.14093228761812901</v>
      </c>
      <c r="L839" s="17">
        <v>0.116994870763445</v>
      </c>
      <c r="M839" s="17"/>
      <c r="N839" s="17">
        <v>7.9627195749759905E-2</v>
      </c>
      <c r="O839" s="17">
        <v>4.8685421432784502E-2</v>
      </c>
      <c r="P839" s="17">
        <v>9.5105108709822903E-2</v>
      </c>
      <c r="Q839" s="17">
        <v>0.112610482673471</v>
      </c>
      <c r="R839" s="17">
        <v>4.6748021709795799E-2</v>
      </c>
      <c r="S839" s="17"/>
      <c r="T839" s="17">
        <v>9.9982359010896402E-2</v>
      </c>
      <c r="U839" s="17">
        <v>0.12591087682129901</v>
      </c>
      <c r="V839" s="17">
        <v>9.9213198408600295E-2</v>
      </c>
      <c r="W839" s="17">
        <v>4.4784880314966503E-2</v>
      </c>
      <c r="X839" s="17"/>
      <c r="Y839" s="17">
        <v>8.4934564433969101E-2</v>
      </c>
      <c r="Z839" s="17">
        <v>7.6810401335966005E-2</v>
      </c>
      <c r="AA839" s="17">
        <v>0.13238175436684699</v>
      </c>
      <c r="AB839" s="17">
        <v>0</v>
      </c>
      <c r="AC839" s="17">
        <v>0</v>
      </c>
      <c r="AD839" s="17">
        <v>0</v>
      </c>
      <c r="AE839" s="17"/>
      <c r="AF839" s="17">
        <v>8.6638141839421298E-2</v>
      </c>
      <c r="AG839" s="17"/>
      <c r="AH839" s="17">
        <v>7.5086159965302296E-2</v>
      </c>
      <c r="AI839" s="17"/>
      <c r="AJ839" s="17">
        <v>0.14125053585810499</v>
      </c>
      <c r="AK839" s="17">
        <v>3.4898170292488803E-2</v>
      </c>
      <c r="AL839" s="17">
        <v>7.2992826848022996E-2</v>
      </c>
      <c r="AM839" s="17">
        <v>4.5137294449750898E-2</v>
      </c>
      <c r="AN839" s="17">
        <v>0.111769231861441</v>
      </c>
    </row>
    <row r="840" spans="2:40" x14ac:dyDescent="0.35">
      <c r="C840" s="17"/>
      <c r="D840" s="17"/>
      <c r="E840" s="17"/>
      <c r="F840" s="17"/>
      <c r="G840" s="17"/>
      <c r="H840" s="17"/>
      <c r="I840" s="17"/>
      <c r="J840" s="17"/>
      <c r="K840" s="17"/>
      <c r="L840" s="17"/>
      <c r="M840" s="17"/>
      <c r="N840" s="17"/>
      <c r="O840" s="17"/>
      <c r="P840" s="17"/>
      <c r="Q840" s="17"/>
      <c r="R840" s="17"/>
      <c r="S840" s="17"/>
      <c r="T840" s="17"/>
      <c r="U840" s="17"/>
      <c r="V840" s="17"/>
      <c r="W840" s="17"/>
      <c r="X840" s="17"/>
      <c r="Y840" s="17"/>
      <c r="Z840" s="17"/>
      <c r="AA840" s="17"/>
      <c r="AB840" s="17"/>
      <c r="AC840" s="17"/>
      <c r="AD840" s="17"/>
      <c r="AE840" s="17"/>
      <c r="AF840" s="17"/>
      <c r="AG840" s="17"/>
      <c r="AH840" s="17"/>
      <c r="AI840" s="17"/>
      <c r="AJ840" s="17"/>
      <c r="AK840" s="17"/>
      <c r="AL840" s="17"/>
      <c r="AM840" s="17"/>
      <c r="AN840" s="17"/>
    </row>
    <row r="841" spans="2:40" x14ac:dyDescent="0.35">
      <c r="B841" s="6" t="s">
        <v>350</v>
      </c>
      <c r="C841" s="17"/>
      <c r="D841" s="17"/>
      <c r="E841" s="17"/>
      <c r="F841" s="17"/>
      <c r="G841" s="17"/>
      <c r="H841" s="17"/>
      <c r="I841" s="17"/>
      <c r="J841" s="17"/>
      <c r="K841" s="17"/>
      <c r="L841" s="17"/>
      <c r="M841" s="17"/>
      <c r="N841" s="17"/>
      <c r="O841" s="17"/>
      <c r="P841" s="17"/>
      <c r="Q841" s="17"/>
      <c r="R841" s="17"/>
      <c r="S841" s="17"/>
      <c r="T841" s="17"/>
      <c r="U841" s="17"/>
      <c r="V841" s="17"/>
      <c r="W841" s="17"/>
      <c r="X841" s="17"/>
      <c r="Y841" s="17"/>
      <c r="Z841" s="17"/>
      <c r="AA841" s="17"/>
      <c r="AB841" s="17"/>
      <c r="AC841" s="17"/>
      <c r="AD841" s="17"/>
      <c r="AE841" s="17"/>
      <c r="AF841" s="17"/>
      <c r="AG841" s="17"/>
      <c r="AH841" s="17"/>
      <c r="AI841" s="17"/>
      <c r="AJ841" s="17"/>
      <c r="AK841" s="17"/>
      <c r="AL841" s="17"/>
      <c r="AM841" s="17"/>
      <c r="AN841" s="17"/>
    </row>
    <row r="842" spans="2:40" x14ac:dyDescent="0.35">
      <c r="B842" s="24" t="s">
        <v>348</v>
      </c>
      <c r="C842" s="17"/>
      <c r="D842" s="17"/>
      <c r="E842" s="17"/>
      <c r="F842" s="17"/>
      <c r="G842" s="17"/>
      <c r="H842" s="17"/>
      <c r="I842" s="17"/>
      <c r="J842" s="17"/>
      <c r="K842" s="17"/>
      <c r="L842" s="17"/>
      <c r="M842" s="17"/>
      <c r="N842" s="17"/>
      <c r="O842" s="17"/>
      <c r="P842" s="17"/>
      <c r="Q842" s="17"/>
      <c r="R842" s="17"/>
      <c r="S842" s="17"/>
      <c r="T842" s="17"/>
      <c r="U842" s="17"/>
      <c r="V842" s="17"/>
      <c r="W842" s="17"/>
      <c r="X842" s="17"/>
      <c r="Y842" s="17"/>
      <c r="Z842" s="17"/>
      <c r="AA842" s="17"/>
      <c r="AB842" s="17"/>
      <c r="AC842" s="17"/>
      <c r="AD842" s="17"/>
      <c r="AE842" s="17"/>
      <c r="AF842" s="17"/>
      <c r="AG842" s="17"/>
      <c r="AH842" s="17"/>
      <c r="AI842" s="17"/>
      <c r="AJ842" s="17"/>
      <c r="AK842" s="17"/>
      <c r="AL842" s="17"/>
      <c r="AM842" s="17"/>
      <c r="AN842" s="17"/>
    </row>
    <row r="843" spans="2:40" x14ac:dyDescent="0.35">
      <c r="B843" t="s">
        <v>349</v>
      </c>
      <c r="C843" s="17">
        <v>0.138596216063051</v>
      </c>
      <c r="D843" s="17">
        <v>0.17711368556547999</v>
      </c>
      <c r="E843" s="17">
        <v>0.100244110358788</v>
      </c>
      <c r="F843" s="17"/>
      <c r="G843" s="17">
        <v>0.155084332451075</v>
      </c>
      <c r="H843" s="17">
        <v>0.32436471951430901</v>
      </c>
      <c r="I843" s="17">
        <v>0.25529062399035901</v>
      </c>
      <c r="J843" s="17">
        <v>9.5297977017343702E-2</v>
      </c>
      <c r="K843" s="17">
        <v>5.7541571693504101E-2</v>
      </c>
      <c r="L843" s="17">
        <v>4.98037005196732E-2</v>
      </c>
      <c r="M843" s="17"/>
      <c r="N843" s="17">
        <v>0.30543123054969701</v>
      </c>
      <c r="O843" s="17">
        <v>0.235844394962585</v>
      </c>
      <c r="P843" s="17">
        <v>3.6768469700560198E-2</v>
      </c>
      <c r="Q843" s="17">
        <v>0.24147896821103099</v>
      </c>
      <c r="R843" s="17">
        <v>0.114669463365178</v>
      </c>
      <c r="S843" s="17"/>
      <c r="T843" s="17">
        <v>5.5349127616728E-2</v>
      </c>
      <c r="U843" s="17">
        <v>7.5008250484798297E-2</v>
      </c>
      <c r="V843" s="17">
        <v>0.19132567903697001</v>
      </c>
      <c r="W843" s="17">
        <v>0.14477365967841599</v>
      </c>
      <c r="X843" s="17"/>
      <c r="Y843" s="17">
        <v>0.14448578732109901</v>
      </c>
      <c r="Z843" s="17">
        <v>7.86067742485871E-2</v>
      </c>
      <c r="AA843" s="17">
        <v>6.2421290708258803E-2</v>
      </c>
      <c r="AB843" s="17">
        <v>0.12470838825123</v>
      </c>
      <c r="AC843" s="17">
        <v>0.33529594683561398</v>
      </c>
      <c r="AD843" s="17">
        <v>0.61000659968684401</v>
      </c>
      <c r="AE843" s="17"/>
      <c r="AF843" s="17">
        <v>0.135025559437148</v>
      </c>
      <c r="AG843" s="17"/>
      <c r="AH843" s="17">
        <v>0.131331457588092</v>
      </c>
      <c r="AI843" s="17"/>
      <c r="AJ843" s="17">
        <v>0.20944823063867599</v>
      </c>
      <c r="AK843" s="17">
        <v>0.120482671920283</v>
      </c>
      <c r="AL843" s="17">
        <v>0.14047200998062301</v>
      </c>
      <c r="AM843" s="17">
        <v>3.5188142473483001E-2</v>
      </c>
      <c r="AN843" s="17">
        <v>8.4961225760657705E-2</v>
      </c>
    </row>
    <row r="844" spans="2:40" x14ac:dyDescent="0.35">
      <c r="B844" t="s">
        <v>346</v>
      </c>
      <c r="C844" s="17">
        <v>0.76847681774356902</v>
      </c>
      <c r="D844" s="17">
        <v>0.74308004899991498</v>
      </c>
      <c r="E844" s="17">
        <v>0.793764552685292</v>
      </c>
      <c r="F844" s="17"/>
      <c r="G844" s="17">
        <v>0.844915667548925</v>
      </c>
      <c r="H844" s="17">
        <v>0.65200723696099905</v>
      </c>
      <c r="I844" s="17">
        <v>0.57649216781200996</v>
      </c>
      <c r="J844" s="17">
        <v>0.868694086679769</v>
      </c>
      <c r="K844" s="17">
        <v>0.85941495669072399</v>
      </c>
      <c r="L844" s="17">
        <v>0.77947349446107705</v>
      </c>
      <c r="M844" s="17"/>
      <c r="N844" s="17">
        <v>0.69456876945030299</v>
      </c>
      <c r="O844" s="17">
        <v>0.68719361010653301</v>
      </c>
      <c r="P844" s="17">
        <v>0.83946740608161297</v>
      </c>
      <c r="Q844" s="17">
        <v>0.65953488889203904</v>
      </c>
      <c r="R844" s="17">
        <v>0.84916225638948695</v>
      </c>
      <c r="S844" s="17"/>
      <c r="T844" s="17">
        <v>0.83360394040938901</v>
      </c>
      <c r="U844" s="17">
        <v>0.80809165984668996</v>
      </c>
      <c r="V844" s="17">
        <v>0.74352675633644105</v>
      </c>
      <c r="W844" s="17">
        <v>0.73716774138215702</v>
      </c>
      <c r="X844" s="17"/>
      <c r="Y844" s="17">
        <v>0.798572183982733</v>
      </c>
      <c r="Z844" s="17">
        <v>0.83866876736073104</v>
      </c>
      <c r="AA844" s="17">
        <v>0.77604455868057498</v>
      </c>
      <c r="AB844" s="17">
        <v>0.74693990291344003</v>
      </c>
      <c r="AC844" s="17">
        <v>0.66470405316438597</v>
      </c>
      <c r="AD844" s="17">
        <v>0.38999340031315599</v>
      </c>
      <c r="AE844" s="17"/>
      <c r="AF844" s="17">
        <v>0.74224484832468496</v>
      </c>
      <c r="AG844" s="17"/>
      <c r="AH844" s="17">
        <v>0.77723487557995796</v>
      </c>
      <c r="AI844" s="17"/>
      <c r="AJ844" s="17">
        <v>0.688229644998963</v>
      </c>
      <c r="AK844" s="17">
        <v>0.87951732807971705</v>
      </c>
      <c r="AL844" s="17">
        <v>0.74261375921154704</v>
      </c>
      <c r="AM844" s="17">
        <v>0.817855032169575</v>
      </c>
      <c r="AN844" s="17">
        <v>0.91503877423934199</v>
      </c>
    </row>
    <row r="845" spans="2:40" x14ac:dyDescent="0.35">
      <c r="B845" t="s">
        <v>89</v>
      </c>
      <c r="C845" s="17">
        <v>9.2926966193380506E-2</v>
      </c>
      <c r="D845" s="17">
        <v>7.9806265434605006E-2</v>
      </c>
      <c r="E845" s="17">
        <v>0.10599133695592</v>
      </c>
      <c r="F845" s="17"/>
      <c r="G845" s="17">
        <v>0</v>
      </c>
      <c r="H845" s="17">
        <v>2.3628043524692E-2</v>
      </c>
      <c r="I845" s="17">
        <v>0.168217208197631</v>
      </c>
      <c r="J845" s="17">
        <v>3.6007936302887698E-2</v>
      </c>
      <c r="K845" s="17">
        <v>8.3043471615771497E-2</v>
      </c>
      <c r="L845" s="17">
        <v>0.17072280501925</v>
      </c>
      <c r="M845" s="17"/>
      <c r="N845" s="17">
        <v>0</v>
      </c>
      <c r="O845" s="17">
        <v>7.69619949308816E-2</v>
      </c>
      <c r="P845" s="17">
        <v>0.123764124217827</v>
      </c>
      <c r="Q845" s="17">
        <v>9.8986142896930002E-2</v>
      </c>
      <c r="R845" s="17">
        <v>3.6168280245334403E-2</v>
      </c>
      <c r="S845" s="17"/>
      <c r="T845" s="17">
        <v>0.111046931973883</v>
      </c>
      <c r="U845" s="17">
        <v>0.116900089668511</v>
      </c>
      <c r="V845" s="17">
        <v>6.5147564626589397E-2</v>
      </c>
      <c r="W845" s="17">
        <v>0.118058598939427</v>
      </c>
      <c r="X845" s="17"/>
      <c r="Y845" s="17">
        <v>5.6942028696168198E-2</v>
      </c>
      <c r="Z845" s="17">
        <v>8.2724458390682307E-2</v>
      </c>
      <c r="AA845" s="17">
        <v>0.16153415061116599</v>
      </c>
      <c r="AB845" s="17">
        <v>0.12835170883533101</v>
      </c>
      <c r="AC845" s="17">
        <v>0</v>
      </c>
      <c r="AD845" s="17">
        <v>0</v>
      </c>
      <c r="AE845" s="17"/>
      <c r="AF845" s="17">
        <v>0.122729592238167</v>
      </c>
      <c r="AG845" s="17"/>
      <c r="AH845" s="17">
        <v>9.1433666831950006E-2</v>
      </c>
      <c r="AI845" s="17"/>
      <c r="AJ845" s="17">
        <v>0.10232212436236</v>
      </c>
      <c r="AK845" s="17">
        <v>0</v>
      </c>
      <c r="AL845" s="17">
        <v>0.11691423080783001</v>
      </c>
      <c r="AM845" s="17">
        <v>0.14695682535694199</v>
      </c>
      <c r="AN845" s="17">
        <v>0</v>
      </c>
    </row>
    <row r="846" spans="2:40" x14ac:dyDescent="0.35">
      <c r="C846" s="17"/>
      <c r="D846" s="17"/>
      <c r="E846" s="17"/>
      <c r="F846" s="17"/>
      <c r="G846" s="17"/>
      <c r="H846" s="17"/>
      <c r="I846" s="17"/>
      <c r="J846" s="17"/>
      <c r="K846" s="17"/>
      <c r="L846" s="17"/>
      <c r="M846" s="17"/>
      <c r="N846" s="17"/>
      <c r="O846" s="17"/>
      <c r="P846" s="17"/>
      <c r="Q846" s="17"/>
      <c r="R846" s="17"/>
      <c r="S846" s="17"/>
      <c r="T846" s="17"/>
      <c r="U846" s="17"/>
      <c r="V846" s="17"/>
      <c r="W846" s="17"/>
      <c r="X846" s="17"/>
      <c r="Y846" s="17"/>
      <c r="Z846" s="17"/>
      <c r="AA846" s="17"/>
      <c r="AB846" s="17"/>
      <c r="AC846" s="17"/>
      <c r="AD846" s="17"/>
      <c r="AE846" s="17"/>
      <c r="AF846" s="17"/>
      <c r="AG846" s="17"/>
      <c r="AH846" s="17"/>
      <c r="AI846" s="17"/>
      <c r="AJ846" s="17"/>
      <c r="AK846" s="17"/>
      <c r="AL846" s="17"/>
      <c r="AM846" s="17"/>
      <c r="AN846" s="17"/>
    </row>
    <row r="847" spans="2:40" x14ac:dyDescent="0.35">
      <c r="B847" s="6" t="s">
        <v>352</v>
      </c>
      <c r="C847" s="17"/>
      <c r="D847" s="17"/>
      <c r="E847" s="17"/>
      <c r="F847" s="17"/>
      <c r="G847" s="17"/>
      <c r="H847" s="17"/>
      <c r="I847" s="17"/>
      <c r="J847" s="17"/>
      <c r="K847" s="17"/>
      <c r="L847" s="17"/>
      <c r="M847" s="17"/>
      <c r="N847" s="17"/>
      <c r="O847" s="17"/>
      <c r="P847" s="17"/>
      <c r="Q847" s="17"/>
      <c r="R847" s="17"/>
      <c r="S847" s="17"/>
      <c r="T847" s="17"/>
      <c r="U847" s="17"/>
      <c r="V847" s="17"/>
      <c r="W847" s="17"/>
      <c r="X847" s="17"/>
      <c r="Y847" s="17"/>
      <c r="Z847" s="17"/>
      <c r="AA847" s="17"/>
      <c r="AB847" s="17"/>
      <c r="AC847" s="17"/>
      <c r="AD847" s="17"/>
      <c r="AE847" s="17"/>
      <c r="AF847" s="17"/>
      <c r="AG847" s="17"/>
      <c r="AH847" s="17"/>
      <c r="AI847" s="17"/>
      <c r="AJ847" s="17"/>
      <c r="AK847" s="17"/>
      <c r="AL847" s="17"/>
      <c r="AM847" s="17"/>
      <c r="AN847" s="17"/>
    </row>
    <row r="848" spans="2:40" x14ac:dyDescent="0.35">
      <c r="B848" s="24" t="s">
        <v>348</v>
      </c>
      <c r="C848" s="17"/>
      <c r="D848" s="17"/>
      <c r="E848" s="17"/>
      <c r="F848" s="17"/>
      <c r="G848" s="17"/>
      <c r="H848" s="17"/>
      <c r="I848" s="17"/>
      <c r="J848" s="17"/>
      <c r="K848" s="17"/>
      <c r="L848" s="17"/>
      <c r="M848" s="17"/>
      <c r="N848" s="17"/>
      <c r="O848" s="17"/>
      <c r="P848" s="17"/>
      <c r="Q848" s="17"/>
      <c r="R848" s="17"/>
      <c r="S848" s="17"/>
      <c r="T848" s="17"/>
      <c r="U848" s="17"/>
      <c r="V848" s="17"/>
      <c r="W848" s="17"/>
      <c r="X848" s="17"/>
      <c r="Y848" s="17"/>
      <c r="Z848" s="17"/>
      <c r="AA848" s="17"/>
      <c r="AB848" s="17"/>
      <c r="AC848" s="17"/>
      <c r="AD848" s="17"/>
      <c r="AE848" s="17"/>
      <c r="AF848" s="17"/>
      <c r="AG848" s="17"/>
      <c r="AH848" s="17"/>
      <c r="AI848" s="17"/>
      <c r="AJ848" s="17"/>
      <c r="AK848" s="17"/>
      <c r="AL848" s="17"/>
      <c r="AM848" s="17"/>
      <c r="AN848" s="17"/>
    </row>
    <row r="849" spans="2:40" x14ac:dyDescent="0.35">
      <c r="B849" t="s">
        <v>351</v>
      </c>
      <c r="C849" s="17">
        <v>0.21227420135710101</v>
      </c>
      <c r="D849" s="17">
        <v>0.28848070442104701</v>
      </c>
      <c r="E849" s="17">
        <v>0.123491467625695</v>
      </c>
      <c r="F849" s="17"/>
      <c r="G849" s="17">
        <v>0.27536912210363801</v>
      </c>
      <c r="H849" s="17">
        <v>0.34820466138551998</v>
      </c>
      <c r="I849" s="17">
        <v>0.23459861012160901</v>
      </c>
      <c r="J849" s="17">
        <v>0.32143176131175999</v>
      </c>
      <c r="K849" s="17">
        <v>8.0038187493919097E-2</v>
      </c>
      <c r="L849" s="17">
        <v>6.4471686495900904E-2</v>
      </c>
      <c r="M849" s="17"/>
      <c r="N849" s="17">
        <v>8.9966139538868006E-2</v>
      </c>
      <c r="O849" s="17">
        <v>0.30206212291209</v>
      </c>
      <c r="P849" s="17">
        <v>9.5946970423324798E-2</v>
      </c>
      <c r="Q849" s="17">
        <v>0.27460540751894702</v>
      </c>
      <c r="R849" s="17">
        <v>0.31457258295437901</v>
      </c>
      <c r="S849" s="17"/>
      <c r="T849" s="17">
        <v>0</v>
      </c>
      <c r="U849" s="17">
        <v>0.13228304451386</v>
      </c>
      <c r="V849" s="17">
        <v>0.291111910006283</v>
      </c>
      <c r="W849" s="17">
        <v>0.21993364692252701</v>
      </c>
      <c r="X849" s="17"/>
      <c r="Y849" s="17">
        <v>0.24735043142774499</v>
      </c>
      <c r="Z849" s="17">
        <v>0.27527010586193701</v>
      </c>
      <c r="AA849" s="17">
        <v>0.121260204134125</v>
      </c>
      <c r="AB849" s="17">
        <v>0.25446297841293603</v>
      </c>
      <c r="AC849" s="17">
        <v>0.23041252506995399</v>
      </c>
      <c r="AD849" s="17">
        <v>0</v>
      </c>
      <c r="AE849" s="17"/>
      <c r="AF849" s="17">
        <v>0.22804142917866899</v>
      </c>
      <c r="AG849" s="17"/>
      <c r="AH849" s="17">
        <v>0.208320004191973</v>
      </c>
      <c r="AI849" s="17"/>
      <c r="AJ849" s="17">
        <v>0.277622090173754</v>
      </c>
      <c r="AK849" s="17">
        <v>0.29167623671356802</v>
      </c>
      <c r="AL849" s="17">
        <v>0.18385830717488999</v>
      </c>
      <c r="AM849" s="17">
        <v>0.111478476059877</v>
      </c>
      <c r="AN849" s="17">
        <v>0.182331734316835</v>
      </c>
    </row>
    <row r="850" spans="2:40" x14ac:dyDescent="0.35">
      <c r="B850" t="s">
        <v>346</v>
      </c>
      <c r="C850" s="17">
        <v>0.69795462042326695</v>
      </c>
      <c r="D850" s="17">
        <v>0.64260988711372302</v>
      </c>
      <c r="E850" s="17">
        <v>0.76089674949623298</v>
      </c>
      <c r="F850" s="17"/>
      <c r="G850" s="17">
        <v>0.68525838712189802</v>
      </c>
      <c r="H850" s="17">
        <v>0.62482600610433703</v>
      </c>
      <c r="I850" s="17">
        <v>0.682817996533021</v>
      </c>
      <c r="J850" s="17">
        <v>0.59983916790885605</v>
      </c>
      <c r="K850" s="17">
        <v>0.75710519624364303</v>
      </c>
      <c r="L850" s="17">
        <v>0.80719891829633394</v>
      </c>
      <c r="M850" s="17"/>
      <c r="N850" s="17">
        <v>0.72634459116719796</v>
      </c>
      <c r="O850" s="17">
        <v>0.62443878782470597</v>
      </c>
      <c r="P850" s="17">
        <v>0.76591336049396397</v>
      </c>
      <c r="Q850" s="17">
        <v>0.70131897092505702</v>
      </c>
      <c r="R850" s="17">
        <v>0.62023331840108797</v>
      </c>
      <c r="S850" s="17"/>
      <c r="T850" s="17">
        <v>0.85644776214390494</v>
      </c>
      <c r="U850" s="17">
        <v>0.77531987886187304</v>
      </c>
      <c r="V850" s="17">
        <v>0.61920611478110299</v>
      </c>
      <c r="W850" s="17">
        <v>0.74839161900236195</v>
      </c>
      <c r="X850" s="17"/>
      <c r="Y850" s="17">
        <v>0.66639509394688801</v>
      </c>
      <c r="Z850" s="17">
        <v>0.57247084847515595</v>
      </c>
      <c r="AA850" s="17">
        <v>0.77291607588364697</v>
      </c>
      <c r="AB850" s="17">
        <v>0.69680521535389595</v>
      </c>
      <c r="AC850" s="17">
        <v>0.71548248298210804</v>
      </c>
      <c r="AD850" s="17">
        <v>1</v>
      </c>
      <c r="AE850" s="17"/>
      <c r="AF850" s="17">
        <v>0.684309264960971</v>
      </c>
      <c r="AG850" s="17"/>
      <c r="AH850" s="17">
        <v>0.70814838857560902</v>
      </c>
      <c r="AI850" s="17"/>
      <c r="AJ850" s="17">
        <v>0.65583219623080002</v>
      </c>
      <c r="AK850" s="17">
        <v>0.581043163074633</v>
      </c>
      <c r="AL850" s="17">
        <v>0.72804819732827797</v>
      </c>
      <c r="AM850" s="17">
        <v>0.76839898996521105</v>
      </c>
      <c r="AN850" s="17">
        <v>0.77069908194109504</v>
      </c>
    </row>
    <row r="851" spans="2:40" x14ac:dyDescent="0.35">
      <c r="B851" t="s">
        <v>89</v>
      </c>
      <c r="C851" s="17">
        <v>8.9771178219631501E-2</v>
      </c>
      <c r="D851" s="17">
        <v>6.8909408465229999E-2</v>
      </c>
      <c r="E851" s="17">
        <v>0.115611782878072</v>
      </c>
      <c r="F851" s="17"/>
      <c r="G851" s="17">
        <v>3.9372490774464003E-2</v>
      </c>
      <c r="H851" s="17">
        <v>2.6969332510142999E-2</v>
      </c>
      <c r="I851" s="17">
        <v>8.2583393345370404E-2</v>
      </c>
      <c r="J851" s="17">
        <v>7.8729070779384805E-2</v>
      </c>
      <c r="K851" s="17">
        <v>0.162856616262438</v>
      </c>
      <c r="L851" s="17">
        <v>0.12832939520776501</v>
      </c>
      <c r="M851" s="17"/>
      <c r="N851" s="17">
        <v>0.183689269293934</v>
      </c>
      <c r="O851" s="17">
        <v>7.3499089263203699E-2</v>
      </c>
      <c r="P851" s="17">
        <v>0.138139669082711</v>
      </c>
      <c r="Q851" s="17">
        <v>2.4075621555995699E-2</v>
      </c>
      <c r="R851" s="17">
        <v>6.5194098644532905E-2</v>
      </c>
      <c r="S851" s="17"/>
      <c r="T851" s="17">
        <v>0.143552237856096</v>
      </c>
      <c r="U851" s="17">
        <v>9.2397076624266397E-2</v>
      </c>
      <c r="V851" s="17">
        <v>8.9681975212614201E-2</v>
      </c>
      <c r="W851" s="17">
        <v>3.1674734075111302E-2</v>
      </c>
      <c r="X851" s="17"/>
      <c r="Y851" s="17">
        <v>8.6254474625367006E-2</v>
      </c>
      <c r="Z851" s="17">
        <v>0.15225904566290699</v>
      </c>
      <c r="AA851" s="17">
        <v>0.105823719982228</v>
      </c>
      <c r="AB851" s="17">
        <v>4.8731806233168203E-2</v>
      </c>
      <c r="AC851" s="17">
        <v>5.4104991947938198E-2</v>
      </c>
      <c r="AD851" s="17">
        <v>0</v>
      </c>
      <c r="AE851" s="17"/>
      <c r="AF851" s="17">
        <v>8.7649305860360793E-2</v>
      </c>
      <c r="AG851" s="17"/>
      <c r="AH851" s="17">
        <v>8.3531607232417607E-2</v>
      </c>
      <c r="AI851" s="17"/>
      <c r="AJ851" s="17">
        <v>6.6545713595445893E-2</v>
      </c>
      <c r="AK851" s="17">
        <v>0.12728060021179899</v>
      </c>
      <c r="AL851" s="17">
        <v>8.8093495496832305E-2</v>
      </c>
      <c r="AM851" s="17">
        <v>0.120122533974912</v>
      </c>
      <c r="AN851" s="17">
        <v>4.696918374207E-2</v>
      </c>
    </row>
    <row r="852" spans="2:40" x14ac:dyDescent="0.35">
      <c r="C852" s="17"/>
      <c r="D852" s="17"/>
      <c r="E852" s="17"/>
      <c r="F852" s="17"/>
      <c r="G852" s="17"/>
      <c r="H852" s="17"/>
      <c r="I852" s="17"/>
      <c r="J852" s="17"/>
      <c r="K852" s="17"/>
      <c r="L852" s="17"/>
      <c r="M852" s="17"/>
      <c r="N852" s="17"/>
      <c r="O852" s="17"/>
      <c r="P852" s="17"/>
      <c r="Q852" s="17"/>
      <c r="R852" s="17"/>
      <c r="S852" s="17"/>
      <c r="T852" s="17"/>
      <c r="U852" s="17"/>
      <c r="V852" s="17"/>
      <c r="W852" s="17"/>
      <c r="X852" s="17"/>
      <c r="Y852" s="17"/>
      <c r="Z852" s="17"/>
      <c r="AA852" s="17"/>
      <c r="AB852" s="17"/>
      <c r="AC852" s="17"/>
      <c r="AD852" s="17"/>
      <c r="AE852" s="17"/>
      <c r="AF852" s="17"/>
      <c r="AG852" s="17"/>
      <c r="AH852" s="17"/>
      <c r="AI852" s="17"/>
      <c r="AJ852" s="17"/>
      <c r="AK852" s="17"/>
      <c r="AL852" s="17"/>
      <c r="AM852" s="17"/>
      <c r="AN852" s="17"/>
    </row>
    <row r="853" spans="2:40" x14ac:dyDescent="0.35">
      <c r="B853" s="6" t="s">
        <v>354</v>
      </c>
      <c r="C853" s="17"/>
      <c r="D853" s="17"/>
      <c r="E853" s="17"/>
      <c r="F853" s="17"/>
      <c r="G853" s="17"/>
      <c r="H853" s="17"/>
      <c r="I853" s="17"/>
      <c r="J853" s="17"/>
      <c r="K853" s="17"/>
      <c r="L853" s="17"/>
      <c r="M853" s="17"/>
      <c r="N853" s="17"/>
      <c r="O853" s="17"/>
      <c r="P853" s="17"/>
      <c r="Q853" s="17"/>
      <c r="R853" s="17"/>
      <c r="S853" s="17"/>
      <c r="T853" s="17"/>
      <c r="U853" s="17"/>
      <c r="V853" s="17"/>
      <c r="W853" s="17"/>
      <c r="X853" s="17"/>
      <c r="Y853" s="17"/>
      <c r="Z853" s="17"/>
      <c r="AA853" s="17"/>
      <c r="AB853" s="17"/>
      <c r="AC853" s="17"/>
      <c r="AD853" s="17"/>
      <c r="AE853" s="17"/>
      <c r="AF853" s="17"/>
      <c r="AG853" s="17"/>
      <c r="AH853" s="17"/>
      <c r="AI853" s="17"/>
      <c r="AJ853" s="17"/>
      <c r="AK853" s="17"/>
      <c r="AL853" s="17"/>
      <c r="AM853" s="17"/>
      <c r="AN853" s="17"/>
    </row>
    <row r="854" spans="2:40" x14ac:dyDescent="0.35">
      <c r="B854" s="24" t="s">
        <v>348</v>
      </c>
      <c r="C854" s="17"/>
      <c r="D854" s="17"/>
      <c r="E854" s="17"/>
      <c r="F854" s="17"/>
      <c r="G854" s="17"/>
      <c r="H854" s="17"/>
      <c r="I854" s="17"/>
      <c r="J854" s="17"/>
      <c r="K854" s="17"/>
      <c r="L854" s="17"/>
      <c r="M854" s="17"/>
      <c r="N854" s="17"/>
      <c r="O854" s="17"/>
      <c r="P854" s="17"/>
      <c r="Q854" s="17"/>
      <c r="R854" s="17"/>
      <c r="S854" s="17"/>
      <c r="T854" s="17"/>
      <c r="U854" s="17"/>
      <c r="V854" s="17"/>
      <c r="W854" s="17"/>
      <c r="X854" s="17"/>
      <c r="Y854" s="17"/>
      <c r="Z854" s="17"/>
      <c r="AA854" s="17"/>
      <c r="AB854" s="17"/>
      <c r="AC854" s="17"/>
      <c r="AD854" s="17"/>
      <c r="AE854" s="17"/>
      <c r="AF854" s="17"/>
      <c r="AG854" s="17"/>
      <c r="AH854" s="17"/>
      <c r="AI854" s="17"/>
      <c r="AJ854" s="17"/>
      <c r="AK854" s="17"/>
      <c r="AL854" s="17"/>
      <c r="AM854" s="17"/>
      <c r="AN854" s="17"/>
    </row>
    <row r="855" spans="2:40" x14ac:dyDescent="0.35">
      <c r="B855" t="s">
        <v>353</v>
      </c>
      <c r="C855" s="17">
        <v>0.22827400423486299</v>
      </c>
      <c r="D855" s="17">
        <v>0.22638062833057501</v>
      </c>
      <c r="E855" s="17">
        <v>0.22991199448976599</v>
      </c>
      <c r="F855" s="17"/>
      <c r="G855" s="17">
        <v>0.44396654360652099</v>
      </c>
      <c r="H855" s="17">
        <v>0.22636488922402201</v>
      </c>
      <c r="I855" s="17">
        <v>0.35113382998986098</v>
      </c>
      <c r="J855" s="17">
        <v>0.16421520050309199</v>
      </c>
      <c r="K855" s="17">
        <v>0.217486034095179</v>
      </c>
      <c r="L855" s="17">
        <v>0.13201002348073501</v>
      </c>
      <c r="M855" s="17"/>
      <c r="N855" s="17">
        <v>0.10471787031770401</v>
      </c>
      <c r="O855" s="17">
        <v>0.41213957718956101</v>
      </c>
      <c r="P855" s="17">
        <v>0.14910896695578699</v>
      </c>
      <c r="Q855" s="17">
        <v>0.181675461732623</v>
      </c>
      <c r="R855" s="17">
        <v>0.35979357253485</v>
      </c>
      <c r="S855" s="17"/>
      <c r="T855" s="17">
        <v>0.128530098499122</v>
      </c>
      <c r="U855" s="17">
        <v>0.13284886929662601</v>
      </c>
      <c r="V855" s="17">
        <v>0.32990478462342399</v>
      </c>
      <c r="W855" s="17">
        <v>0.26527923091522698</v>
      </c>
      <c r="X855" s="17"/>
      <c r="Y855" s="17">
        <v>0.24333494571709099</v>
      </c>
      <c r="Z855" s="17">
        <v>0.23981049979435501</v>
      </c>
      <c r="AA855" s="17">
        <v>0.21212654080619101</v>
      </c>
      <c r="AB855" s="17">
        <v>0.16539897147777</v>
      </c>
      <c r="AC855" s="17">
        <v>0.197181877772896</v>
      </c>
      <c r="AD855" s="17">
        <v>0</v>
      </c>
      <c r="AE855" s="17"/>
      <c r="AF855" s="17">
        <v>0.211535895634205</v>
      </c>
      <c r="AG855" s="17"/>
      <c r="AH855" s="17">
        <v>0.227351642004328</v>
      </c>
      <c r="AI855" s="17"/>
      <c r="AJ855" s="17">
        <v>0.24750181132476601</v>
      </c>
      <c r="AK855" s="17">
        <v>0.205577473996579</v>
      </c>
      <c r="AL855" s="17">
        <v>0.29221318978115701</v>
      </c>
      <c r="AM855" s="17">
        <v>0.184630838991272</v>
      </c>
      <c r="AN855" s="17">
        <v>0.15540355270202399</v>
      </c>
    </row>
    <row r="856" spans="2:40" x14ac:dyDescent="0.35">
      <c r="B856" t="s">
        <v>346</v>
      </c>
      <c r="C856" s="17">
        <v>0.67337314551151695</v>
      </c>
      <c r="D856" s="17">
        <v>0.69243084859771198</v>
      </c>
      <c r="E856" s="17">
        <v>0.656886016956996</v>
      </c>
      <c r="F856" s="17"/>
      <c r="G856" s="17">
        <v>0.55603345639347901</v>
      </c>
      <c r="H856" s="17">
        <v>0.68948887844379503</v>
      </c>
      <c r="I856" s="17">
        <v>0.58743521650086405</v>
      </c>
      <c r="J856" s="17">
        <v>0.78806608892371199</v>
      </c>
      <c r="K856" s="17">
        <v>0.59518586860014999</v>
      </c>
      <c r="L856" s="17">
        <v>0.71662176665881905</v>
      </c>
      <c r="M856" s="17"/>
      <c r="N856" s="17">
        <v>0.84236565897863502</v>
      </c>
      <c r="O856" s="17">
        <v>0.52943344213344601</v>
      </c>
      <c r="P856" s="17">
        <v>0.736409835553686</v>
      </c>
      <c r="Q856" s="17">
        <v>0.670532191014658</v>
      </c>
      <c r="R856" s="17">
        <v>0.57661186455076696</v>
      </c>
      <c r="S856" s="17"/>
      <c r="T856" s="17">
        <v>0.871469901500878</v>
      </c>
      <c r="U856" s="17">
        <v>0.71678601739777603</v>
      </c>
      <c r="V856" s="17">
        <v>0.67009521537657601</v>
      </c>
      <c r="W856" s="17">
        <v>0.66648230251569096</v>
      </c>
      <c r="X856" s="17"/>
      <c r="Y856" s="17">
        <v>0.67752419217076598</v>
      </c>
      <c r="Z856" s="17">
        <v>0.65531754391970198</v>
      </c>
      <c r="AA856" s="17">
        <v>0.64846937468625399</v>
      </c>
      <c r="AB856" s="17">
        <v>0.68253760285314302</v>
      </c>
      <c r="AC856" s="17">
        <v>0.750465387199451</v>
      </c>
      <c r="AD856" s="17">
        <v>1</v>
      </c>
      <c r="AE856" s="17"/>
      <c r="AF856" s="17">
        <v>0.67597185421610595</v>
      </c>
      <c r="AG856" s="17"/>
      <c r="AH856" s="17">
        <v>0.68998061143387002</v>
      </c>
      <c r="AI856" s="17"/>
      <c r="AJ856" s="17">
        <v>0.64246937014074901</v>
      </c>
      <c r="AK856" s="17">
        <v>0.73790839911796202</v>
      </c>
      <c r="AL856" s="17">
        <v>0.60838096400475605</v>
      </c>
      <c r="AM856" s="17">
        <v>0.68679027290904204</v>
      </c>
      <c r="AN856" s="17">
        <v>0.788115635102</v>
      </c>
    </row>
    <row r="857" spans="2:40" x14ac:dyDescent="0.35">
      <c r="B857" t="s">
        <v>89</v>
      </c>
      <c r="C857" s="17">
        <v>9.8352850253619603E-2</v>
      </c>
      <c r="D857" s="17">
        <v>8.1188523071713203E-2</v>
      </c>
      <c r="E857" s="17">
        <v>0.113201988553238</v>
      </c>
      <c r="F857" s="17"/>
      <c r="G857" s="17">
        <v>0</v>
      </c>
      <c r="H857" s="17">
        <v>8.4146232332183296E-2</v>
      </c>
      <c r="I857" s="17">
        <v>6.14309535092755E-2</v>
      </c>
      <c r="J857" s="17">
        <v>4.7718710573195502E-2</v>
      </c>
      <c r="K857" s="17">
        <v>0.18732809730467101</v>
      </c>
      <c r="L857" s="17">
        <v>0.15136820986044699</v>
      </c>
      <c r="M857" s="17"/>
      <c r="N857" s="17">
        <v>5.2916470703661102E-2</v>
      </c>
      <c r="O857" s="17">
        <v>5.8426980676992403E-2</v>
      </c>
      <c r="P857" s="17">
        <v>0.114481197490527</v>
      </c>
      <c r="Q857" s="17">
        <v>0.147792347252719</v>
      </c>
      <c r="R857" s="17">
        <v>6.3594562914383396E-2</v>
      </c>
      <c r="S857" s="17"/>
      <c r="T857" s="17">
        <v>0</v>
      </c>
      <c r="U857" s="17">
        <v>0.15036511330559801</v>
      </c>
      <c r="V857" s="17">
        <v>0</v>
      </c>
      <c r="W857" s="17">
        <v>6.8238466569081405E-2</v>
      </c>
      <c r="X857" s="17"/>
      <c r="Y857" s="17">
        <v>7.9140862112142801E-2</v>
      </c>
      <c r="Z857" s="17">
        <v>0.10487195628594401</v>
      </c>
      <c r="AA857" s="17">
        <v>0.13940408450755601</v>
      </c>
      <c r="AB857" s="17">
        <v>0.15206342566908701</v>
      </c>
      <c r="AC857" s="17">
        <v>5.2352735027652801E-2</v>
      </c>
      <c r="AD857" s="17">
        <v>0</v>
      </c>
      <c r="AE857" s="17"/>
      <c r="AF857" s="17">
        <v>0.112492250149689</v>
      </c>
      <c r="AG857" s="17"/>
      <c r="AH857" s="17">
        <v>8.26677465618018E-2</v>
      </c>
      <c r="AI857" s="17"/>
      <c r="AJ857" s="17">
        <v>0.110028818534484</v>
      </c>
      <c r="AK857" s="17">
        <v>5.65141268854591E-2</v>
      </c>
      <c r="AL857" s="17">
        <v>9.9405846214086699E-2</v>
      </c>
      <c r="AM857" s="17">
        <v>0.12857888809968601</v>
      </c>
      <c r="AN857" s="17">
        <v>5.64808121959759E-2</v>
      </c>
    </row>
    <row r="858" spans="2:40" x14ac:dyDescent="0.35">
      <c r="C858" s="17"/>
      <c r="D858" s="17"/>
      <c r="E858" s="17"/>
      <c r="F858" s="17"/>
      <c r="G858" s="17"/>
      <c r="H858" s="17"/>
      <c r="I858" s="17"/>
      <c r="J858" s="17"/>
      <c r="K858" s="17"/>
      <c r="L858" s="17"/>
      <c r="M858" s="17"/>
      <c r="N858" s="17"/>
      <c r="O858" s="17"/>
      <c r="P858" s="17"/>
      <c r="Q858" s="17"/>
      <c r="R858" s="17"/>
      <c r="S858" s="17"/>
      <c r="T858" s="17"/>
      <c r="U858" s="17"/>
      <c r="V858" s="17"/>
      <c r="W858" s="17"/>
      <c r="X858" s="17"/>
      <c r="Y858" s="17"/>
      <c r="Z858" s="17"/>
      <c r="AA858" s="17"/>
      <c r="AB858" s="17"/>
      <c r="AC858" s="17"/>
      <c r="AD858" s="17"/>
      <c r="AE858" s="17"/>
      <c r="AF858" s="17"/>
      <c r="AG858" s="17"/>
      <c r="AH858" s="17"/>
      <c r="AI858" s="17"/>
      <c r="AJ858" s="17"/>
      <c r="AK858" s="17"/>
      <c r="AL858" s="17"/>
      <c r="AM858" s="17"/>
      <c r="AN858" s="17"/>
    </row>
    <row r="859" spans="2:40" x14ac:dyDescent="0.35">
      <c r="B859" s="6" t="s">
        <v>356</v>
      </c>
      <c r="C859" s="17"/>
      <c r="D859" s="17"/>
      <c r="E859" s="17"/>
      <c r="F859" s="17"/>
      <c r="G859" s="17"/>
      <c r="H859" s="17"/>
      <c r="I859" s="17"/>
      <c r="J859" s="17"/>
      <c r="K859" s="17"/>
      <c r="L859" s="17"/>
      <c r="M859" s="17"/>
      <c r="N859" s="17"/>
      <c r="O859" s="17"/>
      <c r="P859" s="17"/>
      <c r="Q859" s="17"/>
      <c r="R859" s="17"/>
      <c r="S859" s="17"/>
      <c r="T859" s="17"/>
      <c r="U859" s="17"/>
      <c r="V859" s="17"/>
      <c r="W859" s="17"/>
      <c r="X859" s="17"/>
      <c r="Y859" s="17"/>
      <c r="Z859" s="17"/>
      <c r="AA859" s="17"/>
      <c r="AB859" s="17"/>
      <c r="AC859" s="17"/>
      <c r="AD859" s="17"/>
      <c r="AE859" s="17"/>
      <c r="AF859" s="17"/>
      <c r="AG859" s="17"/>
      <c r="AH859" s="17"/>
      <c r="AI859" s="17"/>
      <c r="AJ859" s="17"/>
      <c r="AK859" s="17"/>
      <c r="AL859" s="17"/>
      <c r="AM859" s="17"/>
      <c r="AN859" s="17"/>
    </row>
    <row r="860" spans="2:40" x14ac:dyDescent="0.35">
      <c r="B860" s="24" t="s">
        <v>348</v>
      </c>
      <c r="C860" s="17"/>
      <c r="D860" s="17"/>
      <c r="E860" s="17"/>
      <c r="F860" s="17"/>
      <c r="G860" s="17"/>
      <c r="H860" s="17"/>
      <c r="I860" s="17"/>
      <c r="J860" s="17"/>
      <c r="K860" s="17"/>
      <c r="L860" s="17"/>
      <c r="M860" s="17"/>
      <c r="N860" s="17"/>
      <c r="O860" s="17"/>
      <c r="P860" s="17"/>
      <c r="Q860" s="17"/>
      <c r="R860" s="17"/>
      <c r="S860" s="17"/>
      <c r="T860" s="17"/>
      <c r="U860" s="17"/>
      <c r="V860" s="17"/>
      <c r="W860" s="17"/>
      <c r="X860" s="17"/>
      <c r="Y860" s="17"/>
      <c r="Z860" s="17"/>
      <c r="AA860" s="17"/>
      <c r="AB860" s="17"/>
      <c r="AC860" s="17"/>
      <c r="AD860" s="17"/>
      <c r="AE860" s="17"/>
      <c r="AF860" s="17"/>
      <c r="AG860" s="17"/>
      <c r="AH860" s="17"/>
      <c r="AI860" s="17"/>
      <c r="AJ860" s="17"/>
      <c r="AK860" s="17"/>
      <c r="AL860" s="17"/>
      <c r="AM860" s="17"/>
      <c r="AN860" s="17"/>
    </row>
    <row r="861" spans="2:40" x14ac:dyDescent="0.35">
      <c r="B861" t="s">
        <v>355</v>
      </c>
      <c r="C861" s="17">
        <v>0.28985359722891701</v>
      </c>
      <c r="D861" s="17">
        <v>0.33998829300347899</v>
      </c>
      <c r="E861" s="17">
        <v>0.23420688479627899</v>
      </c>
      <c r="F861" s="17"/>
      <c r="G861" s="17">
        <v>0.24112045872131599</v>
      </c>
      <c r="H861" s="17">
        <v>0.39719446109363299</v>
      </c>
      <c r="I861" s="17">
        <v>0.411693562795727</v>
      </c>
      <c r="J861" s="17">
        <v>0.31369094020700899</v>
      </c>
      <c r="K861" s="17">
        <v>0.20900069342048699</v>
      </c>
      <c r="L861" s="17">
        <v>0.20716294830057899</v>
      </c>
      <c r="M861" s="17"/>
      <c r="N861" s="17">
        <v>0.235588376919142</v>
      </c>
      <c r="O861" s="17">
        <v>0.24368403936145699</v>
      </c>
      <c r="P861" s="17">
        <v>0.257050126674845</v>
      </c>
      <c r="Q861" s="17">
        <v>0.28265296395075901</v>
      </c>
      <c r="R861" s="17">
        <v>0.45585107619034998</v>
      </c>
      <c r="S861" s="17"/>
      <c r="T861" s="17">
        <v>0.202338420704338</v>
      </c>
      <c r="U861" s="17">
        <v>0.243449187581287</v>
      </c>
      <c r="V861" s="17">
        <v>0.34645550211269799</v>
      </c>
      <c r="W861" s="17">
        <v>0.30422015168969702</v>
      </c>
      <c r="X861" s="17"/>
      <c r="Y861" s="17">
        <v>0.33647328399195597</v>
      </c>
      <c r="Z861" s="17">
        <v>0.18115479254619399</v>
      </c>
      <c r="AA861" s="17">
        <v>0.20639649544809699</v>
      </c>
      <c r="AB861" s="17">
        <v>0.46966025473760098</v>
      </c>
      <c r="AC861" s="17">
        <v>0.20279718366518801</v>
      </c>
      <c r="AD861" s="17">
        <v>0.30507181827479801</v>
      </c>
      <c r="AE861" s="17"/>
      <c r="AF861" s="17">
        <v>0.302296234984477</v>
      </c>
      <c r="AG861" s="17"/>
      <c r="AH861" s="17">
        <v>0.27873150655748102</v>
      </c>
      <c r="AI861" s="17"/>
      <c r="AJ861" s="17">
        <v>0.33017512432318202</v>
      </c>
      <c r="AK861" s="17">
        <v>0.219322590234236</v>
      </c>
      <c r="AL861" s="17">
        <v>0.361907691759072</v>
      </c>
      <c r="AM861" s="17">
        <v>0.20554967549862499</v>
      </c>
      <c r="AN861" s="17">
        <v>0.28334410325919901</v>
      </c>
    </row>
    <row r="862" spans="2:40" x14ac:dyDescent="0.35">
      <c r="B862" t="s">
        <v>346</v>
      </c>
      <c r="C862" s="17">
        <v>0.62330650152203304</v>
      </c>
      <c r="D862" s="17">
        <v>0.60407213015920402</v>
      </c>
      <c r="E862" s="17">
        <v>0.64185277371981297</v>
      </c>
      <c r="F862" s="17"/>
      <c r="G862" s="17">
        <v>0.75887954127868396</v>
      </c>
      <c r="H862" s="17">
        <v>0.60280553890636701</v>
      </c>
      <c r="I862" s="17">
        <v>0.53157088208694103</v>
      </c>
      <c r="J862" s="17">
        <v>0.50437929425960903</v>
      </c>
      <c r="K862" s="17">
        <v>0.69113443987423495</v>
      </c>
      <c r="L862" s="17">
        <v>0.66404429665303499</v>
      </c>
      <c r="M862" s="17"/>
      <c r="N862" s="17">
        <v>0.67402810531609203</v>
      </c>
      <c r="O862" s="17">
        <v>0.65628380696475397</v>
      </c>
      <c r="P862" s="17">
        <v>0.63998834197097398</v>
      </c>
      <c r="Q862" s="17">
        <v>0.64873200013390797</v>
      </c>
      <c r="R862" s="17">
        <v>0.46564774224254801</v>
      </c>
      <c r="S862" s="17"/>
      <c r="T862" s="17">
        <v>0.66345189847562402</v>
      </c>
      <c r="U862" s="17">
        <v>0.65857816285875803</v>
      </c>
      <c r="V862" s="17">
        <v>0.59935382042941998</v>
      </c>
      <c r="W862" s="17">
        <v>0.65794732731984495</v>
      </c>
      <c r="X862" s="17"/>
      <c r="Y862" s="17">
        <v>0.60820059054224196</v>
      </c>
      <c r="Z862" s="17">
        <v>0.68786297232988702</v>
      </c>
      <c r="AA862" s="17">
        <v>0.64755166082567805</v>
      </c>
      <c r="AB862" s="17">
        <v>0.40380913907867</v>
      </c>
      <c r="AC862" s="17">
        <v>0.79720281633481205</v>
      </c>
      <c r="AD862" s="17">
        <v>0.69492818172520199</v>
      </c>
      <c r="AE862" s="17"/>
      <c r="AF862" s="17">
        <v>0.61666429599517503</v>
      </c>
      <c r="AG862" s="17"/>
      <c r="AH862" s="17">
        <v>0.63671878748668898</v>
      </c>
      <c r="AI862" s="17"/>
      <c r="AJ862" s="17">
        <v>0.56067877900000196</v>
      </c>
      <c r="AK862" s="17">
        <v>0.72478237677559998</v>
      </c>
      <c r="AL862" s="17">
        <v>0.56329518564320002</v>
      </c>
      <c r="AM862" s="17">
        <v>0.74034425238132495</v>
      </c>
      <c r="AN862" s="17">
        <v>0.56347208998807996</v>
      </c>
    </row>
    <row r="863" spans="2:40" x14ac:dyDescent="0.35">
      <c r="B863" t="s">
        <v>89</v>
      </c>
      <c r="C863" s="17">
        <v>8.6839901249050194E-2</v>
      </c>
      <c r="D863" s="17">
        <v>5.59395768373167E-2</v>
      </c>
      <c r="E863" s="17">
        <v>0.12394034148390801</v>
      </c>
      <c r="F863" s="17"/>
      <c r="G863" s="17">
        <v>0</v>
      </c>
      <c r="H863" s="17">
        <v>0</v>
      </c>
      <c r="I863" s="17">
        <v>5.6735555117332602E-2</v>
      </c>
      <c r="J863" s="17">
        <v>0.181929765533381</v>
      </c>
      <c r="K863" s="17">
        <v>9.9864866705277194E-2</v>
      </c>
      <c r="L863" s="17">
        <v>0.12879275504638599</v>
      </c>
      <c r="M863" s="17"/>
      <c r="N863" s="17">
        <v>9.0383517764765997E-2</v>
      </c>
      <c r="O863" s="17">
        <v>0.100032153673789</v>
      </c>
      <c r="P863" s="17">
        <v>0.102961531354181</v>
      </c>
      <c r="Q863" s="17">
        <v>6.8615035915333994E-2</v>
      </c>
      <c r="R863" s="17">
        <v>7.8501181567101994E-2</v>
      </c>
      <c r="S863" s="17"/>
      <c r="T863" s="17">
        <v>0.13420968082003801</v>
      </c>
      <c r="U863" s="17">
        <v>9.7972649559955396E-2</v>
      </c>
      <c r="V863" s="17">
        <v>5.4190677457882697E-2</v>
      </c>
      <c r="W863" s="17">
        <v>3.7832520990457398E-2</v>
      </c>
      <c r="X863" s="17"/>
      <c r="Y863" s="17">
        <v>5.5326125465801901E-2</v>
      </c>
      <c r="Z863" s="17">
        <v>0.13098223512391899</v>
      </c>
      <c r="AA863" s="17">
        <v>0.14605184372622501</v>
      </c>
      <c r="AB863" s="17">
        <v>0.12653060618372899</v>
      </c>
      <c r="AC863" s="17">
        <v>0</v>
      </c>
      <c r="AD863" s="17">
        <v>0</v>
      </c>
      <c r="AE863" s="17"/>
      <c r="AF863" s="17">
        <v>8.1039469020348101E-2</v>
      </c>
      <c r="AG863" s="17"/>
      <c r="AH863" s="17">
        <v>8.4549705955829793E-2</v>
      </c>
      <c r="AI863" s="17"/>
      <c r="AJ863" s="17">
        <v>0.109146096676816</v>
      </c>
      <c r="AK863" s="17">
        <v>5.58950329901639E-2</v>
      </c>
      <c r="AL863" s="17">
        <v>7.4797122597727805E-2</v>
      </c>
      <c r="AM863" s="17">
        <v>5.4106072120049899E-2</v>
      </c>
      <c r="AN863" s="17">
        <v>0.153183806752721</v>
      </c>
    </row>
    <row r="864" spans="2:40" x14ac:dyDescent="0.35">
      <c r="C864" s="17"/>
      <c r="D864" s="17"/>
      <c r="E864" s="17"/>
      <c r="F864" s="17"/>
      <c r="G864" s="17"/>
      <c r="H864" s="17"/>
      <c r="I864" s="17"/>
      <c r="J864" s="17"/>
      <c r="K864" s="17"/>
      <c r="L864" s="17"/>
      <c r="M864" s="17"/>
      <c r="N864" s="17"/>
      <c r="O864" s="17"/>
      <c r="P864" s="17"/>
      <c r="Q864" s="17"/>
      <c r="R864" s="17"/>
      <c r="S864" s="17"/>
      <c r="T864" s="17"/>
      <c r="U864" s="17"/>
      <c r="V864" s="17"/>
      <c r="W864" s="17"/>
      <c r="X864" s="17"/>
      <c r="Y864" s="17"/>
      <c r="Z864" s="17"/>
      <c r="AA864" s="17"/>
      <c r="AB864" s="17"/>
      <c r="AC864" s="17"/>
      <c r="AD864" s="17"/>
      <c r="AE864" s="17"/>
      <c r="AF864" s="17"/>
      <c r="AG864" s="17"/>
      <c r="AH864" s="17"/>
      <c r="AI864" s="17"/>
      <c r="AJ864" s="17"/>
      <c r="AK864" s="17"/>
      <c r="AL864" s="17"/>
      <c r="AM864" s="17"/>
      <c r="AN864" s="17"/>
    </row>
    <row r="865" spans="2:40" x14ac:dyDescent="0.35">
      <c r="B865" s="6" t="s">
        <v>358</v>
      </c>
      <c r="C865" s="17"/>
      <c r="D865" s="17"/>
      <c r="E865" s="17"/>
      <c r="F865" s="17"/>
      <c r="G865" s="17"/>
      <c r="H865" s="17"/>
      <c r="I865" s="17"/>
      <c r="J865" s="17"/>
      <c r="K865" s="17"/>
      <c r="L865" s="17"/>
      <c r="M865" s="17"/>
      <c r="N865" s="17"/>
      <c r="O865" s="17"/>
      <c r="P865" s="17"/>
      <c r="Q865" s="17"/>
      <c r="R865" s="17"/>
      <c r="S865" s="17"/>
      <c r="T865" s="17"/>
      <c r="U865" s="17"/>
      <c r="V865" s="17"/>
      <c r="W865" s="17"/>
      <c r="X865" s="17"/>
      <c r="Y865" s="17"/>
      <c r="Z865" s="17"/>
      <c r="AA865" s="17"/>
      <c r="AB865" s="17"/>
      <c r="AC865" s="17"/>
      <c r="AD865" s="17"/>
      <c r="AE865" s="17"/>
      <c r="AF865" s="17"/>
      <c r="AG865" s="17"/>
      <c r="AH865" s="17"/>
      <c r="AI865" s="17"/>
      <c r="AJ865" s="17"/>
      <c r="AK865" s="17"/>
      <c r="AL865" s="17"/>
      <c r="AM865" s="17"/>
      <c r="AN865" s="17"/>
    </row>
    <row r="866" spans="2:40" x14ac:dyDescent="0.35">
      <c r="B866" s="24" t="s">
        <v>348</v>
      </c>
      <c r="C866" s="17"/>
      <c r="D866" s="17"/>
      <c r="E866" s="17"/>
      <c r="F866" s="17"/>
      <c r="G866" s="17"/>
      <c r="H866" s="17"/>
      <c r="I866" s="17"/>
      <c r="J866" s="17"/>
      <c r="K866" s="17"/>
      <c r="L866" s="17"/>
      <c r="M866" s="17"/>
      <c r="N866" s="17"/>
      <c r="O866" s="17"/>
      <c r="P866" s="17"/>
      <c r="Q866" s="17"/>
      <c r="R866" s="17"/>
      <c r="S866" s="17"/>
      <c r="T866" s="17"/>
      <c r="U866" s="17"/>
      <c r="V866" s="17"/>
      <c r="W866" s="17"/>
      <c r="X866" s="17"/>
      <c r="Y866" s="17"/>
      <c r="Z866" s="17"/>
      <c r="AA866" s="17"/>
      <c r="AB866" s="17"/>
      <c r="AC866" s="17"/>
      <c r="AD866" s="17"/>
      <c r="AE866" s="17"/>
      <c r="AF866" s="17"/>
      <c r="AG866" s="17"/>
      <c r="AH866" s="17"/>
      <c r="AI866" s="17"/>
      <c r="AJ866" s="17"/>
      <c r="AK866" s="17"/>
      <c r="AL866" s="17"/>
      <c r="AM866" s="17"/>
      <c r="AN866" s="17"/>
    </row>
    <row r="867" spans="2:40" x14ac:dyDescent="0.35">
      <c r="B867" t="s">
        <v>357</v>
      </c>
      <c r="C867" s="17">
        <v>0.28793648666308402</v>
      </c>
      <c r="D867" s="17">
        <v>0.332097183787468</v>
      </c>
      <c r="E867" s="17">
        <v>0.25641353159575198</v>
      </c>
      <c r="F867" s="17"/>
      <c r="G867" s="17">
        <v>0.30995204828463901</v>
      </c>
      <c r="H867" s="17">
        <v>0.36765618560365698</v>
      </c>
      <c r="I867" s="17">
        <v>0.32361635332122202</v>
      </c>
      <c r="J867" s="17">
        <v>0.226325968113263</v>
      </c>
      <c r="K867" s="17">
        <v>0.34733842529806602</v>
      </c>
      <c r="L867" s="17">
        <v>0.19897875351282199</v>
      </c>
      <c r="M867" s="17"/>
      <c r="N867" s="17">
        <v>0.41777789323796799</v>
      </c>
      <c r="O867" s="17">
        <v>0.35528856344778298</v>
      </c>
      <c r="P867" s="17">
        <v>0.20316203015343701</v>
      </c>
      <c r="Q867" s="17">
        <v>0.25595005687956401</v>
      </c>
      <c r="R867" s="17">
        <v>0.37683382460905002</v>
      </c>
      <c r="S867" s="17"/>
      <c r="T867" s="17">
        <v>0.36089391686276501</v>
      </c>
      <c r="U867" s="17">
        <v>0.31033595111130902</v>
      </c>
      <c r="V867" s="17">
        <v>0.25733250053495099</v>
      </c>
      <c r="W867" s="17">
        <v>0.25314713095316199</v>
      </c>
      <c r="X867" s="17"/>
      <c r="Y867" s="17">
        <v>0.28918708840752799</v>
      </c>
      <c r="Z867" s="17">
        <v>0.39502028017906099</v>
      </c>
      <c r="AA867" s="17">
        <v>0.25029993791514898</v>
      </c>
      <c r="AB867" s="17">
        <v>0.33472533294176299</v>
      </c>
      <c r="AC867" s="17">
        <v>0.169602627725878</v>
      </c>
      <c r="AD867" s="17">
        <v>0.486906077052917</v>
      </c>
      <c r="AE867" s="17"/>
      <c r="AF867" s="17">
        <v>0.31000401763017199</v>
      </c>
      <c r="AG867" s="17"/>
      <c r="AH867" s="17">
        <v>0.28308193610676702</v>
      </c>
      <c r="AI867" s="17"/>
      <c r="AJ867" s="17">
        <v>0.44330058866934402</v>
      </c>
      <c r="AK867" s="17">
        <v>0.15984615834015101</v>
      </c>
      <c r="AL867" s="17">
        <v>0.31514146135954602</v>
      </c>
      <c r="AM867" s="17">
        <v>0.20342046923418</v>
      </c>
      <c r="AN867" s="17">
        <v>0.248397736502602</v>
      </c>
    </row>
    <row r="868" spans="2:40" x14ac:dyDescent="0.35">
      <c r="B868" t="s">
        <v>346</v>
      </c>
      <c r="C868" s="17">
        <v>0.60673826314920798</v>
      </c>
      <c r="D868" s="17">
        <v>0.58287625904245399</v>
      </c>
      <c r="E868" s="17">
        <v>0.62646043515901095</v>
      </c>
      <c r="F868" s="17"/>
      <c r="G868" s="17">
        <v>0.51580030776993802</v>
      </c>
      <c r="H868" s="17">
        <v>0.54454467551805397</v>
      </c>
      <c r="I868" s="17">
        <v>0.50050547618232499</v>
      </c>
      <c r="J868" s="17">
        <v>0.72346464001645405</v>
      </c>
      <c r="K868" s="17">
        <v>0.56688899813737703</v>
      </c>
      <c r="L868" s="17">
        <v>0.69467490491096495</v>
      </c>
      <c r="M868" s="17"/>
      <c r="N868" s="17">
        <v>0.53914173106220398</v>
      </c>
      <c r="O868" s="17">
        <v>0.47617280103104298</v>
      </c>
      <c r="P868" s="17">
        <v>0.72795549167173601</v>
      </c>
      <c r="Q868" s="17">
        <v>0.60901905754359598</v>
      </c>
      <c r="R868" s="17">
        <v>0.54021736282055899</v>
      </c>
      <c r="S868" s="17"/>
      <c r="T868" s="17">
        <v>0.50673779886633297</v>
      </c>
      <c r="U868" s="17">
        <v>0.54300486840068796</v>
      </c>
      <c r="V868" s="17">
        <v>0.637404697437293</v>
      </c>
      <c r="W868" s="17">
        <v>0.71195066591035105</v>
      </c>
      <c r="X868" s="17"/>
      <c r="Y868" s="17">
        <v>0.60497747930331702</v>
      </c>
      <c r="Z868" s="17">
        <v>0.55680378423492805</v>
      </c>
      <c r="AA868" s="17">
        <v>0.64669007900762598</v>
      </c>
      <c r="AB868" s="17">
        <v>0.51088376233428601</v>
      </c>
      <c r="AC868" s="17">
        <v>0.68998634361510802</v>
      </c>
      <c r="AD868" s="17">
        <v>0.513093922947083</v>
      </c>
      <c r="AE868" s="17"/>
      <c r="AF868" s="17">
        <v>0.58021209591645995</v>
      </c>
      <c r="AG868" s="17"/>
      <c r="AH868" s="17">
        <v>0.61098531555884905</v>
      </c>
      <c r="AI868" s="17"/>
      <c r="AJ868" s="17">
        <v>0.43864833745225401</v>
      </c>
      <c r="AK868" s="17">
        <v>0.78407656249202995</v>
      </c>
      <c r="AL868" s="17">
        <v>0.55336827834316105</v>
      </c>
      <c r="AM868" s="17">
        <v>0.692643160253262</v>
      </c>
      <c r="AN868" s="17">
        <v>0.64779454885667698</v>
      </c>
    </row>
    <row r="869" spans="2:40" x14ac:dyDescent="0.35">
      <c r="B869" t="s">
        <v>89</v>
      </c>
      <c r="C869" s="17">
        <v>0.105325250187708</v>
      </c>
      <c r="D869" s="17">
        <v>8.5026557170077399E-2</v>
      </c>
      <c r="E869" s="17">
        <v>0.117126033245237</v>
      </c>
      <c r="F869" s="17"/>
      <c r="G869" s="17">
        <v>0.174247643945423</v>
      </c>
      <c r="H869" s="17">
        <v>8.7799138878289398E-2</v>
      </c>
      <c r="I869" s="17">
        <v>0.17587817049645299</v>
      </c>
      <c r="J869" s="17">
        <v>5.0209391870283102E-2</v>
      </c>
      <c r="K869" s="17">
        <v>8.5772576564557404E-2</v>
      </c>
      <c r="L869" s="17">
        <v>0.106346341576213</v>
      </c>
      <c r="M869" s="17"/>
      <c r="N869" s="17">
        <v>4.30803756998277E-2</v>
      </c>
      <c r="O869" s="17">
        <v>0.16853863552117301</v>
      </c>
      <c r="P869" s="17">
        <v>6.8882478174826803E-2</v>
      </c>
      <c r="Q869" s="17">
        <v>0.13503088557684001</v>
      </c>
      <c r="R869" s="17">
        <v>8.2948812570390704E-2</v>
      </c>
      <c r="S869" s="17"/>
      <c r="T869" s="17">
        <v>0.132368284270902</v>
      </c>
      <c r="U869" s="17">
        <v>0.146659180488003</v>
      </c>
      <c r="V869" s="17">
        <v>0.10526280202775699</v>
      </c>
      <c r="W869" s="17">
        <v>3.4902203136487099E-2</v>
      </c>
      <c r="X869" s="17"/>
      <c r="Y869" s="17">
        <v>0.105835432289155</v>
      </c>
      <c r="Z869" s="17">
        <v>4.8175935586010403E-2</v>
      </c>
      <c r="AA869" s="17">
        <v>0.103009983077225</v>
      </c>
      <c r="AB869" s="17">
        <v>0.154390904723952</v>
      </c>
      <c r="AC869" s="17">
        <v>0.140411028659013</v>
      </c>
      <c r="AD869" s="17">
        <v>0</v>
      </c>
      <c r="AE869" s="17"/>
      <c r="AF869" s="17">
        <v>0.10978388645336799</v>
      </c>
      <c r="AG869" s="17"/>
      <c r="AH869" s="17">
        <v>0.105932748334384</v>
      </c>
      <c r="AI869" s="17"/>
      <c r="AJ869" s="17">
        <v>0.118051073878402</v>
      </c>
      <c r="AK869" s="17">
        <v>5.6077279167818801E-2</v>
      </c>
      <c r="AL869" s="17">
        <v>0.13149026029729299</v>
      </c>
      <c r="AM869" s="17">
        <v>0.103936370512558</v>
      </c>
      <c r="AN869" s="17">
        <v>0.10380771464072</v>
      </c>
    </row>
    <row r="870" spans="2:40" x14ac:dyDescent="0.35">
      <c r="C870" s="17"/>
      <c r="D870" s="17"/>
      <c r="E870" s="17"/>
      <c r="F870" s="17"/>
      <c r="G870" s="17"/>
      <c r="H870" s="17"/>
      <c r="I870" s="17"/>
      <c r="J870" s="17"/>
      <c r="K870" s="17"/>
      <c r="L870" s="17"/>
      <c r="M870" s="17"/>
      <c r="N870" s="17"/>
      <c r="O870" s="17"/>
      <c r="P870" s="17"/>
      <c r="Q870" s="17"/>
      <c r="R870" s="17"/>
      <c r="S870" s="17"/>
      <c r="T870" s="17"/>
      <c r="U870" s="17"/>
      <c r="V870" s="17"/>
      <c r="W870" s="17"/>
      <c r="X870" s="17"/>
      <c r="Y870" s="17"/>
      <c r="Z870" s="17"/>
      <c r="AA870" s="17"/>
      <c r="AB870" s="17"/>
      <c r="AC870" s="17"/>
      <c r="AD870" s="17"/>
      <c r="AE870" s="17"/>
      <c r="AF870" s="17"/>
      <c r="AG870" s="17"/>
      <c r="AH870" s="17"/>
      <c r="AI870" s="17"/>
      <c r="AJ870" s="17"/>
      <c r="AK870" s="17"/>
      <c r="AL870" s="17"/>
      <c r="AM870" s="17"/>
      <c r="AN870" s="17"/>
    </row>
    <row r="871" spans="2:40" x14ac:dyDescent="0.35">
      <c r="B871" s="6" t="s">
        <v>360</v>
      </c>
      <c r="C871" s="17"/>
      <c r="D871" s="17"/>
      <c r="E871" s="17"/>
      <c r="F871" s="17"/>
      <c r="G871" s="17"/>
      <c r="H871" s="17"/>
      <c r="I871" s="17"/>
      <c r="J871" s="17"/>
      <c r="K871" s="17"/>
      <c r="L871" s="17"/>
      <c r="M871" s="17"/>
      <c r="N871" s="17"/>
      <c r="O871" s="17"/>
      <c r="P871" s="17"/>
      <c r="Q871" s="17"/>
      <c r="R871" s="17"/>
      <c r="S871" s="17"/>
      <c r="T871" s="17"/>
      <c r="U871" s="17"/>
      <c r="V871" s="17"/>
      <c r="W871" s="17"/>
      <c r="X871" s="17"/>
      <c r="Y871" s="17"/>
      <c r="Z871" s="17"/>
      <c r="AA871" s="17"/>
      <c r="AB871" s="17"/>
      <c r="AC871" s="17"/>
      <c r="AD871" s="17"/>
      <c r="AE871" s="17"/>
      <c r="AF871" s="17"/>
      <c r="AG871" s="17"/>
      <c r="AH871" s="17"/>
      <c r="AI871" s="17"/>
      <c r="AJ871" s="17"/>
      <c r="AK871" s="17"/>
      <c r="AL871" s="17"/>
      <c r="AM871" s="17"/>
      <c r="AN871" s="17"/>
    </row>
    <row r="872" spans="2:40" x14ac:dyDescent="0.35">
      <c r="B872" s="24" t="s">
        <v>348</v>
      </c>
      <c r="C872" s="17"/>
      <c r="D872" s="17"/>
      <c r="E872" s="17"/>
      <c r="F872" s="17"/>
      <c r="G872" s="17"/>
      <c r="H872" s="17"/>
      <c r="I872" s="17"/>
      <c r="J872" s="17"/>
      <c r="K872" s="17"/>
      <c r="L872" s="17"/>
      <c r="M872" s="17"/>
      <c r="N872" s="17"/>
      <c r="O872" s="17"/>
      <c r="P872" s="17"/>
      <c r="Q872" s="17"/>
      <c r="R872" s="17"/>
      <c r="S872" s="17"/>
      <c r="T872" s="17"/>
      <c r="U872" s="17"/>
      <c r="V872" s="17"/>
      <c r="W872" s="17"/>
      <c r="X872" s="17"/>
      <c r="Y872" s="17"/>
      <c r="Z872" s="17"/>
      <c r="AA872" s="17"/>
      <c r="AB872" s="17"/>
      <c r="AC872" s="17"/>
      <c r="AD872" s="17"/>
      <c r="AE872" s="17"/>
      <c r="AF872" s="17"/>
      <c r="AG872" s="17"/>
      <c r="AH872" s="17"/>
      <c r="AI872" s="17"/>
      <c r="AJ872" s="17"/>
      <c r="AK872" s="17"/>
      <c r="AL872" s="17"/>
      <c r="AM872" s="17"/>
      <c r="AN872" s="17"/>
    </row>
    <row r="873" spans="2:40" x14ac:dyDescent="0.35">
      <c r="B873" t="s">
        <v>359</v>
      </c>
      <c r="C873" s="17">
        <v>0.47485099708897499</v>
      </c>
      <c r="D873" s="17">
        <v>0.56007196123787095</v>
      </c>
      <c r="E873" s="17">
        <v>0.39683521707786201</v>
      </c>
      <c r="F873" s="17"/>
      <c r="G873" s="17">
        <v>0.425644291059326</v>
      </c>
      <c r="H873" s="17">
        <v>0.57030989391757303</v>
      </c>
      <c r="I873" s="17">
        <v>0.40701188731341997</v>
      </c>
      <c r="J873" s="17">
        <v>0.57156072498712995</v>
      </c>
      <c r="K873" s="17">
        <v>0.44782042463817301</v>
      </c>
      <c r="L873" s="17">
        <v>0.44354829013021402</v>
      </c>
      <c r="M873" s="17"/>
      <c r="N873" s="17">
        <v>0.49453173924244498</v>
      </c>
      <c r="O873" s="17">
        <v>0.462898792827871</v>
      </c>
      <c r="P873" s="17">
        <v>0.44356754106089002</v>
      </c>
      <c r="Q873" s="17">
        <v>0.45151424249343403</v>
      </c>
      <c r="R873" s="17">
        <v>0.60377386185217896</v>
      </c>
      <c r="S873" s="17"/>
      <c r="T873" s="17">
        <v>0.58575946338404405</v>
      </c>
      <c r="U873" s="17">
        <v>0.442123395727405</v>
      </c>
      <c r="V873" s="17">
        <v>0.52680259688557196</v>
      </c>
      <c r="W873" s="17">
        <v>0.50962729286041297</v>
      </c>
      <c r="X873" s="17"/>
      <c r="Y873" s="17">
        <v>0.49672004199742797</v>
      </c>
      <c r="Z873" s="17">
        <v>0.49241989872053699</v>
      </c>
      <c r="AA873" s="17">
        <v>0.44799416750651899</v>
      </c>
      <c r="AB873" s="17">
        <v>0.70558154152860697</v>
      </c>
      <c r="AC873" s="17">
        <v>0.363262161574403</v>
      </c>
      <c r="AD873" s="17">
        <v>0.20806531641454601</v>
      </c>
      <c r="AE873" s="17"/>
      <c r="AF873" s="17">
        <v>0.48880219739302799</v>
      </c>
      <c r="AG873" s="17"/>
      <c r="AH873" s="17">
        <v>0.46764320328215597</v>
      </c>
      <c r="AI873" s="17"/>
      <c r="AJ873" s="17">
        <v>0.46623135788121101</v>
      </c>
      <c r="AK873" s="17">
        <v>0.49483778034570702</v>
      </c>
      <c r="AL873" s="17">
        <v>0.53655489500640696</v>
      </c>
      <c r="AM873" s="17">
        <v>0.39874226095694298</v>
      </c>
      <c r="AN873" s="17">
        <v>0.49944454896033602</v>
      </c>
    </row>
    <row r="874" spans="2:40" x14ac:dyDescent="0.35">
      <c r="B874" t="s">
        <v>346</v>
      </c>
      <c r="C874" s="17">
        <v>0.417850710111485</v>
      </c>
      <c r="D874" s="17">
        <v>0.34561723338433298</v>
      </c>
      <c r="E874" s="17">
        <v>0.48397705690964499</v>
      </c>
      <c r="F874" s="17"/>
      <c r="G874" s="17">
        <v>0.52661549703840604</v>
      </c>
      <c r="H874" s="17">
        <v>0.38001945058382902</v>
      </c>
      <c r="I874" s="17">
        <v>0.493645039461303</v>
      </c>
      <c r="J874" s="17">
        <v>0.32591813162278399</v>
      </c>
      <c r="K874" s="17">
        <v>0.46190222674675901</v>
      </c>
      <c r="L874" s="17">
        <v>0.36408897655029598</v>
      </c>
      <c r="M874" s="17"/>
      <c r="N874" s="17">
        <v>0.40052107818314098</v>
      </c>
      <c r="O874" s="17">
        <v>0.477794511771163</v>
      </c>
      <c r="P874" s="17">
        <v>0.372557951858485</v>
      </c>
      <c r="Q874" s="17">
        <v>0.49845391653298698</v>
      </c>
      <c r="R874" s="17">
        <v>0.28073088023478898</v>
      </c>
      <c r="S874" s="17"/>
      <c r="T874" s="17">
        <v>0.414240536615956</v>
      </c>
      <c r="U874" s="17">
        <v>0.44014900603175799</v>
      </c>
      <c r="V874" s="17">
        <v>0.40445510484439601</v>
      </c>
      <c r="W874" s="17">
        <v>0.40765278178222297</v>
      </c>
      <c r="X874" s="17"/>
      <c r="Y874" s="17">
        <v>0.38694380403822598</v>
      </c>
      <c r="Z874" s="17">
        <v>0.42962553370930601</v>
      </c>
      <c r="AA874" s="17">
        <v>0.422618940106812</v>
      </c>
      <c r="AB874" s="17">
        <v>0.29441845847139297</v>
      </c>
      <c r="AC874" s="17">
        <v>0.547525325164954</v>
      </c>
      <c r="AD874" s="17">
        <v>0.79193468358545405</v>
      </c>
      <c r="AE874" s="17"/>
      <c r="AF874" s="17">
        <v>0.37173766505237599</v>
      </c>
      <c r="AG874" s="17"/>
      <c r="AH874" s="17">
        <v>0.42358580956672898</v>
      </c>
      <c r="AI874" s="17"/>
      <c r="AJ874" s="17">
        <v>0.37646258007098199</v>
      </c>
      <c r="AK874" s="17">
        <v>0.390039540827394</v>
      </c>
      <c r="AL874" s="17">
        <v>0.39390001317362999</v>
      </c>
      <c r="AM874" s="17">
        <v>0.48277860642786802</v>
      </c>
      <c r="AN874" s="17">
        <v>0.50055545103966403</v>
      </c>
    </row>
    <row r="875" spans="2:40" x14ac:dyDescent="0.35">
      <c r="B875" t="s">
        <v>89</v>
      </c>
      <c r="C875" s="17">
        <v>0.10729829279953899</v>
      </c>
      <c r="D875" s="17">
        <v>9.4310805377795598E-2</v>
      </c>
      <c r="E875" s="17">
        <v>0.119187726012493</v>
      </c>
      <c r="F875" s="17"/>
      <c r="G875" s="17">
        <v>4.7740211902267501E-2</v>
      </c>
      <c r="H875" s="17">
        <v>4.9670655498597303E-2</v>
      </c>
      <c r="I875" s="17">
        <v>9.9343073225277106E-2</v>
      </c>
      <c r="J875" s="17">
        <v>0.102521143390086</v>
      </c>
      <c r="K875" s="17">
        <v>9.0277348615069003E-2</v>
      </c>
      <c r="L875" s="17">
        <v>0.19236273331949</v>
      </c>
      <c r="M875" s="17"/>
      <c r="N875" s="17">
        <v>0.104947182574414</v>
      </c>
      <c r="O875" s="17">
        <v>5.9306695400966399E-2</v>
      </c>
      <c r="P875" s="17">
        <v>0.183874507080625</v>
      </c>
      <c r="Q875" s="17">
        <v>5.0031840973579801E-2</v>
      </c>
      <c r="R875" s="17">
        <v>0.115495257913032</v>
      </c>
      <c r="S875" s="17"/>
      <c r="T875" s="17">
        <v>0</v>
      </c>
      <c r="U875" s="17">
        <v>0.11772759824083801</v>
      </c>
      <c r="V875" s="17">
        <v>6.8742298270032406E-2</v>
      </c>
      <c r="W875" s="17">
        <v>8.2719925357363999E-2</v>
      </c>
      <c r="X875" s="17"/>
      <c r="Y875" s="17">
        <v>0.116336153964347</v>
      </c>
      <c r="Z875" s="17">
        <v>7.7954567570157396E-2</v>
      </c>
      <c r="AA875" s="17">
        <v>0.12938689238666901</v>
      </c>
      <c r="AB875" s="17">
        <v>0</v>
      </c>
      <c r="AC875" s="17">
        <v>8.9212513260642404E-2</v>
      </c>
      <c r="AD875" s="17">
        <v>0</v>
      </c>
      <c r="AE875" s="17"/>
      <c r="AF875" s="17">
        <v>0.13946013755459599</v>
      </c>
      <c r="AG875" s="17"/>
      <c r="AH875" s="17">
        <v>0.108770987151115</v>
      </c>
      <c r="AI875" s="17"/>
      <c r="AJ875" s="17">
        <v>0.157306062047807</v>
      </c>
      <c r="AK875" s="17">
        <v>0.115122678826899</v>
      </c>
      <c r="AL875" s="17">
        <v>6.9545091819963198E-2</v>
      </c>
      <c r="AM875" s="17">
        <v>0.118479132615189</v>
      </c>
      <c r="AN875" s="17">
        <v>0</v>
      </c>
    </row>
    <row r="876" spans="2:40" x14ac:dyDescent="0.35">
      <c r="C876" s="17"/>
      <c r="D876" s="17"/>
      <c r="E876" s="17"/>
      <c r="F876" s="17"/>
      <c r="G876" s="17"/>
      <c r="H876" s="17"/>
      <c r="I876" s="17"/>
      <c r="J876" s="17"/>
      <c r="K876" s="17"/>
      <c r="L876" s="17"/>
      <c r="M876" s="17"/>
      <c r="N876" s="17"/>
      <c r="O876" s="17"/>
      <c r="P876" s="17"/>
      <c r="Q876" s="17"/>
      <c r="R876" s="17"/>
      <c r="S876" s="17"/>
      <c r="T876" s="17"/>
      <c r="U876" s="17"/>
      <c r="V876" s="17"/>
      <c r="W876" s="17"/>
      <c r="X876" s="17"/>
      <c r="Y876" s="17"/>
      <c r="Z876" s="17"/>
      <c r="AA876" s="17"/>
      <c r="AB876" s="17"/>
      <c r="AC876" s="17"/>
      <c r="AD876" s="17"/>
      <c r="AE876" s="17"/>
      <c r="AF876" s="17"/>
      <c r="AG876" s="17"/>
      <c r="AH876" s="17"/>
      <c r="AI876" s="17"/>
      <c r="AJ876" s="17"/>
      <c r="AK876" s="17"/>
      <c r="AL876" s="17"/>
      <c r="AM876" s="17"/>
      <c r="AN876" s="17"/>
    </row>
    <row r="877" spans="2:40" x14ac:dyDescent="0.35">
      <c r="B877" s="6" t="s">
        <v>362</v>
      </c>
      <c r="C877" s="17"/>
      <c r="D877" s="17"/>
      <c r="E877" s="17"/>
      <c r="F877" s="17"/>
      <c r="G877" s="17"/>
      <c r="H877" s="17"/>
      <c r="I877" s="17"/>
      <c r="J877" s="17"/>
      <c r="K877" s="17"/>
      <c r="L877" s="17"/>
      <c r="M877" s="17"/>
      <c r="N877" s="17"/>
      <c r="O877" s="17"/>
      <c r="P877" s="17"/>
      <c r="Q877" s="17"/>
      <c r="R877" s="17"/>
      <c r="S877" s="17"/>
      <c r="T877" s="17"/>
      <c r="U877" s="17"/>
      <c r="V877" s="17"/>
      <c r="W877" s="17"/>
      <c r="X877" s="17"/>
      <c r="Y877" s="17"/>
      <c r="Z877" s="17"/>
      <c r="AA877" s="17"/>
      <c r="AB877" s="17"/>
      <c r="AC877" s="17"/>
      <c r="AD877" s="17"/>
      <c r="AE877" s="17"/>
      <c r="AF877" s="17"/>
      <c r="AG877" s="17"/>
      <c r="AH877" s="17"/>
      <c r="AI877" s="17"/>
      <c r="AJ877" s="17"/>
      <c r="AK877" s="17"/>
      <c r="AL877" s="17"/>
      <c r="AM877" s="17"/>
      <c r="AN877" s="17"/>
    </row>
    <row r="878" spans="2:40" x14ac:dyDescent="0.35">
      <c r="B878" s="24" t="s">
        <v>348</v>
      </c>
      <c r="C878" s="17"/>
      <c r="D878" s="17"/>
      <c r="E878" s="17"/>
      <c r="F878" s="17"/>
      <c r="G878" s="17"/>
      <c r="H878" s="17"/>
      <c r="I878" s="17"/>
      <c r="J878" s="17"/>
      <c r="K878" s="17"/>
      <c r="L878" s="17"/>
      <c r="M878" s="17"/>
      <c r="N878" s="17"/>
      <c r="O878" s="17"/>
      <c r="P878" s="17"/>
      <c r="Q878" s="17"/>
      <c r="R878" s="17"/>
      <c r="S878" s="17"/>
      <c r="T878" s="17"/>
      <c r="U878" s="17"/>
      <c r="V878" s="17"/>
      <c r="W878" s="17"/>
      <c r="X878" s="17"/>
      <c r="Y878" s="17"/>
      <c r="Z878" s="17"/>
      <c r="AA878" s="17"/>
      <c r="AB878" s="17"/>
      <c r="AC878" s="17"/>
      <c r="AD878" s="17"/>
      <c r="AE878" s="17"/>
      <c r="AF878" s="17"/>
      <c r="AG878" s="17"/>
      <c r="AH878" s="17"/>
      <c r="AI878" s="17"/>
      <c r="AJ878" s="17"/>
      <c r="AK878" s="17"/>
      <c r="AL878" s="17"/>
      <c r="AM878" s="17"/>
      <c r="AN878" s="17"/>
    </row>
    <row r="879" spans="2:40" x14ac:dyDescent="0.35">
      <c r="B879" t="s">
        <v>361</v>
      </c>
      <c r="C879" s="17">
        <v>0.58401985159312297</v>
      </c>
      <c r="D879" s="17">
        <v>0.63559735812259599</v>
      </c>
      <c r="E879" s="17">
        <v>0.52577009274118802</v>
      </c>
      <c r="F879" s="17"/>
      <c r="G879" s="17">
        <v>0.65644044632655096</v>
      </c>
      <c r="H879" s="17">
        <v>0.70777220206829605</v>
      </c>
      <c r="I879" s="17">
        <v>0.68188920959379096</v>
      </c>
      <c r="J879" s="17">
        <v>0.54486978319791901</v>
      </c>
      <c r="K879" s="17">
        <v>0.52383488922645705</v>
      </c>
      <c r="L879" s="17">
        <v>0.45424692531092398</v>
      </c>
      <c r="M879" s="17"/>
      <c r="N879" s="17">
        <v>0.57543900906636403</v>
      </c>
      <c r="O879" s="17">
        <v>0.604028907163211</v>
      </c>
      <c r="P879" s="17">
        <v>0.55972077153510302</v>
      </c>
      <c r="Q879" s="17">
        <v>0.51203625302176703</v>
      </c>
      <c r="R879" s="17">
        <v>0.84133203953375202</v>
      </c>
      <c r="S879" s="17"/>
      <c r="T879" s="17">
        <v>0.79367912222084702</v>
      </c>
      <c r="U879" s="17">
        <v>0.56529357851345596</v>
      </c>
      <c r="V879" s="17">
        <v>0.55565617888539898</v>
      </c>
      <c r="W879" s="17">
        <v>0.60324188380876498</v>
      </c>
      <c r="X879" s="17"/>
      <c r="Y879" s="17">
        <v>0.578395286510202</v>
      </c>
      <c r="Z879" s="17">
        <v>0.75102444374996902</v>
      </c>
      <c r="AA879" s="17">
        <v>0.45801955242435499</v>
      </c>
      <c r="AB879" s="17">
        <v>0.67614617794619303</v>
      </c>
      <c r="AC879" s="17">
        <v>0.69602516617724797</v>
      </c>
      <c r="AD879" s="17">
        <v>0.80945329321040305</v>
      </c>
      <c r="AE879" s="17"/>
      <c r="AF879" s="17">
        <v>0.60982268193767997</v>
      </c>
      <c r="AG879" s="17"/>
      <c r="AH879" s="17">
        <v>0.57628506597345497</v>
      </c>
      <c r="AI879" s="17"/>
      <c r="AJ879" s="17">
        <v>0.616225768472066</v>
      </c>
      <c r="AK879" s="17">
        <v>0.47079627534831497</v>
      </c>
      <c r="AL879" s="17">
        <v>0.54701637869805197</v>
      </c>
      <c r="AM879" s="17">
        <v>0.668691720321126</v>
      </c>
      <c r="AN879" s="17">
        <v>0.52785588296534003</v>
      </c>
    </row>
    <row r="880" spans="2:40" x14ac:dyDescent="0.35">
      <c r="B880" t="s">
        <v>346</v>
      </c>
      <c r="C880" s="17">
        <v>0.31283936067823198</v>
      </c>
      <c r="D880" s="17">
        <v>0.28098262679170799</v>
      </c>
      <c r="E880" s="17">
        <v>0.34881719659086702</v>
      </c>
      <c r="F880" s="17"/>
      <c r="G880" s="17">
        <v>0.34355955367344898</v>
      </c>
      <c r="H880" s="17">
        <v>0.267138752523016</v>
      </c>
      <c r="I880" s="17">
        <v>0.26207917941310799</v>
      </c>
      <c r="J880" s="17">
        <v>0.32629906223796301</v>
      </c>
      <c r="K880" s="17">
        <v>0.27137015936487102</v>
      </c>
      <c r="L880" s="17">
        <v>0.396516104816731</v>
      </c>
      <c r="M880" s="17"/>
      <c r="N880" s="17">
        <v>0.337090739404597</v>
      </c>
      <c r="O880" s="17">
        <v>0.282889829380437</v>
      </c>
      <c r="P880" s="17">
        <v>0.345046915357755</v>
      </c>
      <c r="Q880" s="17">
        <v>0.38033543866877001</v>
      </c>
      <c r="R880" s="17">
        <v>7.93467089874101E-2</v>
      </c>
      <c r="S880" s="17"/>
      <c r="T880" s="17">
        <v>0.136177183083316</v>
      </c>
      <c r="U880" s="17">
        <v>0.35294118174980899</v>
      </c>
      <c r="V880" s="17">
        <v>0.35859412479453801</v>
      </c>
      <c r="W880" s="17">
        <v>0.32141298271961999</v>
      </c>
      <c r="X880" s="17"/>
      <c r="Y880" s="17">
        <v>0.327609916651463</v>
      </c>
      <c r="Z880" s="17">
        <v>0.211262229543106</v>
      </c>
      <c r="AA880" s="17">
        <v>0.37526176796842398</v>
      </c>
      <c r="AB880" s="17">
        <v>0.25257915070261999</v>
      </c>
      <c r="AC880" s="17">
        <v>0.23231443684619801</v>
      </c>
      <c r="AD880" s="17">
        <v>0.19054670678959701</v>
      </c>
      <c r="AE880" s="17"/>
      <c r="AF880" s="17">
        <v>0.28733674517755098</v>
      </c>
      <c r="AG880" s="17"/>
      <c r="AH880" s="17">
        <v>0.31749664184958798</v>
      </c>
      <c r="AI880" s="17"/>
      <c r="AJ880" s="17">
        <v>0.30668545077571102</v>
      </c>
      <c r="AK880" s="17">
        <v>0.41381551161658198</v>
      </c>
      <c r="AL880" s="17">
        <v>0.27854226992261599</v>
      </c>
      <c r="AM880" s="17">
        <v>0.24816609140043899</v>
      </c>
      <c r="AN880" s="17">
        <v>0.38494002300562802</v>
      </c>
    </row>
    <row r="881" spans="2:40" x14ac:dyDescent="0.35">
      <c r="B881" t="s">
        <v>89</v>
      </c>
      <c r="C881" s="17">
        <v>0.103140787728646</v>
      </c>
      <c r="D881" s="17">
        <v>8.3420015085696506E-2</v>
      </c>
      <c r="E881" s="17">
        <v>0.12541271066794499</v>
      </c>
      <c r="F881" s="17"/>
      <c r="G881" s="17">
        <v>0</v>
      </c>
      <c r="H881" s="17">
        <v>2.5089045408687699E-2</v>
      </c>
      <c r="I881" s="17">
        <v>5.6031610993100597E-2</v>
      </c>
      <c r="J881" s="17">
        <v>0.128831154564119</v>
      </c>
      <c r="K881" s="17">
        <v>0.20479495140867199</v>
      </c>
      <c r="L881" s="17">
        <v>0.149236969872345</v>
      </c>
      <c r="M881" s="17"/>
      <c r="N881" s="17">
        <v>8.7470251529039297E-2</v>
      </c>
      <c r="O881" s="17">
        <v>0.113081263456351</v>
      </c>
      <c r="P881" s="17">
        <v>9.5232313107141905E-2</v>
      </c>
      <c r="Q881" s="17">
        <v>0.107628308309464</v>
      </c>
      <c r="R881" s="17">
        <v>7.9321251478838006E-2</v>
      </c>
      <c r="S881" s="17"/>
      <c r="T881" s="17">
        <v>7.0143694695837394E-2</v>
      </c>
      <c r="U881" s="17">
        <v>8.1765239736735398E-2</v>
      </c>
      <c r="V881" s="17">
        <v>8.5749696320063407E-2</v>
      </c>
      <c r="W881" s="17">
        <v>7.53451334716147E-2</v>
      </c>
      <c r="X881" s="17"/>
      <c r="Y881" s="17">
        <v>9.3994796838335296E-2</v>
      </c>
      <c r="Z881" s="17">
        <v>3.7713326706925003E-2</v>
      </c>
      <c r="AA881" s="17">
        <v>0.166718679607221</v>
      </c>
      <c r="AB881" s="17">
        <v>7.12746713511868E-2</v>
      </c>
      <c r="AC881" s="17">
        <v>7.16603969765542E-2</v>
      </c>
      <c r="AD881" s="17">
        <v>0</v>
      </c>
      <c r="AE881" s="17"/>
      <c r="AF881" s="17">
        <v>0.10284057288477</v>
      </c>
      <c r="AG881" s="17"/>
      <c r="AH881" s="17">
        <v>0.106218292176957</v>
      </c>
      <c r="AI881" s="17"/>
      <c r="AJ881" s="17">
        <v>7.7088780752223196E-2</v>
      </c>
      <c r="AK881" s="17">
        <v>0.11538821303510299</v>
      </c>
      <c r="AL881" s="17">
        <v>0.17444135137933101</v>
      </c>
      <c r="AM881" s="17">
        <v>8.3142188278435003E-2</v>
      </c>
      <c r="AN881" s="17">
        <v>8.7204094029031898E-2</v>
      </c>
    </row>
    <row r="882" spans="2:40" x14ac:dyDescent="0.35">
      <c r="C882" s="17"/>
      <c r="D882" s="17"/>
      <c r="E882" s="17"/>
      <c r="F882" s="17"/>
      <c r="G882" s="17"/>
      <c r="H882" s="17"/>
      <c r="I882" s="17"/>
      <c r="J882" s="17"/>
      <c r="K882" s="17"/>
      <c r="L882" s="17"/>
      <c r="M882" s="17"/>
      <c r="N882" s="17"/>
      <c r="O882" s="17"/>
      <c r="P882" s="17"/>
      <c r="Q882" s="17"/>
      <c r="R882" s="17"/>
      <c r="S882" s="17"/>
      <c r="T882" s="17"/>
      <c r="U882" s="17"/>
      <c r="V882" s="17"/>
      <c r="W882" s="17"/>
      <c r="X882" s="17"/>
      <c r="Y882" s="17"/>
      <c r="Z882" s="17"/>
      <c r="AA882" s="17"/>
      <c r="AB882" s="17"/>
      <c r="AC882" s="17"/>
      <c r="AD882" s="17"/>
      <c r="AE882" s="17"/>
      <c r="AF882" s="17"/>
      <c r="AG882" s="17"/>
      <c r="AH882" s="17"/>
      <c r="AI882" s="17"/>
      <c r="AJ882" s="17"/>
      <c r="AK882" s="17"/>
      <c r="AL882" s="17"/>
      <c r="AM882" s="17"/>
      <c r="AN882" s="17"/>
    </row>
    <row r="883" spans="2:40" x14ac:dyDescent="0.35">
      <c r="B883" s="6" t="s">
        <v>364</v>
      </c>
      <c r="C883" s="17"/>
      <c r="D883" s="17"/>
      <c r="E883" s="17"/>
      <c r="F883" s="17"/>
      <c r="G883" s="17"/>
      <c r="H883" s="17"/>
      <c r="I883" s="17"/>
      <c r="J883" s="17"/>
      <c r="K883" s="17"/>
      <c r="L883" s="17"/>
      <c r="M883" s="17"/>
      <c r="N883" s="17"/>
      <c r="O883" s="17"/>
      <c r="P883" s="17"/>
      <c r="Q883" s="17"/>
      <c r="R883" s="17"/>
      <c r="S883" s="17"/>
      <c r="T883" s="17"/>
      <c r="U883" s="17"/>
      <c r="V883" s="17"/>
      <c r="W883" s="17"/>
      <c r="X883" s="17"/>
      <c r="Y883" s="17"/>
      <c r="Z883" s="17"/>
      <c r="AA883" s="17"/>
      <c r="AB883" s="17"/>
      <c r="AC883" s="17"/>
      <c r="AD883" s="17"/>
      <c r="AE883" s="17"/>
      <c r="AF883" s="17"/>
      <c r="AG883" s="17"/>
      <c r="AH883" s="17"/>
      <c r="AI883" s="17"/>
      <c r="AJ883" s="17"/>
      <c r="AK883" s="17"/>
      <c r="AL883" s="17"/>
      <c r="AM883" s="17"/>
      <c r="AN883" s="17"/>
    </row>
    <row r="884" spans="2:40" x14ac:dyDescent="0.35">
      <c r="B884" s="24" t="s">
        <v>348</v>
      </c>
      <c r="C884" s="17"/>
      <c r="D884" s="17"/>
      <c r="E884" s="17"/>
      <c r="F884" s="17"/>
      <c r="G884" s="17"/>
      <c r="H884" s="17"/>
      <c r="I884" s="17"/>
      <c r="J884" s="17"/>
      <c r="K884" s="17"/>
      <c r="L884" s="17"/>
      <c r="M884" s="17"/>
      <c r="N884" s="17"/>
      <c r="O884" s="17"/>
      <c r="P884" s="17"/>
      <c r="Q884" s="17"/>
      <c r="R884" s="17"/>
      <c r="S884" s="17"/>
      <c r="T884" s="17"/>
      <c r="U884" s="17"/>
      <c r="V884" s="17"/>
      <c r="W884" s="17"/>
      <c r="X884" s="17"/>
      <c r="Y884" s="17"/>
      <c r="Z884" s="17"/>
      <c r="AA884" s="17"/>
      <c r="AB884" s="17"/>
      <c r="AC884" s="17"/>
      <c r="AD884" s="17"/>
      <c r="AE884" s="17"/>
      <c r="AF884" s="17"/>
      <c r="AG884" s="17"/>
      <c r="AH884" s="17"/>
      <c r="AI884" s="17"/>
      <c r="AJ884" s="17"/>
      <c r="AK884" s="17"/>
      <c r="AL884" s="17"/>
      <c r="AM884" s="17"/>
      <c r="AN884" s="17"/>
    </row>
    <row r="885" spans="2:40" x14ac:dyDescent="0.35">
      <c r="B885" t="s">
        <v>363</v>
      </c>
      <c r="C885" s="17">
        <v>0.61888790398522697</v>
      </c>
      <c r="D885" s="17">
        <v>0.67572981527277298</v>
      </c>
      <c r="E885" s="17">
        <v>0.556972523214457</v>
      </c>
      <c r="F885" s="17"/>
      <c r="G885" s="17">
        <v>0.50069685733944103</v>
      </c>
      <c r="H885" s="17">
        <v>0.60249722358968605</v>
      </c>
      <c r="I885" s="17">
        <v>0.62786236608800206</v>
      </c>
      <c r="J885" s="17">
        <v>0.80503392791206096</v>
      </c>
      <c r="K885" s="17">
        <v>0.61584577276871799</v>
      </c>
      <c r="L885" s="17">
        <v>0.51036639764605496</v>
      </c>
      <c r="M885" s="17"/>
      <c r="N885" s="17">
        <v>0.74221651611269002</v>
      </c>
      <c r="O885" s="17">
        <v>0.58035362316764305</v>
      </c>
      <c r="P885" s="17">
        <v>0.60897851211339105</v>
      </c>
      <c r="Q885" s="17">
        <v>0.63973871934483895</v>
      </c>
      <c r="R885" s="17">
        <v>0.60468888893157402</v>
      </c>
      <c r="S885" s="17"/>
      <c r="T885" s="17">
        <v>0.73592411759373699</v>
      </c>
      <c r="U885" s="17">
        <v>0.592554906120351</v>
      </c>
      <c r="V885" s="17">
        <v>0.662452290932247</v>
      </c>
      <c r="W885" s="17">
        <v>0.65172227464034105</v>
      </c>
      <c r="X885" s="17"/>
      <c r="Y885" s="17">
        <v>0.61136202764490799</v>
      </c>
      <c r="Z885" s="17">
        <v>0.82352819791473197</v>
      </c>
      <c r="AA885" s="17">
        <v>0.51576955931735102</v>
      </c>
      <c r="AB885" s="17">
        <v>0.75245589405511304</v>
      </c>
      <c r="AC885" s="17">
        <v>0.67698987215461104</v>
      </c>
      <c r="AD885" s="17">
        <v>0.72834398511729403</v>
      </c>
      <c r="AE885" s="17"/>
      <c r="AF885" s="17">
        <v>0.58621612592065198</v>
      </c>
      <c r="AG885" s="17"/>
      <c r="AH885" s="17">
        <v>0.61037311562903096</v>
      </c>
      <c r="AI885" s="17"/>
      <c r="AJ885" s="17">
        <v>0.57556314669129705</v>
      </c>
      <c r="AK885" s="17">
        <v>0.73068127398024696</v>
      </c>
      <c r="AL885" s="17">
        <v>0.63546330678719198</v>
      </c>
      <c r="AM885" s="17">
        <v>0.591904102861742</v>
      </c>
      <c r="AN885" s="17">
        <v>0.70465995017217398</v>
      </c>
    </row>
    <row r="886" spans="2:40" x14ac:dyDescent="0.35">
      <c r="B886" t="s">
        <v>346</v>
      </c>
      <c r="C886" s="17">
        <v>0.30096935264899799</v>
      </c>
      <c r="D886" s="17">
        <v>0.27330172643475897</v>
      </c>
      <c r="E886" s="17">
        <v>0.33222095329493601</v>
      </c>
      <c r="F886" s="17"/>
      <c r="G886" s="17">
        <v>0.28574609611806201</v>
      </c>
      <c r="H886" s="17">
        <v>0.34709714718670598</v>
      </c>
      <c r="I886" s="17">
        <v>0.33771039814861198</v>
      </c>
      <c r="J886" s="17">
        <v>0.17522376239531001</v>
      </c>
      <c r="K886" s="17">
        <v>0.245567760556967</v>
      </c>
      <c r="L886" s="17">
        <v>0.40937228708268403</v>
      </c>
      <c r="M886" s="17"/>
      <c r="N886" s="17">
        <v>9.4035739873360599E-2</v>
      </c>
      <c r="O886" s="17">
        <v>0.38968778356885903</v>
      </c>
      <c r="P886" s="17">
        <v>0.31758538652811702</v>
      </c>
      <c r="Q886" s="17">
        <v>0.30754135551565898</v>
      </c>
      <c r="R886" s="17">
        <v>0.31254816066400998</v>
      </c>
      <c r="S886" s="17"/>
      <c r="T886" s="17">
        <v>0.130231489721094</v>
      </c>
      <c r="U886" s="17">
        <v>0.313059708532754</v>
      </c>
      <c r="V886" s="17">
        <v>0.32292730460888203</v>
      </c>
      <c r="W886" s="17">
        <v>0.295733065508691</v>
      </c>
      <c r="X886" s="17"/>
      <c r="Y886" s="17">
        <v>0.33628911021167401</v>
      </c>
      <c r="Z886" s="17">
        <v>4.4239097507612103E-2</v>
      </c>
      <c r="AA886" s="17">
        <v>0.37939645170848002</v>
      </c>
      <c r="AB886" s="17">
        <v>0.24754410594488699</v>
      </c>
      <c r="AC886" s="17">
        <v>0.17909765684908799</v>
      </c>
      <c r="AD886" s="17">
        <v>0.27165601488270602</v>
      </c>
      <c r="AE886" s="17"/>
      <c r="AF886" s="17">
        <v>0.32481250810171097</v>
      </c>
      <c r="AG886" s="17"/>
      <c r="AH886" s="17">
        <v>0.31088832877175099</v>
      </c>
      <c r="AI886" s="17"/>
      <c r="AJ886" s="17">
        <v>0.33566873432875799</v>
      </c>
      <c r="AK886" s="17">
        <v>0.26931872601975299</v>
      </c>
      <c r="AL886" s="17">
        <v>0.28646845379407099</v>
      </c>
      <c r="AM886" s="17">
        <v>0.29841305548247299</v>
      </c>
      <c r="AN886" s="17">
        <v>0.24636072761415001</v>
      </c>
    </row>
    <row r="887" spans="2:40" x14ac:dyDescent="0.35">
      <c r="B887" t="s">
        <v>89</v>
      </c>
      <c r="C887" s="17">
        <v>8.0142743365774399E-2</v>
      </c>
      <c r="D887" s="17">
        <v>5.0968458292467801E-2</v>
      </c>
      <c r="E887" s="17">
        <v>0.110806523490607</v>
      </c>
      <c r="F887" s="17"/>
      <c r="G887" s="17">
        <v>0.21355704654249699</v>
      </c>
      <c r="H887" s="17">
        <v>5.0405629223608001E-2</v>
      </c>
      <c r="I887" s="17">
        <v>3.4427235763386098E-2</v>
      </c>
      <c r="J887" s="17">
        <v>1.9742309692629301E-2</v>
      </c>
      <c r="K887" s="17">
        <v>0.13858646667431501</v>
      </c>
      <c r="L887" s="17">
        <v>8.0261315271260902E-2</v>
      </c>
      <c r="M887" s="17"/>
      <c r="N887" s="17">
        <v>0.16374774401395001</v>
      </c>
      <c r="O887" s="17">
        <v>2.9958593263498701E-2</v>
      </c>
      <c r="P887" s="17">
        <v>7.3436101358492198E-2</v>
      </c>
      <c r="Q887" s="17">
        <v>5.2719925139501897E-2</v>
      </c>
      <c r="R887" s="17">
        <v>8.27629504044161E-2</v>
      </c>
      <c r="S887" s="17"/>
      <c r="T887" s="17">
        <v>0.13384439268516901</v>
      </c>
      <c r="U887" s="17">
        <v>9.4385385346894807E-2</v>
      </c>
      <c r="V887" s="17">
        <v>1.46204044588707E-2</v>
      </c>
      <c r="W887" s="17">
        <v>5.2544659850968102E-2</v>
      </c>
      <c r="X887" s="17"/>
      <c r="Y887" s="17">
        <v>5.2348862143417697E-2</v>
      </c>
      <c r="Z887" s="17">
        <v>0.13223270457765601</v>
      </c>
      <c r="AA887" s="17">
        <v>0.10483398897417</v>
      </c>
      <c r="AB887" s="17">
        <v>0</v>
      </c>
      <c r="AC887" s="17">
        <v>0.143912470996301</v>
      </c>
      <c r="AD887" s="17">
        <v>0</v>
      </c>
      <c r="AE887" s="17"/>
      <c r="AF887" s="17">
        <v>8.8971365977637606E-2</v>
      </c>
      <c r="AG887" s="17"/>
      <c r="AH887" s="17">
        <v>7.8738555599218094E-2</v>
      </c>
      <c r="AI887" s="17"/>
      <c r="AJ887" s="17">
        <v>8.8768118979944299E-2</v>
      </c>
      <c r="AK887" s="17">
        <v>0</v>
      </c>
      <c r="AL887" s="17">
        <v>7.8068239418736599E-2</v>
      </c>
      <c r="AM887" s="17">
        <v>0.109682841655785</v>
      </c>
      <c r="AN887" s="17">
        <v>4.8979322213675902E-2</v>
      </c>
    </row>
    <row r="888" spans="2:40" x14ac:dyDescent="0.35">
      <c r="C888" s="17"/>
      <c r="D888" s="17"/>
      <c r="E888" s="17"/>
      <c r="F888" s="17"/>
      <c r="G888" s="17"/>
      <c r="H888" s="17"/>
      <c r="I888" s="17"/>
      <c r="J888" s="17"/>
      <c r="K888" s="17"/>
      <c r="L888" s="17"/>
      <c r="M888" s="17"/>
      <c r="N888" s="17"/>
      <c r="O888" s="17"/>
      <c r="P888" s="17"/>
      <c r="Q888" s="17"/>
      <c r="R888" s="17"/>
      <c r="S888" s="17"/>
      <c r="T888" s="17"/>
      <c r="U888" s="17"/>
      <c r="V888" s="17"/>
      <c r="W888" s="17"/>
      <c r="X888" s="17"/>
      <c r="Y888" s="17"/>
      <c r="Z888" s="17"/>
      <c r="AA888" s="17"/>
      <c r="AB888" s="17"/>
      <c r="AC888" s="17"/>
      <c r="AD888" s="17"/>
      <c r="AE888" s="17"/>
      <c r="AF888" s="17"/>
      <c r="AG888" s="17"/>
      <c r="AH888" s="17"/>
      <c r="AI888" s="17"/>
      <c r="AJ888" s="17"/>
      <c r="AK888" s="17"/>
      <c r="AL888" s="17"/>
      <c r="AM888" s="17"/>
      <c r="AN888" s="17"/>
    </row>
    <row r="889" spans="2:40" x14ac:dyDescent="0.35">
      <c r="B889" s="6" t="s">
        <v>366</v>
      </c>
      <c r="C889" s="17"/>
      <c r="D889" s="17"/>
      <c r="E889" s="17"/>
      <c r="F889" s="17"/>
      <c r="G889" s="17"/>
      <c r="H889" s="17"/>
      <c r="I889" s="17"/>
      <c r="J889" s="17"/>
      <c r="K889" s="17"/>
      <c r="L889" s="17"/>
      <c r="M889" s="17"/>
      <c r="N889" s="17"/>
      <c r="O889" s="17"/>
      <c r="P889" s="17"/>
      <c r="Q889" s="17"/>
      <c r="R889" s="17"/>
      <c r="S889" s="17"/>
      <c r="T889" s="17"/>
      <c r="U889" s="17"/>
      <c r="V889" s="17"/>
      <c r="W889" s="17"/>
      <c r="X889" s="17"/>
      <c r="Y889" s="17"/>
      <c r="Z889" s="17"/>
      <c r="AA889" s="17"/>
      <c r="AB889" s="17"/>
      <c r="AC889" s="17"/>
      <c r="AD889" s="17"/>
      <c r="AE889" s="17"/>
      <c r="AF889" s="17"/>
      <c r="AG889" s="17"/>
      <c r="AH889" s="17"/>
      <c r="AI889" s="17"/>
      <c r="AJ889" s="17"/>
      <c r="AK889" s="17"/>
      <c r="AL889" s="17"/>
      <c r="AM889" s="17"/>
      <c r="AN889" s="17"/>
    </row>
    <row r="890" spans="2:40" x14ac:dyDescent="0.35">
      <c r="B890" s="24" t="s">
        <v>348</v>
      </c>
      <c r="C890" s="17"/>
      <c r="D890" s="17"/>
      <c r="E890" s="17"/>
      <c r="F890" s="17"/>
      <c r="G890" s="17"/>
      <c r="H890" s="17"/>
      <c r="I890" s="17"/>
      <c r="J890" s="17"/>
      <c r="K890" s="17"/>
      <c r="L890" s="17"/>
      <c r="M890" s="17"/>
      <c r="N890" s="17"/>
      <c r="O890" s="17"/>
      <c r="P890" s="17"/>
      <c r="Q890" s="17"/>
      <c r="R890" s="17"/>
      <c r="S890" s="17"/>
      <c r="T890" s="17"/>
      <c r="U890" s="17"/>
      <c r="V890" s="17"/>
      <c r="W890" s="17"/>
      <c r="X890" s="17"/>
      <c r="Y890" s="17"/>
      <c r="Z890" s="17"/>
      <c r="AA890" s="17"/>
      <c r="AB890" s="17"/>
      <c r="AC890" s="17"/>
      <c r="AD890" s="17"/>
      <c r="AE890" s="17"/>
      <c r="AF890" s="17"/>
      <c r="AG890" s="17"/>
      <c r="AH890" s="17"/>
      <c r="AI890" s="17"/>
      <c r="AJ890" s="17"/>
      <c r="AK890" s="17"/>
      <c r="AL890" s="17"/>
      <c r="AM890" s="17"/>
      <c r="AN890" s="17"/>
    </row>
    <row r="891" spans="2:40" x14ac:dyDescent="0.35">
      <c r="B891" t="s">
        <v>365</v>
      </c>
      <c r="C891" s="17">
        <v>0.75101860671226195</v>
      </c>
      <c r="D891" s="17">
        <v>0.82533066258218302</v>
      </c>
      <c r="E891" s="17">
        <v>0.68458130038406795</v>
      </c>
      <c r="F891" s="17"/>
      <c r="G891" s="17">
        <v>0.67904103360897405</v>
      </c>
      <c r="H891" s="17">
        <v>0.78613898036789398</v>
      </c>
      <c r="I891" s="17">
        <v>0.79506640737228995</v>
      </c>
      <c r="J891" s="17">
        <v>0.69890941725811595</v>
      </c>
      <c r="K891" s="17">
        <v>0.79031274604036705</v>
      </c>
      <c r="L891" s="17">
        <v>0.73670253273980502</v>
      </c>
      <c r="M891" s="17"/>
      <c r="N891" s="17">
        <v>0.77913795835704702</v>
      </c>
      <c r="O891" s="17">
        <v>0.84526852618231796</v>
      </c>
      <c r="P891" s="17">
        <v>0.75229841570450895</v>
      </c>
      <c r="Q891" s="17">
        <v>0.741302203609987</v>
      </c>
      <c r="R891" s="17">
        <v>0.66616124932830301</v>
      </c>
      <c r="S891" s="17"/>
      <c r="T891" s="17">
        <v>0.71737105260757505</v>
      </c>
      <c r="U891" s="17">
        <v>0.79192163090549506</v>
      </c>
      <c r="V891" s="17">
        <v>0.75499810558082903</v>
      </c>
      <c r="W891" s="17">
        <v>0.73160104838880102</v>
      </c>
      <c r="X891" s="17"/>
      <c r="Y891" s="17">
        <v>0.779252899168418</v>
      </c>
      <c r="Z891" s="17">
        <v>0.72836507162751196</v>
      </c>
      <c r="AA891" s="17">
        <v>0.74319480615445799</v>
      </c>
      <c r="AB891" s="17">
        <v>0.73014632822309899</v>
      </c>
      <c r="AC891" s="17">
        <v>0.70750356752657295</v>
      </c>
      <c r="AD891" s="17">
        <v>0.63109306069661397</v>
      </c>
      <c r="AE891" s="17"/>
      <c r="AF891" s="17">
        <v>0.71915910616534295</v>
      </c>
      <c r="AG891" s="17"/>
      <c r="AH891" s="17">
        <v>0.74386818281712996</v>
      </c>
      <c r="AI891" s="17"/>
      <c r="AJ891" s="17">
        <v>0.73379328209628003</v>
      </c>
      <c r="AK891" s="17">
        <v>0.67700773854582197</v>
      </c>
      <c r="AL891" s="17">
        <v>0.79911774239064404</v>
      </c>
      <c r="AM891" s="17">
        <v>0.80745231815678398</v>
      </c>
      <c r="AN891" s="17">
        <v>0.64983801083134396</v>
      </c>
    </row>
    <row r="892" spans="2:40" x14ac:dyDescent="0.35">
      <c r="B892" t="s">
        <v>346</v>
      </c>
      <c r="C892" s="17">
        <v>0.20585577249339199</v>
      </c>
      <c r="D892" s="17">
        <v>0.15435094130670399</v>
      </c>
      <c r="E892" s="17">
        <v>0.251902705348024</v>
      </c>
      <c r="F892" s="17"/>
      <c r="G892" s="17">
        <v>0.320958966391026</v>
      </c>
      <c r="H892" s="17">
        <v>0.166304113089322</v>
      </c>
      <c r="I892" s="17">
        <v>0.20493359262770999</v>
      </c>
      <c r="J892" s="17">
        <v>0.16615097738449</v>
      </c>
      <c r="K892" s="17">
        <v>0.15989640103039701</v>
      </c>
      <c r="L892" s="17">
        <v>0.23363659934980899</v>
      </c>
      <c r="M892" s="17"/>
      <c r="N892" s="17">
        <v>0.22086204164295301</v>
      </c>
      <c r="O892" s="17">
        <v>8.9014724033317102E-2</v>
      </c>
      <c r="P892" s="17">
        <v>0.199519448076309</v>
      </c>
      <c r="Q892" s="17">
        <v>0.22605720257603801</v>
      </c>
      <c r="R892" s="17">
        <v>0.27306127114964401</v>
      </c>
      <c r="S892" s="17"/>
      <c r="T892" s="17">
        <v>0.14370048753501399</v>
      </c>
      <c r="U892" s="17">
        <v>0.177139793057113</v>
      </c>
      <c r="V892" s="17">
        <v>0.245001894419171</v>
      </c>
      <c r="W892" s="17">
        <v>0.22388143181454501</v>
      </c>
      <c r="X892" s="17"/>
      <c r="Y892" s="17">
        <v>0.18688717110906999</v>
      </c>
      <c r="Z892" s="17">
        <v>0.16718689109229701</v>
      </c>
      <c r="AA892" s="17">
        <v>0.23293919445359601</v>
      </c>
      <c r="AB892" s="17">
        <v>0.19799344786789</v>
      </c>
      <c r="AC892" s="17">
        <v>0.19646232066814401</v>
      </c>
      <c r="AD892" s="17">
        <v>0.36890693930338597</v>
      </c>
      <c r="AE892" s="17"/>
      <c r="AF892" s="17">
        <v>0.23945579572126099</v>
      </c>
      <c r="AG892" s="17"/>
      <c r="AH892" s="17">
        <v>0.21176768428387099</v>
      </c>
      <c r="AI892" s="17"/>
      <c r="AJ892" s="17">
        <v>0.21077459064580201</v>
      </c>
      <c r="AK892" s="17">
        <v>0.32299226145417798</v>
      </c>
      <c r="AL892" s="17">
        <v>0.120735487391993</v>
      </c>
      <c r="AM892" s="17">
        <v>0.15541364282626299</v>
      </c>
      <c r="AN892" s="17">
        <v>0.35016198916865698</v>
      </c>
    </row>
    <row r="893" spans="2:40" x14ac:dyDescent="0.35">
      <c r="B893" t="s">
        <v>89</v>
      </c>
      <c r="C893" s="17">
        <v>4.3125620794346002E-2</v>
      </c>
      <c r="D893" s="17">
        <v>2.0318396111113399E-2</v>
      </c>
      <c r="E893" s="17">
        <v>6.3515994267907494E-2</v>
      </c>
      <c r="F893" s="17"/>
      <c r="G893" s="17">
        <v>0</v>
      </c>
      <c r="H893" s="17">
        <v>4.7556906542783599E-2</v>
      </c>
      <c r="I893" s="17">
        <v>0</v>
      </c>
      <c r="J893" s="17">
        <v>0.13493960535739399</v>
      </c>
      <c r="K893" s="17">
        <v>4.9790852929236601E-2</v>
      </c>
      <c r="L893" s="17">
        <v>2.9660867910385299E-2</v>
      </c>
      <c r="M893" s="17"/>
      <c r="N893" s="17">
        <v>0</v>
      </c>
      <c r="O893" s="17">
        <v>6.5716749784364897E-2</v>
      </c>
      <c r="P893" s="17">
        <v>4.8182136219182103E-2</v>
      </c>
      <c r="Q893" s="17">
        <v>3.2640593813975598E-2</v>
      </c>
      <c r="R893" s="17">
        <v>6.0777479522052098E-2</v>
      </c>
      <c r="S893" s="17"/>
      <c r="T893" s="17">
        <v>0.13892845985741001</v>
      </c>
      <c r="U893" s="17">
        <v>3.0938576037392002E-2</v>
      </c>
      <c r="V893" s="17">
        <v>0</v>
      </c>
      <c r="W893" s="17">
        <v>4.4517519796654297E-2</v>
      </c>
      <c r="X893" s="17"/>
      <c r="Y893" s="17">
        <v>3.3859929722511901E-2</v>
      </c>
      <c r="Z893" s="17">
        <v>0.104448037280191</v>
      </c>
      <c r="AA893" s="17">
        <v>2.3865999391946301E-2</v>
      </c>
      <c r="AB893" s="17">
        <v>7.1860223909011298E-2</v>
      </c>
      <c r="AC893" s="17">
        <v>9.6034111805283096E-2</v>
      </c>
      <c r="AD893" s="17">
        <v>0</v>
      </c>
      <c r="AE893" s="17"/>
      <c r="AF893" s="17">
        <v>4.1385098113395802E-2</v>
      </c>
      <c r="AG893" s="17"/>
      <c r="AH893" s="17">
        <v>4.4364132898999202E-2</v>
      </c>
      <c r="AI893" s="17"/>
      <c r="AJ893" s="17">
        <v>5.5432127257917699E-2</v>
      </c>
      <c r="AK893" s="17">
        <v>0</v>
      </c>
      <c r="AL893" s="17">
        <v>8.0146770217362898E-2</v>
      </c>
      <c r="AM893" s="17">
        <v>3.7134039016952503E-2</v>
      </c>
      <c r="AN893" s="17">
        <v>0</v>
      </c>
    </row>
    <row r="894" spans="2:40" x14ac:dyDescent="0.35">
      <c r="C894" s="17"/>
      <c r="D894" s="17"/>
      <c r="E894" s="17"/>
      <c r="F894" s="17"/>
      <c r="G894" s="17"/>
      <c r="H894" s="17"/>
      <c r="I894" s="17"/>
      <c r="J894" s="17"/>
      <c r="K894" s="17"/>
      <c r="L894" s="17"/>
      <c r="M894" s="17"/>
      <c r="N894" s="17"/>
      <c r="O894" s="17"/>
      <c r="P894" s="17"/>
      <c r="Q894" s="17"/>
      <c r="R894" s="17"/>
      <c r="S894" s="17"/>
      <c r="T894" s="17"/>
      <c r="U894" s="17"/>
      <c r="V894" s="17"/>
      <c r="W894" s="17"/>
      <c r="X894" s="17"/>
      <c r="Y894" s="17"/>
      <c r="Z894" s="17"/>
      <c r="AA894" s="17"/>
      <c r="AB894" s="17"/>
      <c r="AC894" s="17"/>
      <c r="AD894" s="17"/>
      <c r="AE894" s="17"/>
      <c r="AF894" s="17"/>
      <c r="AG894" s="17"/>
      <c r="AH894" s="17"/>
      <c r="AI894" s="17"/>
      <c r="AJ894" s="17"/>
      <c r="AK894" s="17"/>
      <c r="AL894" s="17"/>
      <c r="AM894" s="17"/>
      <c r="AN894" s="17"/>
    </row>
    <row r="895" spans="2:40" x14ac:dyDescent="0.35">
      <c r="B895" s="6" t="s">
        <v>369</v>
      </c>
      <c r="C895" s="17"/>
      <c r="D895" s="17"/>
      <c r="E895" s="17"/>
      <c r="F895" s="17"/>
      <c r="G895" s="17"/>
      <c r="H895" s="17"/>
      <c r="I895" s="17"/>
      <c r="J895" s="17"/>
      <c r="K895" s="17"/>
      <c r="L895" s="17"/>
      <c r="M895" s="17"/>
      <c r="N895" s="17"/>
      <c r="O895" s="17"/>
      <c r="P895" s="17"/>
      <c r="Q895" s="17"/>
      <c r="R895" s="17"/>
      <c r="S895" s="17"/>
      <c r="T895" s="17"/>
      <c r="U895" s="17"/>
      <c r="V895" s="17"/>
      <c r="W895" s="17"/>
      <c r="X895" s="17"/>
      <c r="Y895" s="17"/>
      <c r="Z895" s="17"/>
      <c r="AA895" s="17"/>
      <c r="AB895" s="17"/>
      <c r="AC895" s="17"/>
      <c r="AD895" s="17"/>
      <c r="AE895" s="17"/>
      <c r="AF895" s="17"/>
      <c r="AG895" s="17"/>
      <c r="AH895" s="17"/>
      <c r="AI895" s="17"/>
      <c r="AJ895" s="17"/>
      <c r="AK895" s="17"/>
      <c r="AL895" s="17"/>
      <c r="AM895" s="17"/>
      <c r="AN895" s="17"/>
    </row>
    <row r="896" spans="2:40" x14ac:dyDescent="0.35">
      <c r="B896" s="24" t="s">
        <v>348</v>
      </c>
      <c r="C896" s="17"/>
      <c r="D896" s="17"/>
      <c r="E896" s="17"/>
      <c r="F896" s="17"/>
      <c r="G896" s="17"/>
      <c r="H896" s="17"/>
      <c r="I896" s="17"/>
      <c r="J896" s="17"/>
      <c r="K896" s="17"/>
      <c r="L896" s="17"/>
      <c r="M896" s="17"/>
      <c r="N896" s="17"/>
      <c r="O896" s="17"/>
      <c r="P896" s="17"/>
      <c r="Q896" s="17"/>
      <c r="R896" s="17"/>
      <c r="S896" s="17"/>
      <c r="T896" s="17"/>
      <c r="U896" s="17"/>
      <c r="V896" s="17"/>
      <c r="W896" s="17"/>
      <c r="X896" s="17"/>
      <c r="Y896" s="17"/>
      <c r="Z896" s="17"/>
      <c r="AA896" s="17"/>
      <c r="AB896" s="17"/>
      <c r="AC896" s="17"/>
      <c r="AD896" s="17"/>
      <c r="AE896" s="17"/>
      <c r="AF896" s="17"/>
      <c r="AG896" s="17"/>
      <c r="AH896" s="17"/>
      <c r="AI896" s="17"/>
      <c r="AJ896" s="17"/>
      <c r="AK896" s="17"/>
      <c r="AL896" s="17"/>
      <c r="AM896" s="17"/>
      <c r="AN896" s="17"/>
    </row>
    <row r="897" spans="2:40" x14ac:dyDescent="0.35">
      <c r="B897" t="s">
        <v>367</v>
      </c>
      <c r="C897" s="17">
        <v>0.18050193668682801</v>
      </c>
      <c r="D897" s="17">
        <v>0.22133521250209701</v>
      </c>
      <c r="E897" s="17">
        <v>0.13430532155445199</v>
      </c>
      <c r="F897" s="17"/>
      <c r="G897" s="17">
        <v>0.37909697611396997</v>
      </c>
      <c r="H897" s="17">
        <v>0.38936388498781899</v>
      </c>
      <c r="I897" s="17">
        <v>0.124411214451706</v>
      </c>
      <c r="J897" s="17">
        <v>0.196098773218156</v>
      </c>
      <c r="K897" s="17">
        <v>0.119868391077289</v>
      </c>
      <c r="L897" s="17">
        <v>1.9186913686151399E-2</v>
      </c>
      <c r="M897" s="17"/>
      <c r="N897" s="17">
        <v>0.109333351334628</v>
      </c>
      <c r="O897" s="17">
        <v>0.26073615967612102</v>
      </c>
      <c r="P897" s="17">
        <v>0.15749906036294001</v>
      </c>
      <c r="Q897" s="17">
        <v>0.17743919116075799</v>
      </c>
      <c r="R897" s="17">
        <v>0.183029588161499</v>
      </c>
      <c r="S897" s="17"/>
      <c r="T897" s="17">
        <v>0.42807729074381801</v>
      </c>
      <c r="U897" s="17">
        <v>0.14554327623202201</v>
      </c>
      <c r="V897" s="17">
        <v>0.18338991559579301</v>
      </c>
      <c r="W897" s="17">
        <v>0.16074401081665199</v>
      </c>
      <c r="X897" s="17"/>
      <c r="Y897" s="17">
        <v>0.18991152315458601</v>
      </c>
      <c r="Z897" s="17">
        <v>0.30367281830600801</v>
      </c>
      <c r="AA897" s="17">
        <v>7.6479817877308801E-2</v>
      </c>
      <c r="AB897" s="17">
        <v>0.26025607100562898</v>
      </c>
      <c r="AC897" s="17">
        <v>0.29951873137611701</v>
      </c>
      <c r="AD897" s="17">
        <v>0</v>
      </c>
      <c r="AE897" s="17"/>
      <c r="AF897" s="17">
        <v>0.20869218954124899</v>
      </c>
      <c r="AG897" s="17"/>
      <c r="AH897" s="17">
        <v>0.171727456683613</v>
      </c>
      <c r="AI897" s="17"/>
      <c r="AJ897" s="17">
        <v>0.19330694627525499</v>
      </c>
      <c r="AK897" s="17">
        <v>8.0900109708327894E-2</v>
      </c>
      <c r="AL897" s="17">
        <v>0.23298863994171201</v>
      </c>
      <c r="AM897" s="17">
        <v>0.186053941947108</v>
      </c>
      <c r="AN897" s="17">
        <v>0.148304303713129</v>
      </c>
    </row>
    <row r="898" spans="2:40" x14ac:dyDescent="0.35">
      <c r="B898" t="s">
        <v>368</v>
      </c>
      <c r="C898" s="17">
        <v>0.75880556127631305</v>
      </c>
      <c r="D898" s="17">
        <v>0.69944308677725098</v>
      </c>
      <c r="E898" s="17">
        <v>0.82619696233080697</v>
      </c>
      <c r="F898" s="17"/>
      <c r="G898" s="17">
        <v>0.62090302388603003</v>
      </c>
      <c r="H898" s="17">
        <v>0.61063611501218096</v>
      </c>
      <c r="I898" s="17">
        <v>0.79395510998586405</v>
      </c>
      <c r="J898" s="17">
        <v>0.80390122678184395</v>
      </c>
      <c r="K898" s="17">
        <v>0.70853260286466402</v>
      </c>
      <c r="L898" s="17">
        <v>0.90489009953396904</v>
      </c>
      <c r="M898" s="17"/>
      <c r="N898" s="17">
        <v>0.77646302006783796</v>
      </c>
      <c r="O898" s="17">
        <v>0.70568312691568003</v>
      </c>
      <c r="P898" s="17">
        <v>0.77900841605892301</v>
      </c>
      <c r="Q898" s="17">
        <v>0.77348906411720597</v>
      </c>
      <c r="R898" s="17">
        <v>0.75455766880644504</v>
      </c>
      <c r="S898" s="17"/>
      <c r="T898" s="17">
        <v>0.57192270925618205</v>
      </c>
      <c r="U898" s="17">
        <v>0.77260858074495498</v>
      </c>
      <c r="V898" s="17">
        <v>0.75564550906976702</v>
      </c>
      <c r="W898" s="17">
        <v>0.82389263597096496</v>
      </c>
      <c r="X898" s="17"/>
      <c r="Y898" s="17">
        <v>0.775681456610961</v>
      </c>
      <c r="Z898" s="17">
        <v>0.64784233018375403</v>
      </c>
      <c r="AA898" s="17">
        <v>0.787862757905884</v>
      </c>
      <c r="AB898" s="17">
        <v>0.73974392899437102</v>
      </c>
      <c r="AC898" s="17">
        <v>0.70048126862388305</v>
      </c>
      <c r="AD898" s="17">
        <v>1</v>
      </c>
      <c r="AE898" s="17"/>
      <c r="AF898" s="17">
        <v>0.72665364398790699</v>
      </c>
      <c r="AG898" s="17"/>
      <c r="AH898" s="17">
        <v>0.76955035590313403</v>
      </c>
      <c r="AI898" s="17"/>
      <c r="AJ898" s="17">
        <v>0.71654015103373203</v>
      </c>
      <c r="AK898" s="17">
        <v>0.91909989029167205</v>
      </c>
      <c r="AL898" s="17">
        <v>0.691637767123643</v>
      </c>
      <c r="AM898" s="17">
        <v>0.767335702073215</v>
      </c>
      <c r="AN898" s="17">
        <v>0.79473732516443296</v>
      </c>
    </row>
    <row r="899" spans="2:40" x14ac:dyDescent="0.35">
      <c r="B899" t="s">
        <v>89</v>
      </c>
      <c r="C899" s="17">
        <v>6.0692502036858602E-2</v>
      </c>
      <c r="D899" s="17">
        <v>7.9221700720652002E-2</v>
      </c>
      <c r="E899" s="17">
        <v>3.9497716114740899E-2</v>
      </c>
      <c r="F899" s="17"/>
      <c r="G899" s="17">
        <v>0</v>
      </c>
      <c r="H899" s="17">
        <v>0</v>
      </c>
      <c r="I899" s="17">
        <v>8.1633675562429703E-2</v>
      </c>
      <c r="J899" s="17">
        <v>0</v>
      </c>
      <c r="K899" s="17">
        <v>0.17159900605804701</v>
      </c>
      <c r="L899" s="17">
        <v>7.5922986779879603E-2</v>
      </c>
      <c r="M899" s="17"/>
      <c r="N899" s="17">
        <v>0.114203628597534</v>
      </c>
      <c r="O899" s="17">
        <v>3.3580713408198501E-2</v>
      </c>
      <c r="P899" s="17">
        <v>6.3492523578136298E-2</v>
      </c>
      <c r="Q899" s="17">
        <v>4.9071744722037E-2</v>
      </c>
      <c r="R899" s="17">
        <v>6.2412743032056101E-2</v>
      </c>
      <c r="S899" s="17"/>
      <c r="T899" s="17">
        <v>0</v>
      </c>
      <c r="U899" s="17">
        <v>8.1848143023022402E-2</v>
      </c>
      <c r="V899" s="17">
        <v>6.0964575334439899E-2</v>
      </c>
      <c r="W899" s="17">
        <v>1.5363353212383199E-2</v>
      </c>
      <c r="X899" s="17"/>
      <c r="Y899" s="17">
        <v>3.4407020234453203E-2</v>
      </c>
      <c r="Z899" s="17">
        <v>4.84848515102385E-2</v>
      </c>
      <c r="AA899" s="17">
        <v>0.13565742421680699</v>
      </c>
      <c r="AB899" s="17">
        <v>0</v>
      </c>
      <c r="AC899" s="17">
        <v>0</v>
      </c>
      <c r="AD899" s="17">
        <v>0</v>
      </c>
      <c r="AE899" s="17"/>
      <c r="AF899" s="17">
        <v>6.4654166470844293E-2</v>
      </c>
      <c r="AG899" s="17"/>
      <c r="AH899" s="17">
        <v>5.8722187413252802E-2</v>
      </c>
      <c r="AI899" s="17"/>
      <c r="AJ899" s="17">
        <v>9.0152902691013101E-2</v>
      </c>
      <c r="AK899" s="17">
        <v>0</v>
      </c>
      <c r="AL899" s="17">
        <v>7.5373592934645198E-2</v>
      </c>
      <c r="AM899" s="17">
        <v>4.6610355979676499E-2</v>
      </c>
      <c r="AN899" s="17">
        <v>5.6958371122437901E-2</v>
      </c>
    </row>
    <row r="900" spans="2:40" x14ac:dyDescent="0.35">
      <c r="C900" s="17"/>
      <c r="D900" s="17"/>
      <c r="E900" s="17"/>
      <c r="F900" s="17"/>
      <c r="G900" s="17"/>
      <c r="H900" s="17"/>
      <c r="I900" s="17"/>
      <c r="J900" s="17"/>
      <c r="K900" s="17"/>
      <c r="L900" s="17"/>
      <c r="M900" s="17"/>
      <c r="N900" s="17"/>
      <c r="O900" s="17"/>
      <c r="P900" s="17"/>
      <c r="Q900" s="17"/>
      <c r="R900" s="17"/>
      <c r="S900" s="17"/>
      <c r="T900" s="17"/>
      <c r="U900" s="17"/>
      <c r="V900" s="17"/>
      <c r="W900" s="17"/>
      <c r="X900" s="17"/>
      <c r="Y900" s="17"/>
      <c r="Z900" s="17"/>
      <c r="AA900" s="17"/>
      <c r="AB900" s="17"/>
      <c r="AC900" s="17"/>
      <c r="AD900" s="17"/>
      <c r="AE900" s="17"/>
      <c r="AF900" s="17"/>
      <c r="AG900" s="17"/>
      <c r="AH900" s="17"/>
      <c r="AI900" s="17"/>
      <c r="AJ900" s="17"/>
      <c r="AK900" s="17"/>
      <c r="AL900" s="17"/>
      <c r="AM900" s="17"/>
      <c r="AN900" s="17"/>
    </row>
    <row r="901" spans="2:40" x14ac:dyDescent="0.35">
      <c r="B901" s="6" t="s">
        <v>371</v>
      </c>
      <c r="C901" s="17"/>
      <c r="D901" s="17"/>
      <c r="E901" s="17"/>
      <c r="F901" s="17"/>
      <c r="G901" s="17"/>
      <c r="H901" s="17"/>
      <c r="I901" s="17"/>
      <c r="J901" s="17"/>
      <c r="K901" s="17"/>
      <c r="L901" s="17"/>
      <c r="M901" s="17"/>
      <c r="N901" s="17"/>
      <c r="O901" s="17"/>
      <c r="P901" s="17"/>
      <c r="Q901" s="17"/>
      <c r="R901" s="17"/>
      <c r="S901" s="17"/>
      <c r="T901" s="17"/>
      <c r="U901" s="17"/>
      <c r="V901" s="17"/>
      <c r="W901" s="17"/>
      <c r="X901" s="17"/>
      <c r="Y901" s="17"/>
      <c r="Z901" s="17"/>
      <c r="AA901" s="17"/>
      <c r="AB901" s="17"/>
      <c r="AC901" s="17"/>
      <c r="AD901" s="17"/>
      <c r="AE901" s="17"/>
      <c r="AF901" s="17"/>
      <c r="AG901" s="17"/>
      <c r="AH901" s="17"/>
      <c r="AI901" s="17"/>
      <c r="AJ901" s="17"/>
      <c r="AK901" s="17"/>
      <c r="AL901" s="17"/>
      <c r="AM901" s="17"/>
      <c r="AN901" s="17"/>
    </row>
    <row r="902" spans="2:40" x14ac:dyDescent="0.35">
      <c r="B902" s="24" t="s">
        <v>348</v>
      </c>
      <c r="C902" s="17"/>
      <c r="D902" s="17"/>
      <c r="E902" s="17"/>
      <c r="F902" s="17"/>
      <c r="G902" s="17"/>
      <c r="H902" s="17"/>
      <c r="I902" s="17"/>
      <c r="J902" s="17"/>
      <c r="K902" s="17"/>
      <c r="L902" s="17"/>
      <c r="M902" s="17"/>
      <c r="N902" s="17"/>
      <c r="O902" s="17"/>
      <c r="P902" s="17"/>
      <c r="Q902" s="17"/>
      <c r="R902" s="17"/>
      <c r="S902" s="17"/>
      <c r="T902" s="17"/>
      <c r="U902" s="17"/>
      <c r="V902" s="17"/>
      <c r="W902" s="17"/>
      <c r="X902" s="17"/>
      <c r="Y902" s="17"/>
      <c r="Z902" s="17"/>
      <c r="AA902" s="17"/>
      <c r="AB902" s="17"/>
      <c r="AC902" s="17"/>
      <c r="AD902" s="17"/>
      <c r="AE902" s="17"/>
      <c r="AF902" s="17"/>
      <c r="AG902" s="17"/>
      <c r="AH902" s="17"/>
      <c r="AI902" s="17"/>
      <c r="AJ902" s="17"/>
      <c r="AK902" s="17"/>
      <c r="AL902" s="17"/>
      <c r="AM902" s="17"/>
      <c r="AN902" s="17"/>
    </row>
    <row r="903" spans="2:40" x14ac:dyDescent="0.35">
      <c r="B903" t="s">
        <v>370</v>
      </c>
      <c r="C903" s="17">
        <v>0.18989481379486101</v>
      </c>
      <c r="D903" s="17">
        <v>0.201285586684851</v>
      </c>
      <c r="E903" s="17">
        <v>0.17837962458899601</v>
      </c>
      <c r="F903" s="17"/>
      <c r="G903" s="17">
        <v>0.16328740858465199</v>
      </c>
      <c r="H903" s="17">
        <v>0.29973306813948303</v>
      </c>
      <c r="I903" s="17">
        <v>0.248027988935307</v>
      </c>
      <c r="J903" s="17">
        <v>5.4004426548461798E-2</v>
      </c>
      <c r="K903" s="17">
        <v>0.193602594155388</v>
      </c>
      <c r="L903" s="17">
        <v>0.117217938916176</v>
      </c>
      <c r="M903" s="17"/>
      <c r="N903" s="17">
        <v>0.231504048625539</v>
      </c>
      <c r="O903" s="17">
        <v>0.29339317509566598</v>
      </c>
      <c r="P903" s="17">
        <v>7.2149610340191406E-2</v>
      </c>
      <c r="Q903" s="17">
        <v>0.19585921581386201</v>
      </c>
      <c r="R903" s="17">
        <v>0.30286898791919897</v>
      </c>
      <c r="S903" s="17"/>
      <c r="T903" s="17">
        <v>0.32370604503832201</v>
      </c>
      <c r="U903" s="17">
        <v>0.11657659984731999</v>
      </c>
      <c r="V903" s="17">
        <v>0.31513128956776998</v>
      </c>
      <c r="W903" s="17">
        <v>0.15840698051560001</v>
      </c>
      <c r="X903" s="17"/>
      <c r="Y903" s="17">
        <v>0.194829238140342</v>
      </c>
      <c r="Z903" s="17">
        <v>0.37250917286895702</v>
      </c>
      <c r="AA903" s="17">
        <v>0.105825043222223</v>
      </c>
      <c r="AB903" s="17">
        <v>0</v>
      </c>
      <c r="AC903" s="17">
        <v>0.31467012988752902</v>
      </c>
      <c r="AD903" s="17">
        <v>0.22397917320263699</v>
      </c>
      <c r="AE903" s="17"/>
      <c r="AF903" s="17">
        <v>0.163187125896573</v>
      </c>
      <c r="AG903" s="17"/>
      <c r="AH903" s="17">
        <v>0.181850727421701</v>
      </c>
      <c r="AI903" s="17"/>
      <c r="AJ903" s="17">
        <v>0.27882783847474901</v>
      </c>
      <c r="AK903" s="17">
        <v>0.27570284481088397</v>
      </c>
      <c r="AL903" s="17">
        <v>0.142364478055824</v>
      </c>
      <c r="AM903" s="17">
        <v>0.14238930584908799</v>
      </c>
      <c r="AN903" s="17">
        <v>0</v>
      </c>
    </row>
    <row r="904" spans="2:40" x14ac:dyDescent="0.35">
      <c r="B904" t="s">
        <v>368</v>
      </c>
      <c r="C904" s="17">
        <v>0.74237038534014999</v>
      </c>
      <c r="D904" s="17">
        <v>0.72404388188472502</v>
      </c>
      <c r="E904" s="17">
        <v>0.76141038637468805</v>
      </c>
      <c r="F904" s="17"/>
      <c r="G904" s="17">
        <v>0.78357479353891901</v>
      </c>
      <c r="H904" s="17">
        <v>0.60816654548918503</v>
      </c>
      <c r="I904" s="17">
        <v>0.72658214186330305</v>
      </c>
      <c r="J904" s="17">
        <v>0.84124315242133596</v>
      </c>
      <c r="K904" s="17">
        <v>0.75063784121122101</v>
      </c>
      <c r="L904" s="17">
        <v>0.80098080630575597</v>
      </c>
      <c r="M904" s="17"/>
      <c r="N904" s="17">
        <v>0.66150971583302298</v>
      </c>
      <c r="O904" s="17">
        <v>0.67460338105946305</v>
      </c>
      <c r="P904" s="17">
        <v>0.86585183381905395</v>
      </c>
      <c r="Q904" s="17">
        <v>0.74315947640658098</v>
      </c>
      <c r="R904" s="17">
        <v>0.60039386741908396</v>
      </c>
      <c r="S904" s="17"/>
      <c r="T904" s="17">
        <v>0.57547619263935401</v>
      </c>
      <c r="U904" s="17">
        <v>0.81686795816443203</v>
      </c>
      <c r="V904" s="17">
        <v>0.68486871043222997</v>
      </c>
      <c r="W904" s="17">
        <v>0.77162604648585797</v>
      </c>
      <c r="X904" s="17"/>
      <c r="Y904" s="17">
        <v>0.73884904766886905</v>
      </c>
      <c r="Z904" s="17">
        <v>0.62749082713104298</v>
      </c>
      <c r="AA904" s="17">
        <v>0.83030370505054396</v>
      </c>
      <c r="AB904" s="17">
        <v>0.82552436661983597</v>
      </c>
      <c r="AC904" s="17">
        <v>0.61121792506065198</v>
      </c>
      <c r="AD904" s="17">
        <v>0.77602082679736295</v>
      </c>
      <c r="AE904" s="17"/>
      <c r="AF904" s="17">
        <v>0.74519449421119299</v>
      </c>
      <c r="AG904" s="17"/>
      <c r="AH904" s="17">
        <v>0.75381893290697999</v>
      </c>
      <c r="AI904" s="17"/>
      <c r="AJ904" s="17">
        <v>0.65845880759007402</v>
      </c>
      <c r="AK904" s="17">
        <v>0.68006842562088698</v>
      </c>
      <c r="AL904" s="17">
        <v>0.824177293538506</v>
      </c>
      <c r="AM904" s="17">
        <v>0.77059405348830101</v>
      </c>
      <c r="AN904" s="17">
        <v>0.83330301666483098</v>
      </c>
    </row>
    <row r="905" spans="2:40" x14ac:dyDescent="0.35">
      <c r="B905" t="s">
        <v>89</v>
      </c>
      <c r="C905" s="17">
        <v>6.7734800864988898E-2</v>
      </c>
      <c r="D905" s="17">
        <v>7.4670531430424403E-2</v>
      </c>
      <c r="E905" s="17">
        <v>6.02099890363159E-2</v>
      </c>
      <c r="F905" s="17"/>
      <c r="G905" s="17">
        <v>5.3137797876428298E-2</v>
      </c>
      <c r="H905" s="17">
        <v>9.2100386371332499E-2</v>
      </c>
      <c r="I905" s="17">
        <v>2.53898692013905E-2</v>
      </c>
      <c r="J905" s="17">
        <v>0.10475242103020201</v>
      </c>
      <c r="K905" s="17">
        <v>5.5759564633391198E-2</v>
      </c>
      <c r="L905" s="17">
        <v>8.1801254778067795E-2</v>
      </c>
      <c r="M905" s="17"/>
      <c r="N905" s="17">
        <v>0.106986235541438</v>
      </c>
      <c r="O905" s="17">
        <v>3.2003443844870798E-2</v>
      </c>
      <c r="P905" s="17">
        <v>6.1998555840754997E-2</v>
      </c>
      <c r="Q905" s="17">
        <v>6.0981307779557299E-2</v>
      </c>
      <c r="R905" s="17">
        <v>9.6737144661716803E-2</v>
      </c>
      <c r="S905" s="17"/>
      <c r="T905" s="17">
        <v>0.10081776232232301</v>
      </c>
      <c r="U905" s="17">
        <v>6.6555441988247699E-2</v>
      </c>
      <c r="V905" s="17">
        <v>0</v>
      </c>
      <c r="W905" s="17">
        <v>6.9966972998542196E-2</v>
      </c>
      <c r="X905" s="17"/>
      <c r="Y905" s="17">
        <v>6.6321714190789097E-2</v>
      </c>
      <c r="Z905" s="17">
        <v>0</v>
      </c>
      <c r="AA905" s="17">
        <v>6.3871251727232695E-2</v>
      </c>
      <c r="AB905" s="17">
        <v>0.174475633380165</v>
      </c>
      <c r="AC905" s="17">
        <v>7.4111945051819297E-2</v>
      </c>
      <c r="AD905" s="17">
        <v>0</v>
      </c>
      <c r="AE905" s="17"/>
      <c r="AF905" s="17">
        <v>9.1618379892233995E-2</v>
      </c>
      <c r="AG905" s="17"/>
      <c r="AH905" s="17">
        <v>6.4330339671319306E-2</v>
      </c>
      <c r="AI905" s="17"/>
      <c r="AJ905" s="17">
        <v>6.2713353935176602E-2</v>
      </c>
      <c r="AK905" s="17">
        <v>4.4228729568228299E-2</v>
      </c>
      <c r="AL905" s="17">
        <v>3.3458228405670497E-2</v>
      </c>
      <c r="AM905" s="17">
        <v>8.7016640662610695E-2</v>
      </c>
      <c r="AN905" s="17">
        <v>0.166696983335169</v>
      </c>
    </row>
    <row r="906" spans="2:40" x14ac:dyDescent="0.35">
      <c r="C906" s="17"/>
      <c r="D906" s="17"/>
      <c r="E906" s="17"/>
      <c r="F906" s="17"/>
      <c r="G906" s="17"/>
      <c r="H906" s="17"/>
      <c r="I906" s="17"/>
      <c r="J906" s="17"/>
      <c r="K906" s="17"/>
      <c r="L906" s="17"/>
      <c r="M906" s="17"/>
      <c r="N906" s="17"/>
      <c r="O906" s="17"/>
      <c r="P906" s="17"/>
      <c r="Q906" s="17"/>
      <c r="R906" s="17"/>
      <c r="S906" s="17"/>
      <c r="T906" s="17"/>
      <c r="U906" s="17"/>
      <c r="V906" s="17"/>
      <c r="W906" s="17"/>
      <c r="X906" s="17"/>
      <c r="Y906" s="17"/>
      <c r="Z906" s="17"/>
      <c r="AA906" s="17"/>
      <c r="AB906" s="17"/>
      <c r="AC906" s="17"/>
      <c r="AD906" s="17"/>
      <c r="AE906" s="17"/>
      <c r="AF906" s="17"/>
      <c r="AG906" s="17"/>
      <c r="AH906" s="17"/>
      <c r="AI906" s="17"/>
      <c r="AJ906" s="17"/>
      <c r="AK906" s="17"/>
      <c r="AL906" s="17"/>
      <c r="AM906" s="17"/>
      <c r="AN906" s="17"/>
    </row>
    <row r="907" spans="2:40" x14ac:dyDescent="0.35">
      <c r="B907" s="6" t="s">
        <v>373</v>
      </c>
      <c r="C907" s="17"/>
      <c r="D907" s="17"/>
      <c r="E907" s="17"/>
      <c r="F907" s="17"/>
      <c r="G907" s="17"/>
      <c r="H907" s="17"/>
      <c r="I907" s="17"/>
      <c r="J907" s="17"/>
      <c r="K907" s="17"/>
      <c r="L907" s="17"/>
      <c r="M907" s="17"/>
      <c r="N907" s="17"/>
      <c r="O907" s="17"/>
      <c r="P907" s="17"/>
      <c r="Q907" s="17"/>
      <c r="R907" s="17"/>
      <c r="S907" s="17"/>
      <c r="T907" s="17"/>
      <c r="U907" s="17"/>
      <c r="V907" s="17"/>
      <c r="W907" s="17"/>
      <c r="X907" s="17"/>
      <c r="Y907" s="17"/>
      <c r="Z907" s="17"/>
      <c r="AA907" s="17"/>
      <c r="AB907" s="17"/>
      <c r="AC907" s="17"/>
      <c r="AD907" s="17"/>
      <c r="AE907" s="17"/>
      <c r="AF907" s="17"/>
      <c r="AG907" s="17"/>
      <c r="AH907" s="17"/>
      <c r="AI907" s="17"/>
      <c r="AJ907" s="17"/>
      <c r="AK907" s="17"/>
      <c r="AL907" s="17"/>
      <c r="AM907" s="17"/>
      <c r="AN907" s="17"/>
    </row>
    <row r="908" spans="2:40" x14ac:dyDescent="0.35">
      <c r="B908" s="24" t="s">
        <v>348</v>
      </c>
      <c r="C908" s="17"/>
      <c r="D908" s="17"/>
      <c r="E908" s="17"/>
      <c r="F908" s="17"/>
      <c r="G908" s="17"/>
      <c r="H908" s="17"/>
      <c r="I908" s="17"/>
      <c r="J908" s="17"/>
      <c r="K908" s="17"/>
      <c r="L908" s="17"/>
      <c r="M908" s="17"/>
      <c r="N908" s="17"/>
      <c r="O908" s="17"/>
      <c r="P908" s="17"/>
      <c r="Q908" s="17"/>
      <c r="R908" s="17"/>
      <c r="S908" s="17"/>
      <c r="T908" s="17"/>
      <c r="U908" s="17"/>
      <c r="V908" s="17"/>
      <c r="W908" s="17"/>
      <c r="X908" s="17"/>
      <c r="Y908" s="17"/>
      <c r="Z908" s="17"/>
      <c r="AA908" s="17"/>
      <c r="AB908" s="17"/>
      <c r="AC908" s="17"/>
      <c r="AD908" s="17"/>
      <c r="AE908" s="17"/>
      <c r="AF908" s="17"/>
      <c r="AG908" s="17"/>
      <c r="AH908" s="17"/>
      <c r="AI908" s="17"/>
      <c r="AJ908" s="17"/>
      <c r="AK908" s="17"/>
      <c r="AL908" s="17"/>
      <c r="AM908" s="17"/>
      <c r="AN908" s="17"/>
    </row>
    <row r="909" spans="2:40" x14ac:dyDescent="0.35">
      <c r="B909" t="s">
        <v>372</v>
      </c>
      <c r="C909" s="17">
        <v>0.27117176099562501</v>
      </c>
      <c r="D909" s="17">
        <v>0.32681352109932799</v>
      </c>
      <c r="E909" s="17">
        <v>0.22082138524026501</v>
      </c>
      <c r="F909" s="17"/>
      <c r="G909" s="17">
        <v>0.227076309599131</v>
      </c>
      <c r="H909" s="17">
        <v>0.396033813322759</v>
      </c>
      <c r="I909" s="17">
        <v>0.41813919926481502</v>
      </c>
      <c r="J909" s="17">
        <v>0.31644003434205098</v>
      </c>
      <c r="K909" s="17">
        <v>0.111627736254813</v>
      </c>
      <c r="L909" s="17">
        <v>0.21768688654829799</v>
      </c>
      <c r="M909" s="17"/>
      <c r="N909" s="17">
        <v>0.24589554537023101</v>
      </c>
      <c r="O909" s="17">
        <v>0.33929697042032297</v>
      </c>
      <c r="P909" s="17">
        <v>0.21820123737333899</v>
      </c>
      <c r="Q909" s="17">
        <v>0.21000643569032401</v>
      </c>
      <c r="R909" s="17">
        <v>0.53914658319347897</v>
      </c>
      <c r="S909" s="17"/>
      <c r="T909" s="17">
        <v>0.41149411169745698</v>
      </c>
      <c r="U909" s="17">
        <v>0.24968638789740699</v>
      </c>
      <c r="V909" s="17">
        <v>0.32033177958939202</v>
      </c>
      <c r="W909" s="17">
        <v>0.224679346222175</v>
      </c>
      <c r="X909" s="17"/>
      <c r="Y909" s="17">
        <v>0.258588600299612</v>
      </c>
      <c r="Z909" s="17">
        <v>0.20901036882246099</v>
      </c>
      <c r="AA909" s="17">
        <v>0.25219735447610703</v>
      </c>
      <c r="AB909" s="17">
        <v>0.29787037902001301</v>
      </c>
      <c r="AC909" s="17">
        <v>0.40838238089399598</v>
      </c>
      <c r="AD909" s="17">
        <v>0.286926382725674</v>
      </c>
      <c r="AE909" s="17"/>
      <c r="AF909" s="17">
        <v>0.27034915744830501</v>
      </c>
      <c r="AG909" s="17"/>
      <c r="AH909" s="17">
        <v>0.26788868043331998</v>
      </c>
      <c r="AI909" s="17"/>
      <c r="AJ909" s="17">
        <v>0.317124970315181</v>
      </c>
      <c r="AK909" s="17">
        <v>0.24282135141601999</v>
      </c>
      <c r="AL909" s="17">
        <v>0.27068367830683399</v>
      </c>
      <c r="AM909" s="17">
        <v>0.26655487826616803</v>
      </c>
      <c r="AN909" s="17">
        <v>0.17157621464105299</v>
      </c>
    </row>
    <row r="910" spans="2:40" x14ac:dyDescent="0.35">
      <c r="B910" t="s">
        <v>368</v>
      </c>
      <c r="C910" s="17">
        <v>0.67095990343788203</v>
      </c>
      <c r="D910" s="17">
        <v>0.62260421311974601</v>
      </c>
      <c r="E910" s="17">
        <v>0.71471709539029704</v>
      </c>
      <c r="F910" s="17"/>
      <c r="G910" s="17">
        <v>0.77292369040086895</v>
      </c>
      <c r="H910" s="17">
        <v>0.57756965680072503</v>
      </c>
      <c r="I910" s="17">
        <v>0.516127298201978</v>
      </c>
      <c r="J910" s="17">
        <v>0.61754426434244103</v>
      </c>
      <c r="K910" s="17">
        <v>0.82668014647778598</v>
      </c>
      <c r="L910" s="17">
        <v>0.68635859944000199</v>
      </c>
      <c r="M910" s="17"/>
      <c r="N910" s="17">
        <v>0.676184699309621</v>
      </c>
      <c r="O910" s="17">
        <v>0.58447638135942903</v>
      </c>
      <c r="P910" s="17">
        <v>0.72112457465883395</v>
      </c>
      <c r="Q910" s="17">
        <v>0.74713857724018695</v>
      </c>
      <c r="R910" s="17">
        <v>0.41402215427365102</v>
      </c>
      <c r="S910" s="17"/>
      <c r="T910" s="17">
        <v>0.46634585623576302</v>
      </c>
      <c r="U910" s="17">
        <v>0.679162757496373</v>
      </c>
      <c r="V910" s="17">
        <v>0.64173802894024801</v>
      </c>
      <c r="W910" s="17">
        <v>0.775320653777825</v>
      </c>
      <c r="X910" s="17"/>
      <c r="Y910" s="17">
        <v>0.69884761166679898</v>
      </c>
      <c r="Z910" s="17">
        <v>0.71767573668615803</v>
      </c>
      <c r="AA910" s="17">
        <v>0.69982335877517099</v>
      </c>
      <c r="AB910" s="17">
        <v>0.45574306635517198</v>
      </c>
      <c r="AC910" s="17">
        <v>0.54887744159740504</v>
      </c>
      <c r="AD910" s="17">
        <v>0.71307361727432605</v>
      </c>
      <c r="AE910" s="17"/>
      <c r="AF910" s="17">
        <v>0.66564917636141696</v>
      </c>
      <c r="AG910" s="17"/>
      <c r="AH910" s="17">
        <v>0.67260360984491296</v>
      </c>
      <c r="AI910" s="17"/>
      <c r="AJ910" s="17">
        <v>0.60298675218617004</v>
      </c>
      <c r="AK910" s="17">
        <v>0.67022551295061294</v>
      </c>
      <c r="AL910" s="17">
        <v>0.641596395067484</v>
      </c>
      <c r="AM910" s="17">
        <v>0.73344512173383203</v>
      </c>
      <c r="AN910" s="17">
        <v>0.82842378535894701</v>
      </c>
    </row>
    <row r="911" spans="2:40" x14ac:dyDescent="0.35">
      <c r="B911" t="s">
        <v>89</v>
      </c>
      <c r="C911" s="17">
        <v>5.7868335566493297E-2</v>
      </c>
      <c r="D911" s="17">
        <v>5.0582265780925603E-2</v>
      </c>
      <c r="E911" s="17">
        <v>6.4461519369438697E-2</v>
      </c>
      <c r="F911" s="17"/>
      <c r="G911" s="17">
        <v>0</v>
      </c>
      <c r="H911" s="17">
        <v>2.63965298765165E-2</v>
      </c>
      <c r="I911" s="17">
        <v>6.5733502533206103E-2</v>
      </c>
      <c r="J911" s="17">
        <v>6.6015701315508504E-2</v>
      </c>
      <c r="K911" s="17">
        <v>6.16921172674013E-2</v>
      </c>
      <c r="L911" s="17">
        <v>9.5954514011700395E-2</v>
      </c>
      <c r="M911" s="17"/>
      <c r="N911" s="17">
        <v>7.7919755320147902E-2</v>
      </c>
      <c r="O911" s="17">
        <v>7.6226648220247495E-2</v>
      </c>
      <c r="P911" s="17">
        <v>6.0674187967826899E-2</v>
      </c>
      <c r="Q911" s="17">
        <v>4.2854987069489398E-2</v>
      </c>
      <c r="R911" s="17">
        <v>4.6831262532869802E-2</v>
      </c>
      <c r="S911" s="17"/>
      <c r="T911" s="17">
        <v>0.12216003206678</v>
      </c>
      <c r="U911" s="17">
        <v>7.1150854606219602E-2</v>
      </c>
      <c r="V911" s="17">
        <v>3.7930191470359899E-2</v>
      </c>
      <c r="W911" s="17">
        <v>0</v>
      </c>
      <c r="X911" s="17"/>
      <c r="Y911" s="17">
        <v>4.2563788033589303E-2</v>
      </c>
      <c r="Z911" s="17">
        <v>7.3313894491380704E-2</v>
      </c>
      <c r="AA911" s="17">
        <v>4.7979286748721497E-2</v>
      </c>
      <c r="AB911" s="17">
        <v>0.24638655462481601</v>
      </c>
      <c r="AC911" s="17">
        <v>4.27401775085995E-2</v>
      </c>
      <c r="AD911" s="17">
        <v>0</v>
      </c>
      <c r="AE911" s="17"/>
      <c r="AF911" s="17">
        <v>6.4001666190278E-2</v>
      </c>
      <c r="AG911" s="17"/>
      <c r="AH911" s="17">
        <v>5.9507709721766999E-2</v>
      </c>
      <c r="AI911" s="17"/>
      <c r="AJ911" s="17">
        <v>7.9888277498649199E-2</v>
      </c>
      <c r="AK911" s="17">
        <v>8.6953135633367304E-2</v>
      </c>
      <c r="AL911" s="17">
        <v>8.7719926625681705E-2</v>
      </c>
      <c r="AM911" s="17">
        <v>0</v>
      </c>
      <c r="AN911" s="17">
        <v>0</v>
      </c>
    </row>
    <row r="912" spans="2:40" x14ac:dyDescent="0.35">
      <c r="C912" s="17"/>
      <c r="D912" s="17"/>
      <c r="E912" s="17"/>
      <c r="F912" s="17"/>
      <c r="G912" s="17"/>
      <c r="H912" s="17"/>
      <c r="I912" s="17"/>
      <c r="J912" s="17"/>
      <c r="K912" s="17"/>
      <c r="L912" s="17"/>
      <c r="M912" s="17"/>
      <c r="N912" s="17"/>
      <c r="O912" s="17"/>
      <c r="P912" s="17"/>
      <c r="Q912" s="17"/>
      <c r="R912" s="17"/>
      <c r="S912" s="17"/>
      <c r="T912" s="17"/>
      <c r="U912" s="17"/>
      <c r="V912" s="17"/>
      <c r="W912" s="17"/>
      <c r="X912" s="17"/>
      <c r="Y912" s="17"/>
      <c r="Z912" s="17"/>
      <c r="AA912" s="17"/>
      <c r="AB912" s="17"/>
      <c r="AC912" s="17"/>
      <c r="AD912" s="17"/>
      <c r="AE912" s="17"/>
      <c r="AF912" s="17"/>
      <c r="AG912" s="17"/>
      <c r="AH912" s="17"/>
      <c r="AI912" s="17"/>
      <c r="AJ912" s="17"/>
      <c r="AK912" s="17"/>
      <c r="AL912" s="17"/>
      <c r="AM912" s="17"/>
      <c r="AN912" s="17"/>
    </row>
    <row r="913" spans="2:40" x14ac:dyDescent="0.35">
      <c r="B913" s="6" t="s">
        <v>375</v>
      </c>
      <c r="C913" s="17"/>
      <c r="D913" s="17"/>
      <c r="E913" s="17"/>
      <c r="F913" s="17"/>
      <c r="G913" s="17"/>
      <c r="H913" s="17"/>
      <c r="I913" s="17"/>
      <c r="J913" s="17"/>
      <c r="K913" s="17"/>
      <c r="L913" s="17"/>
      <c r="M913" s="17"/>
      <c r="N913" s="17"/>
      <c r="O913" s="17"/>
      <c r="P913" s="17"/>
      <c r="Q913" s="17"/>
      <c r="R913" s="17"/>
      <c r="S913" s="17"/>
      <c r="T913" s="17"/>
      <c r="U913" s="17"/>
      <c r="V913" s="17"/>
      <c r="W913" s="17"/>
      <c r="X913" s="17"/>
      <c r="Y913" s="17"/>
      <c r="Z913" s="17"/>
      <c r="AA913" s="17"/>
      <c r="AB913" s="17"/>
      <c r="AC913" s="17"/>
      <c r="AD913" s="17"/>
      <c r="AE913" s="17"/>
      <c r="AF913" s="17"/>
      <c r="AG913" s="17"/>
      <c r="AH913" s="17"/>
      <c r="AI913" s="17"/>
      <c r="AJ913" s="17"/>
      <c r="AK913" s="17"/>
      <c r="AL913" s="17"/>
      <c r="AM913" s="17"/>
      <c r="AN913" s="17"/>
    </row>
    <row r="914" spans="2:40" x14ac:dyDescent="0.35">
      <c r="B914" s="24" t="s">
        <v>348</v>
      </c>
      <c r="C914" s="17"/>
      <c r="D914" s="17"/>
      <c r="E914" s="17"/>
      <c r="F914" s="17"/>
      <c r="G914" s="17"/>
      <c r="H914" s="17"/>
      <c r="I914" s="17"/>
      <c r="J914" s="17"/>
      <c r="K914" s="17"/>
      <c r="L914" s="17"/>
      <c r="M914" s="17"/>
      <c r="N914" s="17"/>
      <c r="O914" s="17"/>
      <c r="P914" s="17"/>
      <c r="Q914" s="17"/>
      <c r="R914" s="17"/>
      <c r="S914" s="17"/>
      <c r="T914" s="17"/>
      <c r="U914" s="17"/>
      <c r="V914" s="17"/>
      <c r="W914" s="17"/>
      <c r="X914" s="17"/>
      <c r="Y914" s="17"/>
      <c r="Z914" s="17"/>
      <c r="AA914" s="17"/>
      <c r="AB914" s="17"/>
      <c r="AC914" s="17"/>
      <c r="AD914" s="17"/>
      <c r="AE914" s="17"/>
      <c r="AF914" s="17"/>
      <c r="AG914" s="17"/>
      <c r="AH914" s="17"/>
      <c r="AI914" s="17"/>
      <c r="AJ914" s="17"/>
      <c r="AK914" s="17"/>
      <c r="AL914" s="17"/>
      <c r="AM914" s="17"/>
      <c r="AN914" s="17"/>
    </row>
    <row r="915" spans="2:40" x14ac:dyDescent="0.35">
      <c r="B915" t="s">
        <v>374</v>
      </c>
      <c r="C915" s="17">
        <v>0.265169650389319</v>
      </c>
      <c r="D915" s="17">
        <v>0.292958628102373</v>
      </c>
      <c r="E915" s="17">
        <v>0.23322835450252899</v>
      </c>
      <c r="F915" s="17"/>
      <c r="G915" s="17">
        <v>0.24605765295241999</v>
      </c>
      <c r="H915" s="17">
        <v>0.258007479509339</v>
      </c>
      <c r="I915" s="17">
        <v>0.356905431402809</v>
      </c>
      <c r="J915" s="17">
        <v>0.25999109251501801</v>
      </c>
      <c r="K915" s="17">
        <v>0.333719536434682</v>
      </c>
      <c r="L915" s="17">
        <v>0.16359569760166801</v>
      </c>
      <c r="M915" s="17"/>
      <c r="N915" s="17">
        <v>0.10515338085405899</v>
      </c>
      <c r="O915" s="17">
        <v>0.24901420408330199</v>
      </c>
      <c r="P915" s="17">
        <v>0.281603828295446</v>
      </c>
      <c r="Q915" s="17">
        <v>0.22658511973749201</v>
      </c>
      <c r="R915" s="17">
        <v>0.47626577154482702</v>
      </c>
      <c r="S915" s="17"/>
      <c r="T915" s="17">
        <v>0.220442972222051</v>
      </c>
      <c r="U915" s="17">
        <v>0.19121321234189501</v>
      </c>
      <c r="V915" s="17">
        <v>0.38945433581331901</v>
      </c>
      <c r="W915" s="17">
        <v>0.238464249552791</v>
      </c>
      <c r="X915" s="17"/>
      <c r="Y915" s="17">
        <v>0.30172381442014601</v>
      </c>
      <c r="Z915" s="17">
        <v>0.25423341411425399</v>
      </c>
      <c r="AA915" s="17">
        <v>0.210612437995985</v>
      </c>
      <c r="AB915" s="17">
        <v>0.299178955643773</v>
      </c>
      <c r="AC915" s="17">
        <v>0.123954962410309</v>
      </c>
      <c r="AD915" s="17">
        <v>0.15186949455056001</v>
      </c>
      <c r="AE915" s="17"/>
      <c r="AF915" s="17">
        <v>0.26082076529359499</v>
      </c>
      <c r="AG915" s="17"/>
      <c r="AH915" s="17">
        <v>0.26299790335905598</v>
      </c>
      <c r="AI915" s="17"/>
      <c r="AJ915" s="17">
        <v>0.31414277573976102</v>
      </c>
      <c r="AK915" s="17">
        <v>0.21595510947305499</v>
      </c>
      <c r="AL915" s="17">
        <v>0.32467721600518301</v>
      </c>
      <c r="AM915" s="17">
        <v>0.17608748459531501</v>
      </c>
      <c r="AN915" s="17">
        <v>0.192311957148114</v>
      </c>
    </row>
    <row r="916" spans="2:40" x14ac:dyDescent="0.35">
      <c r="B916" t="s">
        <v>368</v>
      </c>
      <c r="C916" s="17">
        <v>0.66266578716041902</v>
      </c>
      <c r="D916" s="17">
        <v>0.65038910596495503</v>
      </c>
      <c r="E916" s="17">
        <v>0.67677688943345804</v>
      </c>
      <c r="F916" s="17"/>
      <c r="G916" s="17">
        <v>0.75394234704758001</v>
      </c>
      <c r="H916" s="17">
        <v>0.71389528331207897</v>
      </c>
      <c r="I916" s="17">
        <v>0.61725497844534205</v>
      </c>
      <c r="J916" s="17">
        <v>0.70134921908541703</v>
      </c>
      <c r="K916" s="17">
        <v>0.53515362855774995</v>
      </c>
      <c r="L916" s="17">
        <v>0.67702288501944297</v>
      </c>
      <c r="M916" s="17"/>
      <c r="N916" s="17">
        <v>0.85131848957879097</v>
      </c>
      <c r="O916" s="17">
        <v>0.71580207195977497</v>
      </c>
      <c r="P916" s="17">
        <v>0.65550983765798099</v>
      </c>
      <c r="Q916" s="17">
        <v>0.66422679205777801</v>
      </c>
      <c r="R916" s="17">
        <v>0.456662144790627</v>
      </c>
      <c r="S916" s="17"/>
      <c r="T916" s="17">
        <v>0.57652982375482098</v>
      </c>
      <c r="U916" s="17">
        <v>0.70836054618715805</v>
      </c>
      <c r="V916" s="17">
        <v>0.59196318687757998</v>
      </c>
      <c r="W916" s="17">
        <v>0.73622859492000303</v>
      </c>
      <c r="X916" s="17"/>
      <c r="Y916" s="17">
        <v>0.67216835953541898</v>
      </c>
      <c r="Z916" s="17">
        <v>0.59362286729817304</v>
      </c>
      <c r="AA916" s="17">
        <v>0.64352096022503102</v>
      </c>
      <c r="AB916" s="17">
        <v>0.64726874853622596</v>
      </c>
      <c r="AC916" s="17">
        <v>0.87604503758969099</v>
      </c>
      <c r="AD916" s="17">
        <v>0.84813050544944002</v>
      </c>
      <c r="AE916" s="17"/>
      <c r="AF916" s="17">
        <v>0.67986798304277396</v>
      </c>
      <c r="AG916" s="17"/>
      <c r="AH916" s="17">
        <v>0.66657244608745403</v>
      </c>
      <c r="AI916" s="17"/>
      <c r="AJ916" s="17">
        <v>0.60431243565222503</v>
      </c>
      <c r="AK916" s="17">
        <v>0.75317138481817902</v>
      </c>
      <c r="AL916" s="17">
        <v>0.56269307414890002</v>
      </c>
      <c r="AM916" s="17">
        <v>0.77717403456551704</v>
      </c>
      <c r="AN916" s="17">
        <v>0.75197940456182799</v>
      </c>
    </row>
    <row r="917" spans="2:40" x14ac:dyDescent="0.35">
      <c r="B917" t="s">
        <v>89</v>
      </c>
      <c r="C917" s="17">
        <v>7.2164562450262107E-2</v>
      </c>
      <c r="D917" s="17">
        <v>5.6652265932671898E-2</v>
      </c>
      <c r="E917" s="17">
        <v>8.9994756064012998E-2</v>
      </c>
      <c r="F917" s="17"/>
      <c r="G917" s="17">
        <v>0</v>
      </c>
      <c r="H917" s="17">
        <v>2.8097237178582299E-2</v>
      </c>
      <c r="I917" s="17">
        <v>2.58395901518488E-2</v>
      </c>
      <c r="J917" s="17">
        <v>3.8659688399564802E-2</v>
      </c>
      <c r="K917" s="17">
        <v>0.131126835007568</v>
      </c>
      <c r="L917" s="17">
        <v>0.159381417378889</v>
      </c>
      <c r="M917" s="17"/>
      <c r="N917" s="17">
        <v>4.3528129567149298E-2</v>
      </c>
      <c r="O917" s="17">
        <v>3.5183723956922097E-2</v>
      </c>
      <c r="P917" s="17">
        <v>6.2886334046572998E-2</v>
      </c>
      <c r="Q917" s="17">
        <v>0.109188088204731</v>
      </c>
      <c r="R917" s="17">
        <v>6.7072083664545507E-2</v>
      </c>
      <c r="S917" s="17"/>
      <c r="T917" s="17">
        <v>0.20302720402312799</v>
      </c>
      <c r="U917" s="17">
        <v>0.100426241470947</v>
      </c>
      <c r="V917" s="17">
        <v>1.8582477309100998E-2</v>
      </c>
      <c r="W917" s="17">
        <v>2.53071555272061E-2</v>
      </c>
      <c r="X917" s="17"/>
      <c r="Y917" s="17">
        <v>2.6107826044435001E-2</v>
      </c>
      <c r="Z917" s="17">
        <v>0.152143718587573</v>
      </c>
      <c r="AA917" s="17">
        <v>0.145866601778984</v>
      </c>
      <c r="AB917" s="17">
        <v>5.3552295820000602E-2</v>
      </c>
      <c r="AC917" s="17">
        <v>0</v>
      </c>
      <c r="AD917" s="17">
        <v>0</v>
      </c>
      <c r="AE917" s="17"/>
      <c r="AF917" s="17">
        <v>5.9311251663630701E-2</v>
      </c>
      <c r="AG917" s="17"/>
      <c r="AH917" s="17">
        <v>7.0429650553489598E-2</v>
      </c>
      <c r="AI917" s="17"/>
      <c r="AJ917" s="17">
        <v>8.1544788608013896E-2</v>
      </c>
      <c r="AK917" s="17">
        <v>3.0873505708766898E-2</v>
      </c>
      <c r="AL917" s="17">
        <v>0.112629709845917</v>
      </c>
      <c r="AM917" s="17">
        <v>4.6738480839167297E-2</v>
      </c>
      <c r="AN917" s="17">
        <v>5.5708638290058801E-2</v>
      </c>
    </row>
    <row r="918" spans="2:40" x14ac:dyDescent="0.35">
      <c r="C918" s="17"/>
      <c r="D918" s="17"/>
      <c r="E918" s="17"/>
      <c r="F918" s="17"/>
      <c r="G918" s="17"/>
      <c r="H918" s="17"/>
      <c r="I918" s="17"/>
      <c r="J918" s="17"/>
      <c r="K918" s="17"/>
      <c r="L918" s="17"/>
      <c r="M918" s="17"/>
      <c r="N918" s="17"/>
      <c r="O918" s="17"/>
      <c r="P918" s="17"/>
      <c r="Q918" s="17"/>
      <c r="R918" s="17"/>
      <c r="S918" s="17"/>
      <c r="T918" s="17"/>
      <c r="U918" s="17"/>
      <c r="V918" s="17"/>
      <c r="W918" s="17"/>
      <c r="X918" s="17"/>
      <c r="Y918" s="17"/>
      <c r="Z918" s="17"/>
      <c r="AA918" s="17"/>
      <c r="AB918" s="17"/>
      <c r="AC918" s="17"/>
      <c r="AD918" s="17"/>
      <c r="AE918" s="17"/>
      <c r="AF918" s="17"/>
      <c r="AG918" s="17"/>
      <c r="AH918" s="17"/>
      <c r="AI918" s="17"/>
      <c r="AJ918" s="17"/>
      <c r="AK918" s="17"/>
      <c r="AL918" s="17"/>
      <c r="AM918" s="17"/>
      <c r="AN918" s="17"/>
    </row>
    <row r="919" spans="2:40" x14ac:dyDescent="0.35">
      <c r="B919" s="6" t="s">
        <v>377</v>
      </c>
      <c r="C919" s="17"/>
      <c r="D919" s="17"/>
      <c r="E919" s="17"/>
      <c r="F919" s="17"/>
      <c r="G919" s="17"/>
      <c r="H919" s="17"/>
      <c r="I919" s="17"/>
      <c r="J919" s="17"/>
      <c r="K919" s="17"/>
      <c r="L919" s="17"/>
      <c r="M919" s="17"/>
      <c r="N919" s="17"/>
      <c r="O919" s="17"/>
      <c r="P919" s="17"/>
      <c r="Q919" s="17"/>
      <c r="R919" s="17"/>
      <c r="S919" s="17"/>
      <c r="T919" s="17"/>
      <c r="U919" s="17"/>
      <c r="V919" s="17"/>
      <c r="W919" s="17"/>
      <c r="X919" s="17"/>
      <c r="Y919" s="17"/>
      <c r="Z919" s="17"/>
      <c r="AA919" s="17"/>
      <c r="AB919" s="17"/>
      <c r="AC919" s="17"/>
      <c r="AD919" s="17"/>
      <c r="AE919" s="17"/>
      <c r="AF919" s="17"/>
      <c r="AG919" s="17"/>
      <c r="AH919" s="17"/>
      <c r="AI919" s="17"/>
      <c r="AJ919" s="17"/>
      <c r="AK919" s="17"/>
      <c r="AL919" s="17"/>
      <c r="AM919" s="17"/>
      <c r="AN919" s="17"/>
    </row>
    <row r="920" spans="2:40" x14ac:dyDescent="0.35">
      <c r="B920" s="24" t="s">
        <v>348</v>
      </c>
      <c r="C920" s="17"/>
      <c r="D920" s="17"/>
      <c r="E920" s="17"/>
      <c r="F920" s="17"/>
      <c r="G920" s="17"/>
      <c r="H920" s="17"/>
      <c r="I920" s="17"/>
      <c r="J920" s="17"/>
      <c r="K920" s="17"/>
      <c r="L920" s="17"/>
      <c r="M920" s="17"/>
      <c r="N920" s="17"/>
      <c r="O920" s="17"/>
      <c r="P920" s="17"/>
      <c r="Q920" s="17"/>
      <c r="R920" s="17"/>
      <c r="S920" s="17"/>
      <c r="T920" s="17"/>
      <c r="U920" s="17"/>
      <c r="V920" s="17"/>
      <c r="W920" s="17"/>
      <c r="X920" s="17"/>
      <c r="Y920" s="17"/>
      <c r="Z920" s="17"/>
      <c r="AA920" s="17"/>
      <c r="AB920" s="17"/>
      <c r="AC920" s="17"/>
      <c r="AD920" s="17"/>
      <c r="AE920" s="17"/>
      <c r="AF920" s="17"/>
      <c r="AG920" s="17"/>
      <c r="AH920" s="17"/>
      <c r="AI920" s="17"/>
      <c r="AJ920" s="17"/>
      <c r="AK920" s="17"/>
      <c r="AL920" s="17"/>
      <c r="AM920" s="17"/>
      <c r="AN920" s="17"/>
    </row>
    <row r="921" spans="2:40" x14ac:dyDescent="0.35">
      <c r="B921" t="s">
        <v>376</v>
      </c>
      <c r="C921" s="17">
        <v>0.30844962153821398</v>
      </c>
      <c r="D921" s="17">
        <v>0.36007058642124201</v>
      </c>
      <c r="E921" s="17">
        <v>0.261838300952002</v>
      </c>
      <c r="F921" s="17"/>
      <c r="G921" s="17">
        <v>0.27246730528957003</v>
      </c>
      <c r="H921" s="17">
        <v>0.35842744046525798</v>
      </c>
      <c r="I921" s="17">
        <v>0.51985069597628397</v>
      </c>
      <c r="J921" s="17">
        <v>0.28635886295081298</v>
      </c>
      <c r="K921" s="17">
        <v>0.32029531186645699</v>
      </c>
      <c r="L921" s="17">
        <v>0.219241903079193</v>
      </c>
      <c r="M921" s="17"/>
      <c r="N921" s="17">
        <v>0.38382346992917799</v>
      </c>
      <c r="O921" s="17">
        <v>0.43651618111993901</v>
      </c>
      <c r="P921" s="17">
        <v>0.20952028798017799</v>
      </c>
      <c r="Q921" s="17">
        <v>0.30797091030283202</v>
      </c>
      <c r="R921" s="17">
        <v>0.43772361779737601</v>
      </c>
      <c r="S921" s="17"/>
      <c r="T921" s="17">
        <v>0.36191997718304803</v>
      </c>
      <c r="U921" s="17">
        <v>0.26006227295444301</v>
      </c>
      <c r="V921" s="17">
        <v>0.35562467460060998</v>
      </c>
      <c r="W921" s="17">
        <v>0.34304310621135697</v>
      </c>
      <c r="X921" s="17"/>
      <c r="Y921" s="17">
        <v>0.36676039336156202</v>
      </c>
      <c r="Z921" s="17">
        <v>0.37508986239728898</v>
      </c>
      <c r="AA921" s="17">
        <v>0.197745733488084</v>
      </c>
      <c r="AB921" s="17">
        <v>0.55282648058813999</v>
      </c>
      <c r="AC921" s="17">
        <v>0.121540401255955</v>
      </c>
      <c r="AD921" s="17">
        <v>0.67353153581911296</v>
      </c>
      <c r="AE921" s="17"/>
      <c r="AF921" s="17">
        <v>0.25843836057078901</v>
      </c>
      <c r="AG921" s="17"/>
      <c r="AH921" s="17">
        <v>0.30438831315055398</v>
      </c>
      <c r="AI921" s="17"/>
      <c r="AJ921" s="17">
        <v>0.28421420138103798</v>
      </c>
      <c r="AK921" s="17">
        <v>0.34852642258086802</v>
      </c>
      <c r="AL921" s="17">
        <v>0.39850999763591299</v>
      </c>
      <c r="AM921" s="17">
        <v>0.31348725820444601</v>
      </c>
      <c r="AN921" s="17">
        <v>9.2452813773325496E-2</v>
      </c>
    </row>
    <row r="922" spans="2:40" x14ac:dyDescent="0.35">
      <c r="B922" t="s">
        <v>368</v>
      </c>
      <c r="C922" s="17">
        <v>0.61465599025828299</v>
      </c>
      <c r="D922" s="17">
        <v>0.568977863764623</v>
      </c>
      <c r="E922" s="17">
        <v>0.65488818673188398</v>
      </c>
      <c r="F922" s="17"/>
      <c r="G922" s="17">
        <v>0.72753269471043003</v>
      </c>
      <c r="H922" s="17">
        <v>0.61144956515382598</v>
      </c>
      <c r="I922" s="17">
        <v>0.44177676980584701</v>
      </c>
      <c r="J922" s="17">
        <v>0.62882950250960801</v>
      </c>
      <c r="K922" s="17">
        <v>0.60240526404308503</v>
      </c>
      <c r="L922" s="17">
        <v>0.65463332608075098</v>
      </c>
      <c r="M922" s="17"/>
      <c r="N922" s="17">
        <v>0.47645185301359499</v>
      </c>
      <c r="O922" s="17">
        <v>0.45042205696994497</v>
      </c>
      <c r="P922" s="17">
        <v>0.71460191466184397</v>
      </c>
      <c r="Q922" s="17">
        <v>0.64514283166207698</v>
      </c>
      <c r="R922" s="17">
        <v>0.51736546526976401</v>
      </c>
      <c r="S922" s="17"/>
      <c r="T922" s="17">
        <v>0.53501552220047899</v>
      </c>
      <c r="U922" s="17">
        <v>0.61865660885898499</v>
      </c>
      <c r="V922" s="17">
        <v>0.59296984128998598</v>
      </c>
      <c r="W922" s="17">
        <v>0.63950361620885299</v>
      </c>
      <c r="X922" s="17"/>
      <c r="Y922" s="17">
        <v>0.59506616200120399</v>
      </c>
      <c r="Z922" s="17">
        <v>0.55916752645886503</v>
      </c>
      <c r="AA922" s="17">
        <v>0.67483999586737298</v>
      </c>
      <c r="AB922" s="17">
        <v>0.37427738466087201</v>
      </c>
      <c r="AC922" s="17">
        <v>0.82052810574843404</v>
      </c>
      <c r="AD922" s="17">
        <v>0.32646846418088699</v>
      </c>
      <c r="AE922" s="17"/>
      <c r="AF922" s="17">
        <v>0.66563206840386702</v>
      </c>
      <c r="AG922" s="17"/>
      <c r="AH922" s="17">
        <v>0.617122636220513</v>
      </c>
      <c r="AI922" s="17"/>
      <c r="AJ922" s="17">
        <v>0.57190553665523403</v>
      </c>
      <c r="AK922" s="17">
        <v>0.57595175344154803</v>
      </c>
      <c r="AL922" s="17">
        <v>0.55112807832428401</v>
      </c>
      <c r="AM922" s="17">
        <v>0.65130256633206196</v>
      </c>
      <c r="AN922" s="17">
        <v>0.90754718622667496</v>
      </c>
    </row>
    <row r="923" spans="2:40" x14ac:dyDescent="0.35">
      <c r="B923" t="s">
        <v>89</v>
      </c>
      <c r="C923" s="17">
        <v>7.6894388203503694E-2</v>
      </c>
      <c r="D923" s="17">
        <v>7.0951549814135095E-2</v>
      </c>
      <c r="E923" s="17">
        <v>8.3273512316114406E-2</v>
      </c>
      <c r="F923" s="17"/>
      <c r="G923" s="17">
        <v>0</v>
      </c>
      <c r="H923" s="17">
        <v>3.01229943809159E-2</v>
      </c>
      <c r="I923" s="17">
        <v>3.8372534217869E-2</v>
      </c>
      <c r="J923" s="17">
        <v>8.4811634539578906E-2</v>
      </c>
      <c r="K923" s="17">
        <v>7.7299424090457605E-2</v>
      </c>
      <c r="L923" s="17">
        <v>0.12612477084005599</v>
      </c>
      <c r="M923" s="17"/>
      <c r="N923" s="17">
        <v>0.13972467705722699</v>
      </c>
      <c r="O923" s="17">
        <v>0.11306176191011599</v>
      </c>
      <c r="P923" s="17">
        <v>7.5877797357978199E-2</v>
      </c>
      <c r="Q923" s="17">
        <v>4.6886258035091201E-2</v>
      </c>
      <c r="R923" s="17">
        <v>4.491091693286E-2</v>
      </c>
      <c r="S923" s="17"/>
      <c r="T923" s="17">
        <v>0.103064500616473</v>
      </c>
      <c r="U923" s="17">
        <v>0.121281118186572</v>
      </c>
      <c r="V923" s="17">
        <v>5.1405484109404098E-2</v>
      </c>
      <c r="W923" s="17">
        <v>1.7453277579789501E-2</v>
      </c>
      <c r="X923" s="17"/>
      <c r="Y923" s="17">
        <v>3.8173444637233697E-2</v>
      </c>
      <c r="Z923" s="17">
        <v>6.5742611143846205E-2</v>
      </c>
      <c r="AA923" s="17">
        <v>0.127414270644543</v>
      </c>
      <c r="AB923" s="17">
        <v>7.2896134750988495E-2</v>
      </c>
      <c r="AC923" s="17">
        <v>5.7931492995610401E-2</v>
      </c>
      <c r="AD923" s="17">
        <v>0</v>
      </c>
      <c r="AE923" s="17"/>
      <c r="AF923" s="17">
        <v>7.5929571025343506E-2</v>
      </c>
      <c r="AG923" s="17"/>
      <c r="AH923" s="17">
        <v>7.8489050628933202E-2</v>
      </c>
      <c r="AI923" s="17"/>
      <c r="AJ923" s="17">
        <v>0.143880261963728</v>
      </c>
      <c r="AK923" s="17">
        <v>7.5521823977583905E-2</v>
      </c>
      <c r="AL923" s="17">
        <v>5.0361924039802802E-2</v>
      </c>
      <c r="AM923" s="17">
        <v>3.5210175463492199E-2</v>
      </c>
      <c r="AN923" s="17">
        <v>0</v>
      </c>
    </row>
    <row r="924" spans="2:40" x14ac:dyDescent="0.35">
      <c r="C924" s="17"/>
      <c r="D924" s="17"/>
      <c r="E924" s="17"/>
      <c r="F924" s="17"/>
      <c r="G924" s="17"/>
      <c r="H924" s="17"/>
      <c r="I924" s="17"/>
      <c r="J924" s="17"/>
      <c r="K924" s="17"/>
      <c r="L924" s="17"/>
      <c r="M924" s="17"/>
      <c r="N924" s="17"/>
      <c r="O924" s="17"/>
      <c r="P924" s="17"/>
      <c r="Q924" s="17"/>
      <c r="R924" s="17"/>
      <c r="S924" s="17"/>
      <c r="T924" s="17"/>
      <c r="U924" s="17"/>
      <c r="V924" s="17"/>
      <c r="W924" s="17"/>
      <c r="X924" s="17"/>
      <c r="Y924" s="17"/>
      <c r="Z924" s="17"/>
      <c r="AA924" s="17"/>
      <c r="AB924" s="17"/>
      <c r="AC924" s="17"/>
      <c r="AD924" s="17"/>
      <c r="AE924" s="17"/>
      <c r="AF924" s="17"/>
      <c r="AG924" s="17"/>
      <c r="AH924" s="17"/>
      <c r="AI924" s="17"/>
      <c r="AJ924" s="17"/>
      <c r="AK924" s="17"/>
      <c r="AL924" s="17"/>
      <c r="AM924" s="17"/>
      <c r="AN924" s="17"/>
    </row>
    <row r="925" spans="2:40" x14ac:dyDescent="0.35">
      <c r="B925" s="6" t="s">
        <v>379</v>
      </c>
      <c r="C925" s="17"/>
      <c r="D925" s="17"/>
      <c r="E925" s="17"/>
      <c r="F925" s="17"/>
      <c r="G925" s="17"/>
      <c r="H925" s="17"/>
      <c r="I925" s="17"/>
      <c r="J925" s="17"/>
      <c r="K925" s="17"/>
      <c r="L925" s="17"/>
      <c r="M925" s="17"/>
      <c r="N925" s="17"/>
      <c r="O925" s="17"/>
      <c r="P925" s="17"/>
      <c r="Q925" s="17"/>
      <c r="R925" s="17"/>
      <c r="S925" s="17"/>
      <c r="T925" s="17"/>
      <c r="U925" s="17"/>
      <c r="V925" s="17"/>
      <c r="W925" s="17"/>
      <c r="X925" s="17"/>
      <c r="Y925" s="17"/>
      <c r="Z925" s="17"/>
      <c r="AA925" s="17"/>
      <c r="AB925" s="17"/>
      <c r="AC925" s="17"/>
      <c r="AD925" s="17"/>
      <c r="AE925" s="17"/>
      <c r="AF925" s="17"/>
      <c r="AG925" s="17"/>
      <c r="AH925" s="17"/>
      <c r="AI925" s="17"/>
      <c r="AJ925" s="17"/>
      <c r="AK925" s="17"/>
      <c r="AL925" s="17"/>
      <c r="AM925" s="17"/>
      <c r="AN925" s="17"/>
    </row>
    <row r="926" spans="2:40" x14ac:dyDescent="0.35">
      <c r="B926" s="24" t="s">
        <v>348</v>
      </c>
      <c r="C926" s="17"/>
      <c r="D926" s="17"/>
      <c r="E926" s="17"/>
      <c r="F926" s="17"/>
      <c r="G926" s="17"/>
      <c r="H926" s="17"/>
      <c r="I926" s="17"/>
      <c r="J926" s="17"/>
      <c r="K926" s="17"/>
      <c r="L926" s="17"/>
      <c r="M926" s="17"/>
      <c r="N926" s="17"/>
      <c r="O926" s="17"/>
      <c r="P926" s="17"/>
      <c r="Q926" s="17"/>
      <c r="R926" s="17"/>
      <c r="S926" s="17"/>
      <c r="T926" s="17"/>
      <c r="U926" s="17"/>
      <c r="V926" s="17"/>
      <c r="W926" s="17"/>
      <c r="X926" s="17"/>
      <c r="Y926" s="17"/>
      <c r="Z926" s="17"/>
      <c r="AA926" s="17"/>
      <c r="AB926" s="17"/>
      <c r="AC926" s="17"/>
      <c r="AD926" s="17"/>
      <c r="AE926" s="17"/>
      <c r="AF926" s="17"/>
      <c r="AG926" s="17"/>
      <c r="AH926" s="17"/>
      <c r="AI926" s="17"/>
      <c r="AJ926" s="17"/>
      <c r="AK926" s="17"/>
      <c r="AL926" s="17"/>
      <c r="AM926" s="17"/>
      <c r="AN926" s="17"/>
    </row>
    <row r="927" spans="2:40" x14ac:dyDescent="0.35">
      <c r="B927" t="s">
        <v>378</v>
      </c>
      <c r="C927" s="17">
        <v>0.46740249289084401</v>
      </c>
      <c r="D927" s="17">
        <v>0.53632484180759898</v>
      </c>
      <c r="E927" s="17">
        <v>0.39510186312550799</v>
      </c>
      <c r="F927" s="17"/>
      <c r="G927" s="17">
        <v>0.56605135733209999</v>
      </c>
      <c r="H927" s="17">
        <v>0.69873872381337598</v>
      </c>
      <c r="I927" s="17">
        <v>0.51143774362719396</v>
      </c>
      <c r="J927" s="17">
        <v>0.41293418992116798</v>
      </c>
      <c r="K927" s="17">
        <v>0.38443719893122402</v>
      </c>
      <c r="L927" s="17">
        <v>0.342242745523894</v>
      </c>
      <c r="M927" s="17"/>
      <c r="N927" s="17">
        <v>0.487251917972158</v>
      </c>
      <c r="O927" s="17">
        <v>0.48928424703067502</v>
      </c>
      <c r="P927" s="17">
        <v>0.38358316000527998</v>
      </c>
      <c r="Q927" s="17">
        <v>0.41855747714539299</v>
      </c>
      <c r="R927" s="17">
        <v>0.81880604777170596</v>
      </c>
      <c r="S927" s="17"/>
      <c r="T927" s="17">
        <v>0.50829062173301198</v>
      </c>
      <c r="U927" s="17">
        <v>0.41104089348746697</v>
      </c>
      <c r="V927" s="17">
        <v>0.54144307263451297</v>
      </c>
      <c r="W927" s="17">
        <v>0.46791275177809399</v>
      </c>
      <c r="X927" s="17"/>
      <c r="Y927" s="17">
        <v>0.40360553407281402</v>
      </c>
      <c r="Z927" s="17">
        <v>0.59801791403222504</v>
      </c>
      <c r="AA927" s="17">
        <v>0.42034810038182302</v>
      </c>
      <c r="AB927" s="17">
        <v>0.53672109029359205</v>
      </c>
      <c r="AC927" s="17">
        <v>0.59208483423547198</v>
      </c>
      <c r="AD927" s="17">
        <v>0.79623434965016104</v>
      </c>
      <c r="AE927" s="17"/>
      <c r="AF927" s="17">
        <v>0.46240886797672298</v>
      </c>
      <c r="AG927" s="17"/>
      <c r="AH927" s="17">
        <v>0.46396652629275598</v>
      </c>
      <c r="AI927" s="17"/>
      <c r="AJ927" s="17">
        <v>0.44358344149884399</v>
      </c>
      <c r="AK927" s="17">
        <v>0.46233600445805201</v>
      </c>
      <c r="AL927" s="17">
        <v>0.44574937442001999</v>
      </c>
      <c r="AM927" s="17">
        <v>0.53244187731995396</v>
      </c>
      <c r="AN927" s="17">
        <v>0.41252926226945003</v>
      </c>
    </row>
    <row r="928" spans="2:40" x14ac:dyDescent="0.35">
      <c r="B928" t="s">
        <v>368</v>
      </c>
      <c r="C928" s="17">
        <v>0.478732412003123</v>
      </c>
      <c r="D928" s="17">
        <v>0.42393117136194097</v>
      </c>
      <c r="E928" s="17">
        <v>0.53621977673389598</v>
      </c>
      <c r="F928" s="17"/>
      <c r="G928" s="17">
        <v>0.43394864266790001</v>
      </c>
      <c r="H928" s="17">
        <v>0.30126127618662402</v>
      </c>
      <c r="I928" s="17">
        <v>0.45093191884610501</v>
      </c>
      <c r="J928" s="17">
        <v>0.52276196510556705</v>
      </c>
      <c r="K928" s="17">
        <v>0.51127540794412796</v>
      </c>
      <c r="L928" s="17">
        <v>0.573962667850349</v>
      </c>
      <c r="M928" s="17"/>
      <c r="N928" s="17">
        <v>0.39504338837381098</v>
      </c>
      <c r="O928" s="17">
        <v>0.441061124054691</v>
      </c>
      <c r="P928" s="17">
        <v>0.588781333236709</v>
      </c>
      <c r="Q928" s="17">
        <v>0.53103757593788403</v>
      </c>
      <c r="R928" s="17">
        <v>0.131702087460387</v>
      </c>
      <c r="S928" s="17"/>
      <c r="T928" s="17">
        <v>0.49170937826698802</v>
      </c>
      <c r="U928" s="17">
        <v>0.518678790573184</v>
      </c>
      <c r="V928" s="17">
        <v>0.45855692736548698</v>
      </c>
      <c r="W928" s="17">
        <v>0.49369983847155402</v>
      </c>
      <c r="X928" s="17"/>
      <c r="Y928" s="17">
        <v>0.52627510238257502</v>
      </c>
      <c r="Z928" s="17">
        <v>0.40198208596777502</v>
      </c>
      <c r="AA928" s="17">
        <v>0.516617310535187</v>
      </c>
      <c r="AB928" s="17">
        <v>0.463278909706409</v>
      </c>
      <c r="AC928" s="17">
        <v>0.40791516576452802</v>
      </c>
      <c r="AD928" s="17">
        <v>0.20376565034983901</v>
      </c>
      <c r="AE928" s="17"/>
      <c r="AF928" s="17">
        <v>0.471669341722601</v>
      </c>
      <c r="AG928" s="17"/>
      <c r="AH928" s="17">
        <v>0.48022719906655498</v>
      </c>
      <c r="AI928" s="17"/>
      <c r="AJ928" s="17">
        <v>0.55641655850115601</v>
      </c>
      <c r="AK928" s="17">
        <v>0.50796458370910202</v>
      </c>
      <c r="AL928" s="17">
        <v>0.47142518702901698</v>
      </c>
      <c r="AM928" s="17">
        <v>0.37523988229691102</v>
      </c>
      <c r="AN928" s="17">
        <v>0.52256404372690501</v>
      </c>
    </row>
    <row r="929" spans="2:40" x14ac:dyDescent="0.35">
      <c r="B929" t="s">
        <v>89</v>
      </c>
      <c r="C929" s="17">
        <v>5.3865095106033399E-2</v>
      </c>
      <c r="D929" s="17">
        <v>3.9743986830460001E-2</v>
      </c>
      <c r="E929" s="17">
        <v>6.8678360140595293E-2</v>
      </c>
      <c r="F929" s="17"/>
      <c r="G929" s="17">
        <v>0</v>
      </c>
      <c r="H929" s="17">
        <v>0</v>
      </c>
      <c r="I929" s="17">
        <v>3.7630337526701398E-2</v>
      </c>
      <c r="J929" s="17">
        <v>6.4303844973264607E-2</v>
      </c>
      <c r="K929" s="17">
        <v>0.10428739312464801</v>
      </c>
      <c r="L929" s="17">
        <v>8.3794586625756798E-2</v>
      </c>
      <c r="M929" s="17"/>
      <c r="N929" s="17">
        <v>0.11770469365403</v>
      </c>
      <c r="O929" s="17">
        <v>6.9654628914634406E-2</v>
      </c>
      <c r="P929" s="17">
        <v>2.7635506758011099E-2</v>
      </c>
      <c r="Q929" s="17">
        <v>5.0404946916722503E-2</v>
      </c>
      <c r="R929" s="17">
        <v>4.9491864767906402E-2</v>
      </c>
      <c r="S929" s="17"/>
      <c r="T929" s="17">
        <v>0</v>
      </c>
      <c r="U929" s="17">
        <v>7.0280315939349705E-2</v>
      </c>
      <c r="V929" s="17">
        <v>0</v>
      </c>
      <c r="W929" s="17">
        <v>3.8387409750351799E-2</v>
      </c>
      <c r="X929" s="17"/>
      <c r="Y929" s="17">
        <v>7.0119363544611193E-2</v>
      </c>
      <c r="Z929" s="17">
        <v>0</v>
      </c>
      <c r="AA929" s="17">
        <v>6.3034589082990006E-2</v>
      </c>
      <c r="AB929" s="17">
        <v>0</v>
      </c>
      <c r="AC929" s="17">
        <v>0</v>
      </c>
      <c r="AD929" s="17">
        <v>0</v>
      </c>
      <c r="AE929" s="17"/>
      <c r="AF929" s="17">
        <v>6.5921790300676797E-2</v>
      </c>
      <c r="AG929" s="17"/>
      <c r="AH929" s="17">
        <v>5.58062746406894E-2</v>
      </c>
      <c r="AI929" s="17"/>
      <c r="AJ929" s="17">
        <v>0</v>
      </c>
      <c r="AK929" s="17">
        <v>2.9699411832846901E-2</v>
      </c>
      <c r="AL929" s="17">
        <v>8.2825438550963096E-2</v>
      </c>
      <c r="AM929" s="17">
        <v>9.2318240383135297E-2</v>
      </c>
      <c r="AN929" s="17">
        <v>6.4906694003644197E-2</v>
      </c>
    </row>
    <row r="930" spans="2:40" x14ac:dyDescent="0.35">
      <c r="C930" s="17"/>
      <c r="D930" s="17"/>
      <c r="E930" s="17"/>
      <c r="F930" s="17"/>
      <c r="G930" s="17"/>
      <c r="H930" s="17"/>
      <c r="I930" s="17"/>
      <c r="J930" s="17"/>
      <c r="K930" s="17"/>
      <c r="L930" s="17"/>
      <c r="M930" s="17"/>
      <c r="N930" s="17"/>
      <c r="O930" s="17"/>
      <c r="P930" s="17"/>
      <c r="Q930" s="17"/>
      <c r="R930" s="17"/>
      <c r="S930" s="17"/>
      <c r="T930" s="17"/>
      <c r="U930" s="17"/>
      <c r="V930" s="17"/>
      <c r="W930" s="17"/>
      <c r="X930" s="17"/>
      <c r="Y930" s="17"/>
      <c r="Z930" s="17"/>
      <c r="AA930" s="17"/>
      <c r="AB930" s="17"/>
      <c r="AC930" s="17"/>
      <c r="AD930" s="17"/>
      <c r="AE930" s="17"/>
      <c r="AF930" s="17"/>
      <c r="AG930" s="17"/>
      <c r="AH930" s="17"/>
      <c r="AI930" s="17"/>
      <c r="AJ930" s="17"/>
      <c r="AK930" s="17"/>
      <c r="AL930" s="17"/>
      <c r="AM930" s="17"/>
      <c r="AN930" s="17"/>
    </row>
    <row r="931" spans="2:40" x14ac:dyDescent="0.35">
      <c r="B931" s="6" t="s">
        <v>381</v>
      </c>
      <c r="C931" s="17"/>
      <c r="D931" s="17"/>
      <c r="E931" s="17"/>
      <c r="F931" s="17"/>
      <c r="G931" s="17"/>
      <c r="H931" s="17"/>
      <c r="I931" s="17"/>
      <c r="J931" s="17"/>
      <c r="K931" s="17"/>
      <c r="L931" s="17"/>
      <c r="M931" s="17"/>
      <c r="N931" s="17"/>
      <c r="O931" s="17"/>
      <c r="P931" s="17"/>
      <c r="Q931" s="17"/>
      <c r="R931" s="17"/>
      <c r="S931" s="17"/>
      <c r="T931" s="17"/>
      <c r="U931" s="17"/>
      <c r="V931" s="17"/>
      <c r="W931" s="17"/>
      <c r="X931" s="17"/>
      <c r="Y931" s="17"/>
      <c r="Z931" s="17"/>
      <c r="AA931" s="17"/>
      <c r="AB931" s="17"/>
      <c r="AC931" s="17"/>
      <c r="AD931" s="17"/>
      <c r="AE931" s="17"/>
      <c r="AF931" s="17"/>
      <c r="AG931" s="17"/>
      <c r="AH931" s="17"/>
      <c r="AI931" s="17"/>
      <c r="AJ931" s="17"/>
      <c r="AK931" s="17"/>
      <c r="AL931" s="17"/>
      <c r="AM931" s="17"/>
      <c r="AN931" s="17"/>
    </row>
    <row r="932" spans="2:40" x14ac:dyDescent="0.35">
      <c r="B932" s="24" t="s">
        <v>348</v>
      </c>
      <c r="C932" s="17"/>
      <c r="D932" s="17"/>
      <c r="E932" s="17"/>
      <c r="F932" s="17"/>
      <c r="G932" s="17"/>
      <c r="H932" s="17"/>
      <c r="I932" s="17"/>
      <c r="J932" s="17"/>
      <c r="K932" s="17"/>
      <c r="L932" s="17"/>
      <c r="M932" s="17"/>
      <c r="N932" s="17"/>
      <c r="O932" s="17"/>
      <c r="P932" s="17"/>
      <c r="Q932" s="17"/>
      <c r="R932" s="17"/>
      <c r="S932" s="17"/>
      <c r="T932" s="17"/>
      <c r="U932" s="17"/>
      <c r="V932" s="17"/>
      <c r="W932" s="17"/>
      <c r="X932" s="17"/>
      <c r="Y932" s="17"/>
      <c r="Z932" s="17"/>
      <c r="AA932" s="17"/>
      <c r="AB932" s="17"/>
      <c r="AC932" s="17"/>
      <c r="AD932" s="17"/>
      <c r="AE932" s="17"/>
      <c r="AF932" s="17"/>
      <c r="AG932" s="17"/>
      <c r="AH932" s="17"/>
      <c r="AI932" s="17"/>
      <c r="AJ932" s="17"/>
      <c r="AK932" s="17"/>
      <c r="AL932" s="17"/>
      <c r="AM932" s="17"/>
      <c r="AN932" s="17"/>
    </row>
    <row r="933" spans="2:40" x14ac:dyDescent="0.35">
      <c r="B933" t="s">
        <v>380</v>
      </c>
      <c r="C933" s="17">
        <v>0.57132391099848701</v>
      </c>
      <c r="D933" s="17">
        <v>0.61124041770808701</v>
      </c>
      <c r="E933" s="17">
        <v>0.53836263740814605</v>
      </c>
      <c r="F933" s="17"/>
      <c r="G933" s="17">
        <v>0.58620152692986305</v>
      </c>
      <c r="H933" s="17">
        <v>0.65886465437811803</v>
      </c>
      <c r="I933" s="17">
        <v>0.47380491004777198</v>
      </c>
      <c r="J933" s="17">
        <v>0.62935773388918104</v>
      </c>
      <c r="K933" s="17">
        <v>0.57808709809231895</v>
      </c>
      <c r="L933" s="17">
        <v>0.49283295022071499</v>
      </c>
      <c r="M933" s="17"/>
      <c r="N933" s="17">
        <v>0.59034684914890501</v>
      </c>
      <c r="O933" s="17">
        <v>0.78958406209210696</v>
      </c>
      <c r="P933" s="17">
        <v>0.47045975285608799</v>
      </c>
      <c r="Q933" s="17">
        <v>0.53951256652183599</v>
      </c>
      <c r="R933" s="17">
        <v>0.69801997129130899</v>
      </c>
      <c r="S933" s="17"/>
      <c r="T933" s="17">
        <v>0.50130195749316797</v>
      </c>
      <c r="U933" s="17">
        <v>0.57370307997977799</v>
      </c>
      <c r="V933" s="17">
        <v>0.70914202047795805</v>
      </c>
      <c r="W933" s="17">
        <v>0.51565767137792395</v>
      </c>
      <c r="X933" s="17"/>
      <c r="Y933" s="17">
        <v>0.54812761785072395</v>
      </c>
      <c r="Z933" s="17">
        <v>0.69313448106086595</v>
      </c>
      <c r="AA933" s="17">
        <v>0.52985983130619396</v>
      </c>
      <c r="AB933" s="17">
        <v>0.70832131041180701</v>
      </c>
      <c r="AC933" s="17">
        <v>0.42556788524538502</v>
      </c>
      <c r="AD933" s="17">
        <v>1</v>
      </c>
      <c r="AE933" s="17"/>
      <c r="AF933" s="17">
        <v>0.54281803724619704</v>
      </c>
      <c r="AG933" s="17"/>
      <c r="AH933" s="17">
        <v>0.56898430935578903</v>
      </c>
      <c r="AI933" s="17"/>
      <c r="AJ933" s="17">
        <v>0.48920215273268802</v>
      </c>
      <c r="AK933" s="17">
        <v>0.37217428121053697</v>
      </c>
      <c r="AL933" s="17">
        <v>0.70075732354394504</v>
      </c>
      <c r="AM933" s="17">
        <v>0.65815333032314904</v>
      </c>
      <c r="AN933" s="17">
        <v>0.62663874597681302</v>
      </c>
    </row>
    <row r="934" spans="2:40" x14ac:dyDescent="0.35">
      <c r="B934" t="s">
        <v>368</v>
      </c>
      <c r="C934" s="17">
        <v>0.35955691251773297</v>
      </c>
      <c r="D934" s="17">
        <v>0.34281677202507599</v>
      </c>
      <c r="E934" s="17">
        <v>0.37496199709948402</v>
      </c>
      <c r="F934" s="17"/>
      <c r="G934" s="17">
        <v>0.29732174892749902</v>
      </c>
      <c r="H934" s="17">
        <v>0.29577328049171597</v>
      </c>
      <c r="I934" s="17">
        <v>0.494839865205011</v>
      </c>
      <c r="J934" s="17">
        <v>0.316557560904692</v>
      </c>
      <c r="K934" s="17">
        <v>0.27996531352821402</v>
      </c>
      <c r="L934" s="17">
        <v>0.46278522352187801</v>
      </c>
      <c r="M934" s="17"/>
      <c r="N934" s="17">
        <v>0.40965315085109499</v>
      </c>
      <c r="O934" s="17">
        <v>0.16634691072464</v>
      </c>
      <c r="P934" s="17">
        <v>0.43481734614471401</v>
      </c>
      <c r="Q934" s="17">
        <v>0.39734366100889601</v>
      </c>
      <c r="R934" s="17">
        <v>0.26240457611564799</v>
      </c>
      <c r="S934" s="17"/>
      <c r="T934" s="17">
        <v>0.34137738315983202</v>
      </c>
      <c r="U934" s="17">
        <v>0.333691025424244</v>
      </c>
      <c r="V934" s="17">
        <v>0.27115840220370102</v>
      </c>
      <c r="W934" s="17">
        <v>0.46717937315820202</v>
      </c>
      <c r="X934" s="17"/>
      <c r="Y934" s="17">
        <v>0.36978316034280101</v>
      </c>
      <c r="Z934" s="17">
        <v>0.226336547356349</v>
      </c>
      <c r="AA934" s="17">
        <v>0.402622627608197</v>
      </c>
      <c r="AB934" s="17">
        <v>0.29167868958819299</v>
      </c>
      <c r="AC934" s="17">
        <v>0.50159180474613096</v>
      </c>
      <c r="AD934" s="17">
        <v>0</v>
      </c>
      <c r="AE934" s="17"/>
      <c r="AF934" s="17">
        <v>0.38570636003113301</v>
      </c>
      <c r="AG934" s="17"/>
      <c r="AH934" s="17">
        <v>0.36869045698601799</v>
      </c>
      <c r="AI934" s="17"/>
      <c r="AJ934" s="17">
        <v>0.43059012957326998</v>
      </c>
      <c r="AK934" s="17">
        <v>0.56445849136492698</v>
      </c>
      <c r="AL934" s="17">
        <v>0.23071922174998299</v>
      </c>
      <c r="AM934" s="17">
        <v>0.29322915390932702</v>
      </c>
      <c r="AN934" s="17">
        <v>0.29082337618383303</v>
      </c>
    </row>
    <row r="935" spans="2:40" x14ac:dyDescent="0.35">
      <c r="B935" t="s">
        <v>89</v>
      </c>
      <c r="C935" s="17">
        <v>6.9119176483780298E-2</v>
      </c>
      <c r="D935" s="17">
        <v>4.5942810266836498E-2</v>
      </c>
      <c r="E935" s="17">
        <v>8.6675365492370204E-2</v>
      </c>
      <c r="F935" s="17"/>
      <c r="G935" s="17">
        <v>0.116476724142638</v>
      </c>
      <c r="H935" s="17">
        <v>4.53620651301666E-2</v>
      </c>
      <c r="I935" s="17">
        <v>3.13552247472162E-2</v>
      </c>
      <c r="J935" s="17">
        <v>5.40847052061268E-2</v>
      </c>
      <c r="K935" s="17">
        <v>0.141947588379466</v>
      </c>
      <c r="L935" s="17">
        <v>4.4381826257407303E-2</v>
      </c>
      <c r="M935" s="17"/>
      <c r="N935" s="17">
        <v>0</v>
      </c>
      <c r="O935" s="17">
        <v>4.4069027183252799E-2</v>
      </c>
      <c r="P935" s="17">
        <v>9.4722900999197196E-2</v>
      </c>
      <c r="Q935" s="17">
        <v>6.3143772469267404E-2</v>
      </c>
      <c r="R935" s="17">
        <v>3.9575452593043202E-2</v>
      </c>
      <c r="S935" s="17"/>
      <c r="T935" s="17">
        <v>0.15732065934700101</v>
      </c>
      <c r="U935" s="17">
        <v>9.2605894595978497E-2</v>
      </c>
      <c r="V935" s="17">
        <v>1.9699577318340801E-2</v>
      </c>
      <c r="W935" s="17">
        <v>1.7162955463874401E-2</v>
      </c>
      <c r="X935" s="17"/>
      <c r="Y935" s="17">
        <v>8.2089221806474905E-2</v>
      </c>
      <c r="Z935" s="17">
        <v>8.0528971582784603E-2</v>
      </c>
      <c r="AA935" s="17">
        <v>6.7517541085609006E-2</v>
      </c>
      <c r="AB935" s="17">
        <v>0</v>
      </c>
      <c r="AC935" s="17">
        <v>7.2840310008484899E-2</v>
      </c>
      <c r="AD935" s="17">
        <v>0</v>
      </c>
      <c r="AE935" s="17"/>
      <c r="AF935" s="17">
        <v>7.1475602722670506E-2</v>
      </c>
      <c r="AG935" s="17"/>
      <c r="AH935" s="17">
        <v>6.2325233658193598E-2</v>
      </c>
      <c r="AI935" s="17"/>
      <c r="AJ935" s="17">
        <v>8.0207717694042793E-2</v>
      </c>
      <c r="AK935" s="17">
        <v>6.33672274245351E-2</v>
      </c>
      <c r="AL935" s="17">
        <v>6.8523454706071796E-2</v>
      </c>
      <c r="AM935" s="17">
        <v>4.8617515767524003E-2</v>
      </c>
      <c r="AN935" s="17">
        <v>8.2537877839354803E-2</v>
      </c>
    </row>
    <row r="936" spans="2:40" x14ac:dyDescent="0.35">
      <c r="C936" s="17"/>
      <c r="D936" s="17"/>
      <c r="E936" s="17"/>
      <c r="F936" s="17"/>
      <c r="G936" s="17"/>
      <c r="H936" s="17"/>
      <c r="I936" s="17"/>
      <c r="J936" s="17"/>
      <c r="K936" s="17"/>
      <c r="L936" s="17"/>
      <c r="M936" s="17"/>
      <c r="N936" s="17"/>
      <c r="O936" s="17"/>
      <c r="P936" s="17"/>
      <c r="Q936" s="17"/>
      <c r="R936" s="17"/>
      <c r="S936" s="17"/>
      <c r="T936" s="17"/>
      <c r="U936" s="17"/>
      <c r="V936" s="17"/>
      <c r="W936" s="17"/>
      <c r="X936" s="17"/>
      <c r="Y936" s="17"/>
      <c r="Z936" s="17"/>
      <c r="AA936" s="17"/>
      <c r="AB936" s="17"/>
      <c r="AC936" s="17"/>
      <c r="AD936" s="17"/>
      <c r="AE936" s="17"/>
      <c r="AF936" s="17"/>
      <c r="AG936" s="17"/>
      <c r="AH936" s="17"/>
      <c r="AI936" s="17"/>
      <c r="AJ936" s="17"/>
      <c r="AK936" s="17"/>
      <c r="AL936" s="17"/>
      <c r="AM936" s="17"/>
      <c r="AN936" s="17"/>
    </row>
    <row r="937" spans="2:40" x14ac:dyDescent="0.35">
      <c r="B937" s="6" t="s">
        <v>383</v>
      </c>
      <c r="C937" s="17"/>
      <c r="D937" s="17"/>
      <c r="E937" s="17"/>
      <c r="F937" s="17"/>
      <c r="G937" s="17"/>
      <c r="H937" s="17"/>
      <c r="I937" s="17"/>
      <c r="J937" s="17"/>
      <c r="K937" s="17"/>
      <c r="L937" s="17"/>
      <c r="M937" s="17"/>
      <c r="N937" s="17"/>
      <c r="O937" s="17"/>
      <c r="P937" s="17"/>
      <c r="Q937" s="17"/>
      <c r="R937" s="17"/>
      <c r="S937" s="17"/>
      <c r="T937" s="17"/>
      <c r="U937" s="17"/>
      <c r="V937" s="17"/>
      <c r="W937" s="17"/>
      <c r="X937" s="17"/>
      <c r="Y937" s="17"/>
      <c r="Z937" s="17"/>
      <c r="AA937" s="17"/>
      <c r="AB937" s="17"/>
      <c r="AC937" s="17"/>
      <c r="AD937" s="17"/>
      <c r="AE937" s="17"/>
      <c r="AF937" s="17"/>
      <c r="AG937" s="17"/>
      <c r="AH937" s="17"/>
      <c r="AI937" s="17"/>
      <c r="AJ937" s="17"/>
      <c r="AK937" s="17"/>
      <c r="AL937" s="17"/>
      <c r="AM937" s="17"/>
      <c r="AN937" s="17"/>
    </row>
    <row r="938" spans="2:40" x14ac:dyDescent="0.35">
      <c r="B938" s="24" t="s">
        <v>348</v>
      </c>
      <c r="C938" s="17"/>
      <c r="D938" s="17"/>
      <c r="E938" s="17"/>
      <c r="F938" s="17"/>
      <c r="G938" s="17"/>
      <c r="H938" s="17"/>
      <c r="I938" s="17"/>
      <c r="J938" s="17"/>
      <c r="K938" s="17"/>
      <c r="L938" s="17"/>
      <c r="M938" s="17"/>
      <c r="N938" s="17"/>
      <c r="O938" s="17"/>
      <c r="P938" s="17"/>
      <c r="Q938" s="17"/>
      <c r="R938" s="17"/>
      <c r="S938" s="17"/>
      <c r="T938" s="17"/>
      <c r="U938" s="17"/>
      <c r="V938" s="17"/>
      <c r="W938" s="17"/>
      <c r="X938" s="17"/>
      <c r="Y938" s="17"/>
      <c r="Z938" s="17"/>
      <c r="AA938" s="17"/>
      <c r="AB938" s="17"/>
      <c r="AC938" s="17"/>
      <c r="AD938" s="17"/>
      <c r="AE938" s="17"/>
      <c r="AF938" s="17"/>
      <c r="AG938" s="17"/>
      <c r="AH938" s="17"/>
      <c r="AI938" s="17"/>
      <c r="AJ938" s="17"/>
      <c r="AK938" s="17"/>
      <c r="AL938" s="17"/>
      <c r="AM938" s="17"/>
      <c r="AN938" s="17"/>
    </row>
    <row r="939" spans="2:40" x14ac:dyDescent="0.35">
      <c r="B939" t="s">
        <v>382</v>
      </c>
      <c r="C939" s="17">
        <v>0.62239836646058699</v>
      </c>
      <c r="D939" s="17">
        <v>0.68130598504668705</v>
      </c>
      <c r="E939" s="17">
        <v>0.559334497347455</v>
      </c>
      <c r="F939" s="17"/>
      <c r="G939" s="17">
        <v>0.57328012178933396</v>
      </c>
      <c r="H939" s="17">
        <v>0.74119125022828003</v>
      </c>
      <c r="I939" s="17">
        <v>0.64158662599895</v>
      </c>
      <c r="J939" s="17">
        <v>0.72605141383482996</v>
      </c>
      <c r="K939" s="17">
        <v>0.55058054169938797</v>
      </c>
      <c r="L939" s="17">
        <v>0.54466842347141997</v>
      </c>
      <c r="M939" s="17"/>
      <c r="N939" s="17">
        <v>0.499156802806352</v>
      </c>
      <c r="O939" s="17">
        <v>0.64340473759650196</v>
      </c>
      <c r="P939" s="17">
        <v>0.56215241680958306</v>
      </c>
      <c r="Q939" s="17">
        <v>0.66829410284352497</v>
      </c>
      <c r="R939" s="17">
        <v>0.71059171541651101</v>
      </c>
      <c r="S939" s="17"/>
      <c r="T939" s="17">
        <v>0.63722980939534402</v>
      </c>
      <c r="U939" s="17">
        <v>0.62541831802543901</v>
      </c>
      <c r="V939" s="17">
        <v>0.62329857379638098</v>
      </c>
      <c r="W939" s="17">
        <v>0.61857826703941399</v>
      </c>
      <c r="X939" s="17"/>
      <c r="Y939" s="17">
        <v>0.59211225242176801</v>
      </c>
      <c r="Z939" s="17">
        <v>0.56514448073359902</v>
      </c>
      <c r="AA939" s="17">
        <v>0.62205768483902102</v>
      </c>
      <c r="AB939" s="17">
        <v>0.92895104376090998</v>
      </c>
      <c r="AC939" s="17">
        <v>0.58903257841634404</v>
      </c>
      <c r="AD939" s="17">
        <v>1</v>
      </c>
      <c r="AE939" s="17"/>
      <c r="AF939" s="17">
        <v>0.60725402340033396</v>
      </c>
      <c r="AG939" s="17"/>
      <c r="AH939" s="17">
        <v>0.62125059323463505</v>
      </c>
      <c r="AI939" s="17"/>
      <c r="AJ939" s="17">
        <v>0.71618162292001097</v>
      </c>
      <c r="AK939" s="17">
        <v>0.69277676880974903</v>
      </c>
      <c r="AL939" s="17">
        <v>0.54260276060992196</v>
      </c>
      <c r="AM939" s="17">
        <v>0.55785098864574501</v>
      </c>
      <c r="AN939" s="17">
        <v>0.54667745530175904</v>
      </c>
    </row>
    <row r="940" spans="2:40" x14ac:dyDescent="0.35">
      <c r="B940" t="s">
        <v>368</v>
      </c>
      <c r="C940" s="17">
        <v>0.28280768068950202</v>
      </c>
      <c r="D940" s="17">
        <v>0.23949705226512899</v>
      </c>
      <c r="E940" s="17">
        <v>0.32917410777855499</v>
      </c>
      <c r="F940" s="17"/>
      <c r="G940" s="17">
        <v>0.42671987821066598</v>
      </c>
      <c r="H940" s="17">
        <v>0.15979433858870501</v>
      </c>
      <c r="I940" s="17">
        <v>0.246498630850989</v>
      </c>
      <c r="J940" s="17">
        <v>0.19936071814510301</v>
      </c>
      <c r="K940" s="17">
        <v>0.27285834038264301</v>
      </c>
      <c r="L940" s="17">
        <v>0.37089153159370197</v>
      </c>
      <c r="M940" s="17"/>
      <c r="N940" s="17">
        <v>0.306189333324968</v>
      </c>
      <c r="O940" s="17">
        <v>0.32615855969274798</v>
      </c>
      <c r="P940" s="17">
        <v>0.37027197505827503</v>
      </c>
      <c r="Q940" s="17">
        <v>0.19568532523316101</v>
      </c>
      <c r="R940" s="17">
        <v>0.170634566903138</v>
      </c>
      <c r="S940" s="17"/>
      <c r="T940" s="17">
        <v>0.36277019060465598</v>
      </c>
      <c r="U940" s="17">
        <v>0.264843273199801</v>
      </c>
      <c r="V940" s="17">
        <v>0.28903430739785801</v>
      </c>
      <c r="W940" s="17">
        <v>0.300028608690803</v>
      </c>
      <c r="X940" s="17"/>
      <c r="Y940" s="17">
        <v>0.27687118255159299</v>
      </c>
      <c r="Z940" s="17">
        <v>0.31416867250332298</v>
      </c>
      <c r="AA940" s="17">
        <v>0.31012261273650299</v>
      </c>
      <c r="AB940" s="17">
        <v>7.1048956239090105E-2</v>
      </c>
      <c r="AC940" s="17">
        <v>0.338141948126294</v>
      </c>
      <c r="AD940" s="17">
        <v>0</v>
      </c>
      <c r="AE940" s="17"/>
      <c r="AF940" s="17">
        <v>0.28221304827376498</v>
      </c>
      <c r="AG940" s="17"/>
      <c r="AH940" s="17">
        <v>0.28698630866625502</v>
      </c>
      <c r="AI940" s="17"/>
      <c r="AJ940" s="17">
        <v>0.242662663210931</v>
      </c>
      <c r="AK940" s="17">
        <v>0.23774567163573701</v>
      </c>
      <c r="AL940" s="17">
        <v>0.386933563214438</v>
      </c>
      <c r="AM940" s="17">
        <v>0.30492626429596598</v>
      </c>
      <c r="AN940" s="17">
        <v>0.22593451068029399</v>
      </c>
    </row>
    <row r="941" spans="2:40" x14ac:dyDescent="0.35">
      <c r="B941" t="s">
        <v>89</v>
      </c>
      <c r="C941" s="17">
        <v>9.4793952849911003E-2</v>
      </c>
      <c r="D941" s="17">
        <v>7.9196962688183506E-2</v>
      </c>
      <c r="E941" s="17">
        <v>0.11149139487399</v>
      </c>
      <c r="F941" s="17"/>
      <c r="G941" s="17">
        <v>0</v>
      </c>
      <c r="H941" s="17">
        <v>9.9014411183014794E-2</v>
      </c>
      <c r="I941" s="17">
        <v>0.11191474315006</v>
      </c>
      <c r="J941" s="17">
        <v>7.4587868020067102E-2</v>
      </c>
      <c r="K941" s="17">
        <v>0.176561117917969</v>
      </c>
      <c r="L941" s="17">
        <v>8.4440044934877903E-2</v>
      </c>
      <c r="M941" s="17"/>
      <c r="N941" s="17">
        <v>0.19465386386868</v>
      </c>
      <c r="O941" s="17">
        <v>3.04367027107494E-2</v>
      </c>
      <c r="P941" s="17">
        <v>6.7575608132141599E-2</v>
      </c>
      <c r="Q941" s="17">
        <v>0.13602057192331399</v>
      </c>
      <c r="R941" s="17">
        <v>0.118773717680352</v>
      </c>
      <c r="S941" s="17"/>
      <c r="T941" s="17">
        <v>0</v>
      </c>
      <c r="U941" s="17">
        <v>0.10973840877476</v>
      </c>
      <c r="V941" s="17">
        <v>8.7667118805761099E-2</v>
      </c>
      <c r="W941" s="17">
        <v>8.1393124269783304E-2</v>
      </c>
      <c r="X941" s="17"/>
      <c r="Y941" s="17">
        <v>0.13101656502664</v>
      </c>
      <c r="Z941" s="17">
        <v>0.120686846763078</v>
      </c>
      <c r="AA941" s="17">
        <v>6.7819702424475603E-2</v>
      </c>
      <c r="AB941" s="17">
        <v>0</v>
      </c>
      <c r="AC941" s="17">
        <v>7.2825473457361706E-2</v>
      </c>
      <c r="AD941" s="17">
        <v>0</v>
      </c>
      <c r="AE941" s="17"/>
      <c r="AF941" s="17">
        <v>0.110532928325902</v>
      </c>
      <c r="AG941" s="17"/>
      <c r="AH941" s="17">
        <v>9.1763098099109E-2</v>
      </c>
      <c r="AI941" s="17"/>
      <c r="AJ941" s="17">
        <v>4.1155713869058003E-2</v>
      </c>
      <c r="AK941" s="17">
        <v>6.9477559554513998E-2</v>
      </c>
      <c r="AL941" s="17">
        <v>7.0463676175639298E-2</v>
      </c>
      <c r="AM941" s="17">
        <v>0.13722274705828899</v>
      </c>
      <c r="AN941" s="17">
        <v>0.22738803401794599</v>
      </c>
    </row>
    <row r="942" spans="2:40" x14ac:dyDescent="0.35">
      <c r="C942" s="17"/>
      <c r="D942" s="17"/>
      <c r="E942" s="17"/>
      <c r="F942" s="17"/>
      <c r="G942" s="17"/>
      <c r="H942" s="17"/>
      <c r="I942" s="17"/>
      <c r="J942" s="17"/>
      <c r="K942" s="17"/>
      <c r="L942" s="17"/>
      <c r="M942" s="17"/>
      <c r="N942" s="17"/>
      <c r="O942" s="17"/>
      <c r="P942" s="17"/>
      <c r="Q942" s="17"/>
      <c r="R942" s="17"/>
      <c r="S942" s="17"/>
      <c r="T942" s="17"/>
      <c r="U942" s="17"/>
      <c r="V942" s="17"/>
      <c r="W942" s="17"/>
      <c r="X942" s="17"/>
      <c r="Y942" s="17"/>
      <c r="Z942" s="17"/>
      <c r="AA942" s="17"/>
      <c r="AB942" s="17"/>
      <c r="AC942" s="17"/>
      <c r="AD942" s="17"/>
      <c r="AE942" s="17"/>
      <c r="AF942" s="17"/>
      <c r="AG942" s="17"/>
      <c r="AH942" s="17"/>
      <c r="AI942" s="17"/>
      <c r="AJ942" s="17"/>
      <c r="AK942" s="17"/>
      <c r="AL942" s="17"/>
      <c r="AM942" s="17"/>
      <c r="AN942" s="17"/>
    </row>
    <row r="943" spans="2:40" x14ac:dyDescent="0.35">
      <c r="B943" s="6" t="s">
        <v>385</v>
      </c>
      <c r="C943" s="17"/>
      <c r="D943" s="17"/>
      <c r="E943" s="17"/>
      <c r="F943" s="17"/>
      <c r="G943" s="17"/>
      <c r="H943" s="17"/>
      <c r="I943" s="17"/>
      <c r="J943" s="17"/>
      <c r="K943" s="17"/>
      <c r="L943" s="17"/>
      <c r="M943" s="17"/>
      <c r="N943" s="17"/>
      <c r="O943" s="17"/>
      <c r="P943" s="17"/>
      <c r="Q943" s="17"/>
      <c r="R943" s="17"/>
      <c r="S943" s="17"/>
      <c r="T943" s="17"/>
      <c r="U943" s="17"/>
      <c r="V943" s="17"/>
      <c r="W943" s="17"/>
      <c r="X943" s="17"/>
      <c r="Y943" s="17"/>
      <c r="Z943" s="17"/>
      <c r="AA943" s="17"/>
      <c r="AB943" s="17"/>
      <c r="AC943" s="17"/>
      <c r="AD943" s="17"/>
      <c r="AE943" s="17"/>
      <c r="AF943" s="17"/>
      <c r="AG943" s="17"/>
      <c r="AH943" s="17"/>
      <c r="AI943" s="17"/>
      <c r="AJ943" s="17"/>
      <c r="AK943" s="17"/>
      <c r="AL943" s="17"/>
      <c r="AM943" s="17"/>
      <c r="AN943" s="17"/>
    </row>
    <row r="944" spans="2:40" x14ac:dyDescent="0.35">
      <c r="B944" s="24" t="s">
        <v>348</v>
      </c>
      <c r="C944" s="17"/>
      <c r="D944" s="17"/>
      <c r="E944" s="17"/>
      <c r="F944" s="17"/>
      <c r="G944" s="17"/>
      <c r="H944" s="17"/>
      <c r="I944" s="17"/>
      <c r="J944" s="17"/>
      <c r="K944" s="17"/>
      <c r="L944" s="17"/>
      <c r="M944" s="17"/>
      <c r="N944" s="17"/>
      <c r="O944" s="17"/>
      <c r="P944" s="17"/>
      <c r="Q944" s="17"/>
      <c r="R944" s="17"/>
      <c r="S944" s="17"/>
      <c r="T944" s="17"/>
      <c r="U944" s="17"/>
      <c r="V944" s="17"/>
      <c r="W944" s="17"/>
      <c r="X944" s="17"/>
      <c r="Y944" s="17"/>
      <c r="Z944" s="17"/>
      <c r="AA944" s="17"/>
      <c r="AB944" s="17"/>
      <c r="AC944" s="17"/>
      <c r="AD944" s="17"/>
      <c r="AE944" s="17"/>
      <c r="AF944" s="17"/>
      <c r="AG944" s="17"/>
      <c r="AH944" s="17"/>
      <c r="AI944" s="17"/>
      <c r="AJ944" s="17"/>
      <c r="AK944" s="17"/>
      <c r="AL944" s="17"/>
      <c r="AM944" s="17"/>
      <c r="AN944" s="17"/>
    </row>
    <row r="945" spans="2:40" x14ac:dyDescent="0.35">
      <c r="B945" t="s">
        <v>384</v>
      </c>
      <c r="C945" s="17">
        <v>0.71847288620974104</v>
      </c>
      <c r="D945" s="17">
        <v>0.80142871805613003</v>
      </c>
      <c r="E945" s="17">
        <v>0.63247722976977405</v>
      </c>
      <c r="F945" s="17"/>
      <c r="G945" s="17">
        <v>0.85726002331931905</v>
      </c>
      <c r="H945" s="17">
        <v>0.59914186247691104</v>
      </c>
      <c r="I945" s="17">
        <v>0.80920465266321495</v>
      </c>
      <c r="J945" s="17">
        <v>0.72500675695486305</v>
      </c>
      <c r="K945" s="17">
        <v>0.73405314617306505</v>
      </c>
      <c r="L945" s="17">
        <v>0.66960024023818498</v>
      </c>
      <c r="M945" s="17"/>
      <c r="N945" s="17">
        <v>0.85087785824718898</v>
      </c>
      <c r="O945" s="17">
        <v>0.88394056817100197</v>
      </c>
      <c r="P945" s="17">
        <v>0.72134135802632504</v>
      </c>
      <c r="Q945" s="17">
        <v>0.66149322372489705</v>
      </c>
      <c r="R945" s="17">
        <v>0.62037608153536905</v>
      </c>
      <c r="S945" s="17"/>
      <c r="T945" s="17">
        <v>0.33060048301338102</v>
      </c>
      <c r="U945" s="17">
        <v>0.87746017730970904</v>
      </c>
      <c r="V945" s="17">
        <v>0.72770916477471603</v>
      </c>
      <c r="W945" s="17">
        <v>0.67004275117365597</v>
      </c>
      <c r="X945" s="17"/>
      <c r="Y945" s="17">
        <v>0.67298006328249804</v>
      </c>
      <c r="Z945" s="17">
        <v>0.66631016753643102</v>
      </c>
      <c r="AA945" s="17">
        <v>0.71251868787925798</v>
      </c>
      <c r="AB945" s="17">
        <v>0.880748940843609</v>
      </c>
      <c r="AC945" s="17">
        <v>0.789936925360741</v>
      </c>
      <c r="AD945" s="17">
        <v>1</v>
      </c>
      <c r="AE945" s="17"/>
      <c r="AF945" s="17">
        <v>0.77445282329787901</v>
      </c>
      <c r="AG945" s="17"/>
      <c r="AH945" s="17">
        <v>0.72696868004150605</v>
      </c>
      <c r="AI945" s="17"/>
      <c r="AJ945" s="17">
        <v>0.67236236499128499</v>
      </c>
      <c r="AK945" s="17">
        <v>0.61732100789442901</v>
      </c>
      <c r="AL945" s="17">
        <v>0.76550207250539903</v>
      </c>
      <c r="AM945" s="17">
        <v>0.829577811409</v>
      </c>
      <c r="AN945" s="17">
        <v>0.64007507706057598</v>
      </c>
    </row>
    <row r="946" spans="2:40" x14ac:dyDescent="0.35">
      <c r="B946" t="s">
        <v>368</v>
      </c>
      <c r="C946" s="17">
        <v>0.216387741478412</v>
      </c>
      <c r="D946" s="17">
        <v>0.189644634160824</v>
      </c>
      <c r="E946" s="17">
        <v>0.24411082034861201</v>
      </c>
      <c r="F946" s="17"/>
      <c r="G946" s="17">
        <v>9.8362544634740506E-2</v>
      </c>
      <c r="H946" s="17">
        <v>0.33509370252564002</v>
      </c>
      <c r="I946" s="17">
        <v>0.119772797222648</v>
      </c>
      <c r="J946" s="17">
        <v>0.219731992791598</v>
      </c>
      <c r="K946" s="17">
        <v>0.14941469562476201</v>
      </c>
      <c r="L946" s="17">
        <v>0.278422488636201</v>
      </c>
      <c r="M946" s="17"/>
      <c r="N946" s="17">
        <v>0.14912214175281099</v>
      </c>
      <c r="O946" s="17">
        <v>5.7209391772506099E-2</v>
      </c>
      <c r="P946" s="17">
        <v>0.21976355014785701</v>
      </c>
      <c r="Q946" s="17">
        <v>0.24928673241609001</v>
      </c>
      <c r="R946" s="17">
        <v>0.35001105305942698</v>
      </c>
      <c r="S946" s="17"/>
      <c r="T946" s="17">
        <v>0.169608608050133</v>
      </c>
      <c r="U946" s="17">
        <v>0.107485490528006</v>
      </c>
      <c r="V946" s="17">
        <v>0.25273397897030803</v>
      </c>
      <c r="W946" s="17">
        <v>0.27582907911749299</v>
      </c>
      <c r="X946" s="17"/>
      <c r="Y946" s="17">
        <v>0.29603235802675698</v>
      </c>
      <c r="Z946" s="17">
        <v>0.139163552263318</v>
      </c>
      <c r="AA946" s="17">
        <v>0.239591089987121</v>
      </c>
      <c r="AB946" s="17">
        <v>0</v>
      </c>
      <c r="AC946" s="17">
        <v>0.109199885574375</v>
      </c>
      <c r="AD946" s="17">
        <v>0</v>
      </c>
      <c r="AE946" s="17"/>
      <c r="AF946" s="17">
        <v>0.16168349318213901</v>
      </c>
      <c r="AG946" s="17"/>
      <c r="AH946" s="17">
        <v>0.20559458429783001</v>
      </c>
      <c r="AI946" s="17"/>
      <c r="AJ946" s="17">
        <v>0.24260150839233299</v>
      </c>
      <c r="AK946" s="17">
        <v>0.34600902832448999</v>
      </c>
      <c r="AL946" s="17">
        <v>0.19361046024155401</v>
      </c>
      <c r="AM946" s="17">
        <v>8.4028609126975004E-2</v>
      </c>
      <c r="AN946" s="17">
        <v>0.31774554794884602</v>
      </c>
    </row>
    <row r="947" spans="2:40" x14ac:dyDescent="0.35">
      <c r="B947" t="s">
        <v>89</v>
      </c>
      <c r="C947" s="17">
        <v>6.5139372311846702E-2</v>
      </c>
      <c r="D947" s="17">
        <v>8.9266477830465107E-3</v>
      </c>
      <c r="E947" s="17">
        <v>0.123411949881614</v>
      </c>
      <c r="F947" s="17"/>
      <c r="G947" s="17">
        <v>4.4377432045940898E-2</v>
      </c>
      <c r="H947" s="17">
        <v>6.5764434997449106E-2</v>
      </c>
      <c r="I947" s="17">
        <v>7.1022550114137203E-2</v>
      </c>
      <c r="J947" s="17">
        <v>5.5261250253539E-2</v>
      </c>
      <c r="K947" s="17">
        <v>0.116532158202173</v>
      </c>
      <c r="L947" s="17">
        <v>5.1977271125613997E-2</v>
      </c>
      <c r="M947" s="17"/>
      <c r="N947" s="17">
        <v>0</v>
      </c>
      <c r="O947" s="17">
        <v>5.8850040056492303E-2</v>
      </c>
      <c r="P947" s="17">
        <v>5.8895091825817897E-2</v>
      </c>
      <c r="Q947" s="17">
        <v>8.9220043859013304E-2</v>
      </c>
      <c r="R947" s="17">
        <v>2.9612865405204001E-2</v>
      </c>
      <c r="S947" s="17"/>
      <c r="T947" s="17">
        <v>0.49979090893648598</v>
      </c>
      <c r="U947" s="17">
        <v>1.5054332162284899E-2</v>
      </c>
      <c r="V947" s="17">
        <v>1.9556856254976399E-2</v>
      </c>
      <c r="W947" s="17">
        <v>5.41281697088511E-2</v>
      </c>
      <c r="X947" s="17"/>
      <c r="Y947" s="17">
        <v>3.0987578690744699E-2</v>
      </c>
      <c r="Z947" s="17">
        <v>0.19452628020025201</v>
      </c>
      <c r="AA947" s="17">
        <v>4.7890222133621603E-2</v>
      </c>
      <c r="AB947" s="17">
        <v>0.119251059156391</v>
      </c>
      <c r="AC947" s="17">
        <v>0.10086318906488401</v>
      </c>
      <c r="AD947" s="17">
        <v>0</v>
      </c>
      <c r="AE947" s="17"/>
      <c r="AF947" s="17">
        <v>6.3863683519981895E-2</v>
      </c>
      <c r="AG947" s="17"/>
      <c r="AH947" s="17">
        <v>6.7436735660664202E-2</v>
      </c>
      <c r="AI947" s="17"/>
      <c r="AJ947" s="17">
        <v>8.5036126616381894E-2</v>
      </c>
      <c r="AK947" s="17">
        <v>3.6669963781080402E-2</v>
      </c>
      <c r="AL947" s="17">
        <v>4.08874672530469E-2</v>
      </c>
      <c r="AM947" s="17">
        <v>8.6393579464024803E-2</v>
      </c>
      <c r="AN947" s="17">
        <v>4.2179374990577702E-2</v>
      </c>
    </row>
    <row r="948" spans="2:40" x14ac:dyDescent="0.35">
      <c r="C948" s="17"/>
      <c r="D948" s="17"/>
      <c r="E948" s="17"/>
      <c r="F948" s="17"/>
      <c r="G948" s="17"/>
      <c r="H948" s="17"/>
      <c r="I948" s="17"/>
      <c r="J948" s="17"/>
      <c r="K948" s="17"/>
      <c r="L948" s="17"/>
      <c r="M948" s="17"/>
      <c r="N948" s="17"/>
      <c r="O948" s="17"/>
      <c r="P948" s="17"/>
      <c r="Q948" s="17"/>
      <c r="R948" s="17"/>
      <c r="S948" s="17"/>
      <c r="T948" s="17"/>
      <c r="U948" s="17"/>
      <c r="V948" s="17"/>
      <c r="W948" s="17"/>
      <c r="X948" s="17"/>
      <c r="Y948" s="17"/>
      <c r="Z948" s="17"/>
      <c r="AA948" s="17"/>
      <c r="AB948" s="17"/>
      <c r="AC948" s="17"/>
      <c r="AD948" s="17"/>
      <c r="AE948" s="17"/>
      <c r="AF948" s="17"/>
      <c r="AG948" s="17"/>
      <c r="AH948" s="17"/>
      <c r="AI948" s="17"/>
      <c r="AJ948" s="17"/>
      <c r="AK948" s="17"/>
      <c r="AL948" s="17"/>
      <c r="AM948" s="17"/>
      <c r="AN948" s="17"/>
    </row>
    <row r="949" spans="2:40" x14ac:dyDescent="0.35">
      <c r="B949" s="6" t="s">
        <v>387</v>
      </c>
      <c r="C949" s="17"/>
      <c r="D949" s="17"/>
      <c r="E949" s="17"/>
      <c r="F949" s="17"/>
      <c r="G949" s="17"/>
      <c r="H949" s="17"/>
      <c r="I949" s="17"/>
      <c r="J949" s="17"/>
      <c r="K949" s="17"/>
      <c r="L949" s="17"/>
      <c r="M949" s="17"/>
      <c r="N949" s="17"/>
      <c r="O949" s="17"/>
      <c r="P949" s="17"/>
      <c r="Q949" s="17"/>
      <c r="R949" s="17"/>
      <c r="S949" s="17"/>
      <c r="T949" s="17"/>
      <c r="U949" s="17"/>
      <c r="V949" s="17"/>
      <c r="W949" s="17"/>
      <c r="X949" s="17"/>
      <c r="Y949" s="17"/>
      <c r="Z949" s="17"/>
      <c r="AA949" s="17"/>
      <c r="AB949" s="17"/>
      <c r="AC949" s="17"/>
      <c r="AD949" s="17"/>
      <c r="AE949" s="17"/>
      <c r="AF949" s="17"/>
      <c r="AG949" s="17"/>
      <c r="AH949" s="17"/>
      <c r="AI949" s="17"/>
      <c r="AJ949" s="17"/>
      <c r="AK949" s="17"/>
      <c r="AL949" s="17"/>
      <c r="AM949" s="17"/>
      <c r="AN949" s="17"/>
    </row>
    <row r="950" spans="2:40" x14ac:dyDescent="0.35">
      <c r="B950" s="24" t="s">
        <v>348</v>
      </c>
      <c r="C950" s="17"/>
      <c r="D950" s="17"/>
      <c r="E950" s="17"/>
      <c r="F950" s="17"/>
      <c r="G950" s="17"/>
      <c r="H950" s="17"/>
      <c r="I950" s="17"/>
      <c r="J950" s="17"/>
      <c r="K950" s="17"/>
      <c r="L950" s="17"/>
      <c r="M950" s="17"/>
      <c r="N950" s="17"/>
      <c r="O950" s="17"/>
      <c r="P950" s="17"/>
      <c r="Q950" s="17"/>
      <c r="R950" s="17"/>
      <c r="S950" s="17"/>
      <c r="T950" s="17"/>
      <c r="U950" s="17"/>
      <c r="V950" s="17"/>
      <c r="W950" s="17"/>
      <c r="X950" s="17"/>
      <c r="Y950" s="17"/>
      <c r="Z950" s="17"/>
      <c r="AA950" s="17"/>
      <c r="AB950" s="17"/>
      <c r="AC950" s="17"/>
      <c r="AD950" s="17"/>
      <c r="AE950" s="17"/>
      <c r="AF950" s="17"/>
      <c r="AG950" s="17"/>
      <c r="AH950" s="17"/>
      <c r="AI950" s="17"/>
      <c r="AJ950" s="17"/>
      <c r="AK950" s="17"/>
      <c r="AL950" s="17"/>
      <c r="AM950" s="17"/>
      <c r="AN950" s="17"/>
    </row>
    <row r="951" spans="2:40" x14ac:dyDescent="0.35">
      <c r="B951" t="s">
        <v>386</v>
      </c>
      <c r="C951" s="17">
        <v>0.74931810043427205</v>
      </c>
      <c r="D951" s="17">
        <v>0.75095259758413802</v>
      </c>
      <c r="E951" s="17">
        <v>0.74227898215645105</v>
      </c>
      <c r="F951" s="17"/>
      <c r="G951" s="17">
        <v>0.71595949542844795</v>
      </c>
      <c r="H951" s="17">
        <v>0.77274757689786899</v>
      </c>
      <c r="I951" s="17">
        <v>0.74653141702121095</v>
      </c>
      <c r="J951" s="17">
        <v>0.74264735837816098</v>
      </c>
      <c r="K951" s="17">
        <v>0.76515692014804204</v>
      </c>
      <c r="L951" s="17">
        <v>0.73878946896496001</v>
      </c>
      <c r="M951" s="17"/>
      <c r="N951" s="17">
        <v>0.74563898641457205</v>
      </c>
      <c r="O951" s="17">
        <v>0.78995354757168001</v>
      </c>
      <c r="P951" s="17">
        <v>0.76863138879142101</v>
      </c>
      <c r="Q951" s="17">
        <v>0.77583406514408004</v>
      </c>
      <c r="R951" s="17">
        <v>0.62680015000331202</v>
      </c>
      <c r="S951" s="17"/>
      <c r="T951" s="17">
        <v>0.728592145358812</v>
      </c>
      <c r="U951" s="17">
        <v>0.79026551739128104</v>
      </c>
      <c r="V951" s="17">
        <v>0.79692446367405101</v>
      </c>
      <c r="W951" s="17">
        <v>0.76903075242655805</v>
      </c>
      <c r="X951" s="17"/>
      <c r="Y951" s="17">
        <v>0.77947852025744901</v>
      </c>
      <c r="Z951" s="17">
        <v>0.75065230272789896</v>
      </c>
      <c r="AA951" s="17">
        <v>0.70777179847793803</v>
      </c>
      <c r="AB951" s="17">
        <v>0.67718185872875802</v>
      </c>
      <c r="AC951" s="17">
        <v>0.79356373725851403</v>
      </c>
      <c r="AD951" s="17">
        <v>0.60603068396166304</v>
      </c>
      <c r="AE951" s="17"/>
      <c r="AF951" s="17">
        <v>0.72687459662975995</v>
      </c>
      <c r="AG951" s="17"/>
      <c r="AH951" s="17">
        <v>0.75163463869536495</v>
      </c>
      <c r="AI951" s="17"/>
      <c r="AJ951" s="17">
        <v>0.78581609130337604</v>
      </c>
      <c r="AK951" s="17">
        <v>0.65804718905375803</v>
      </c>
      <c r="AL951" s="17">
        <v>0.78858507984216697</v>
      </c>
      <c r="AM951" s="17">
        <v>0.81375726071552501</v>
      </c>
      <c r="AN951" s="17">
        <v>0.57324738552541599</v>
      </c>
    </row>
    <row r="952" spans="2:40" x14ac:dyDescent="0.35">
      <c r="B952" t="s">
        <v>368</v>
      </c>
      <c r="C952" s="17">
        <v>0.16523266817629501</v>
      </c>
      <c r="D952" s="17">
        <v>0.17829142632619999</v>
      </c>
      <c r="E952" s="17">
        <v>0.15583295697647501</v>
      </c>
      <c r="F952" s="17"/>
      <c r="G952" s="17">
        <v>0.219469729240439</v>
      </c>
      <c r="H952" s="17">
        <v>0.195733424114998</v>
      </c>
      <c r="I952" s="17">
        <v>0.21303880272358</v>
      </c>
      <c r="J952" s="17">
        <v>0.13173806104229099</v>
      </c>
      <c r="K952" s="17">
        <v>0.12814514387023801</v>
      </c>
      <c r="L952" s="17">
        <v>0.13207374114178499</v>
      </c>
      <c r="M952" s="17"/>
      <c r="N952" s="17">
        <v>0.10303823548223499</v>
      </c>
      <c r="O952" s="17">
        <v>0.14439597777142099</v>
      </c>
      <c r="P952" s="17">
        <v>0.103768100996656</v>
      </c>
      <c r="Q952" s="17">
        <v>0.184664990892555</v>
      </c>
      <c r="R952" s="17">
        <v>0.37319984999668798</v>
      </c>
      <c r="S952" s="17"/>
      <c r="T952" s="17">
        <v>0.16139145735007299</v>
      </c>
      <c r="U952" s="17">
        <v>0.10312278105494101</v>
      </c>
      <c r="V952" s="17">
        <v>0.18012581793299301</v>
      </c>
      <c r="W952" s="17">
        <v>0.18602567027032099</v>
      </c>
      <c r="X952" s="17"/>
      <c r="Y952" s="17">
        <v>0.17833132836024301</v>
      </c>
      <c r="Z952" s="17">
        <v>0.152546377314318</v>
      </c>
      <c r="AA952" s="17">
        <v>0.139393492084702</v>
      </c>
      <c r="AB952" s="17">
        <v>0.23587094907264</v>
      </c>
      <c r="AC952" s="17">
        <v>0.12677428736606999</v>
      </c>
      <c r="AD952" s="17">
        <v>0.39396931603833701</v>
      </c>
      <c r="AE952" s="17"/>
      <c r="AF952" s="17">
        <v>0.16135790042456</v>
      </c>
      <c r="AG952" s="17"/>
      <c r="AH952" s="17">
        <v>0.16552834667383501</v>
      </c>
      <c r="AI952" s="17"/>
      <c r="AJ952" s="17">
        <v>0.111259110561944</v>
      </c>
      <c r="AK952" s="17">
        <v>0.26477322705447298</v>
      </c>
      <c r="AL952" s="17">
        <v>0.165991025111729</v>
      </c>
      <c r="AM952" s="17">
        <v>9.7681668187320506E-2</v>
      </c>
      <c r="AN952" s="17">
        <v>0.30410158980882601</v>
      </c>
    </row>
    <row r="953" spans="2:40" x14ac:dyDescent="0.35">
      <c r="B953" t="s">
        <v>89</v>
      </c>
      <c r="C953" s="17">
        <v>8.5449231389432695E-2</v>
      </c>
      <c r="D953" s="17">
        <v>7.0755976089662095E-2</v>
      </c>
      <c r="E953" s="17">
        <v>0.101888060867074</v>
      </c>
      <c r="F953" s="17"/>
      <c r="G953" s="17">
        <v>6.45707753311133E-2</v>
      </c>
      <c r="H953" s="17">
        <v>3.1518998987132799E-2</v>
      </c>
      <c r="I953" s="17">
        <v>4.0429780255208797E-2</v>
      </c>
      <c r="J953" s="17">
        <v>0.125614580579548</v>
      </c>
      <c r="K953" s="17">
        <v>0.10669793598172</v>
      </c>
      <c r="L953" s="17">
        <v>0.129136789893255</v>
      </c>
      <c r="M953" s="17"/>
      <c r="N953" s="17">
        <v>0.151322778103192</v>
      </c>
      <c r="O953" s="17">
        <v>6.5650474656899396E-2</v>
      </c>
      <c r="P953" s="17">
        <v>0.12760051021192301</v>
      </c>
      <c r="Q953" s="17">
        <v>3.9500943963365003E-2</v>
      </c>
      <c r="R953" s="17">
        <v>0</v>
      </c>
      <c r="S953" s="17"/>
      <c r="T953" s="17">
        <v>0.110016397291115</v>
      </c>
      <c r="U953" s="17">
        <v>0.106611701553778</v>
      </c>
      <c r="V953" s="17">
        <v>2.29497183929563E-2</v>
      </c>
      <c r="W953" s="17">
        <v>4.4943577303121103E-2</v>
      </c>
      <c r="X953" s="17"/>
      <c r="Y953" s="17">
        <v>4.2190151382307903E-2</v>
      </c>
      <c r="Z953" s="17">
        <v>9.6801319957782794E-2</v>
      </c>
      <c r="AA953" s="17">
        <v>0.15283470943735999</v>
      </c>
      <c r="AB953" s="17">
        <v>8.6947192198601295E-2</v>
      </c>
      <c r="AC953" s="17">
        <v>7.9661975375416194E-2</v>
      </c>
      <c r="AD953" s="17">
        <v>0</v>
      </c>
      <c r="AE953" s="17"/>
      <c r="AF953" s="17">
        <v>0.11176750294568</v>
      </c>
      <c r="AG953" s="17"/>
      <c r="AH953" s="17">
        <v>8.2837014630800399E-2</v>
      </c>
      <c r="AI953" s="17"/>
      <c r="AJ953" s="17">
        <v>0.10292479813468</v>
      </c>
      <c r="AK953" s="17">
        <v>7.7179583891768502E-2</v>
      </c>
      <c r="AL953" s="17">
        <v>4.5423895046104203E-2</v>
      </c>
      <c r="AM953" s="17">
        <v>8.8561071097154206E-2</v>
      </c>
      <c r="AN953" s="17">
        <v>0.122651024665758</v>
      </c>
    </row>
    <row r="954" spans="2:40" x14ac:dyDescent="0.35">
      <c r="C954" s="17"/>
      <c r="D954" s="17"/>
      <c r="E954" s="17"/>
      <c r="F954" s="17"/>
      <c r="G954" s="17"/>
      <c r="H954" s="17"/>
      <c r="I954" s="17"/>
      <c r="J954" s="17"/>
      <c r="K954" s="17"/>
      <c r="L954" s="17"/>
      <c r="M954" s="17"/>
      <c r="N954" s="17"/>
      <c r="O954" s="17"/>
      <c r="P954" s="17"/>
      <c r="Q954" s="17"/>
      <c r="R954" s="17"/>
      <c r="S954" s="17"/>
      <c r="T954" s="17"/>
      <c r="U954" s="17"/>
      <c r="V954" s="17"/>
      <c r="W954" s="17"/>
      <c r="X954" s="17"/>
      <c r="Y954" s="17"/>
      <c r="Z954" s="17"/>
      <c r="AA954" s="17"/>
      <c r="AB954" s="17"/>
      <c r="AC954" s="17"/>
      <c r="AD954" s="17"/>
      <c r="AE954" s="17"/>
      <c r="AF954" s="17"/>
      <c r="AG954" s="17"/>
      <c r="AH954" s="17"/>
      <c r="AI954" s="17"/>
      <c r="AJ954" s="17"/>
      <c r="AK954" s="17"/>
      <c r="AL954" s="17"/>
      <c r="AM954" s="17"/>
      <c r="AN954" s="17"/>
    </row>
    <row r="955" spans="2:40" x14ac:dyDescent="0.35">
      <c r="B955" s="6" t="s">
        <v>390</v>
      </c>
      <c r="C955" s="17"/>
      <c r="D955" s="17"/>
      <c r="E955" s="17"/>
      <c r="F955" s="17"/>
      <c r="G955" s="17"/>
      <c r="H955" s="17"/>
      <c r="I955" s="17"/>
      <c r="J955" s="17"/>
      <c r="K955" s="17"/>
      <c r="L955" s="17"/>
      <c r="M955" s="17"/>
      <c r="N955" s="17"/>
      <c r="O955" s="17"/>
      <c r="P955" s="17"/>
      <c r="Q955" s="17"/>
      <c r="R955" s="17"/>
      <c r="S955" s="17"/>
      <c r="T955" s="17"/>
      <c r="U955" s="17"/>
      <c r="V955" s="17"/>
      <c r="W955" s="17"/>
      <c r="X955" s="17"/>
      <c r="Y955" s="17"/>
      <c r="Z955" s="17"/>
      <c r="AA955" s="17"/>
      <c r="AB955" s="17"/>
      <c r="AC955" s="17"/>
      <c r="AD955" s="17"/>
      <c r="AE955" s="17"/>
      <c r="AF955" s="17"/>
      <c r="AG955" s="17"/>
      <c r="AH955" s="17"/>
      <c r="AI955" s="17"/>
      <c r="AJ955" s="17"/>
      <c r="AK955" s="17"/>
      <c r="AL955" s="17"/>
      <c r="AM955" s="17"/>
      <c r="AN955" s="17"/>
    </row>
    <row r="956" spans="2:40" x14ac:dyDescent="0.35">
      <c r="B956" s="24" t="s">
        <v>348</v>
      </c>
      <c r="C956" s="17"/>
      <c r="D956" s="17"/>
      <c r="E956" s="17"/>
      <c r="F956" s="17"/>
      <c r="G956" s="17"/>
      <c r="H956" s="17"/>
      <c r="I956" s="17"/>
      <c r="J956" s="17"/>
      <c r="K956" s="17"/>
      <c r="L956" s="17"/>
      <c r="M956" s="17"/>
      <c r="N956" s="17"/>
      <c r="O956" s="17"/>
      <c r="P956" s="17"/>
      <c r="Q956" s="17"/>
      <c r="R956" s="17"/>
      <c r="S956" s="17"/>
      <c r="T956" s="17"/>
      <c r="U956" s="17"/>
      <c r="V956" s="17"/>
      <c r="W956" s="17"/>
      <c r="X956" s="17"/>
      <c r="Y956" s="17"/>
      <c r="Z956" s="17"/>
      <c r="AA956" s="17"/>
      <c r="AB956" s="17"/>
      <c r="AC956" s="17"/>
      <c r="AD956" s="17"/>
      <c r="AE956" s="17"/>
      <c r="AF956" s="17"/>
      <c r="AG956" s="17"/>
      <c r="AH956" s="17"/>
      <c r="AI956" s="17"/>
      <c r="AJ956" s="17"/>
      <c r="AK956" s="17"/>
      <c r="AL956" s="17"/>
      <c r="AM956" s="17"/>
      <c r="AN956" s="17"/>
    </row>
    <row r="957" spans="2:40" x14ac:dyDescent="0.35">
      <c r="B957" t="s">
        <v>388</v>
      </c>
      <c r="C957" s="17">
        <v>0.25329336268273001</v>
      </c>
      <c r="D957" s="17">
        <v>0.24063642393024501</v>
      </c>
      <c r="E957" s="17">
        <v>0.264174471884145</v>
      </c>
      <c r="F957" s="17"/>
      <c r="G957" s="17">
        <v>0.17116986605832199</v>
      </c>
      <c r="H957" s="17">
        <v>0.33234056889366298</v>
      </c>
      <c r="I957" s="17">
        <v>0.30980988309090102</v>
      </c>
      <c r="J957" s="17">
        <v>0.32217145455456803</v>
      </c>
      <c r="K957" s="17">
        <v>0.21341688048454899</v>
      </c>
      <c r="L957" s="17">
        <v>0.14745054551436901</v>
      </c>
      <c r="M957" s="17"/>
      <c r="N957" s="17">
        <v>0.365551720321524</v>
      </c>
      <c r="O957" s="17">
        <v>0.23632896405804599</v>
      </c>
      <c r="P957" s="17">
        <v>0.154964720916168</v>
      </c>
      <c r="Q957" s="17">
        <v>0.27907809467018801</v>
      </c>
      <c r="R957" s="17">
        <v>0.38218326836677102</v>
      </c>
      <c r="S957" s="17"/>
      <c r="T957" s="17">
        <v>0.11770890767901</v>
      </c>
      <c r="U957" s="17">
        <v>0.26626792300061802</v>
      </c>
      <c r="V957" s="17">
        <v>0.28671201815746</v>
      </c>
      <c r="W957" s="17">
        <v>0.28403263197831802</v>
      </c>
      <c r="X957" s="17"/>
      <c r="Y957" s="17">
        <v>0.34960468113885101</v>
      </c>
      <c r="Z957" s="17">
        <v>0.19080925291283901</v>
      </c>
      <c r="AA957" s="17">
        <v>0.12560028971661499</v>
      </c>
      <c r="AB957" s="17">
        <v>9.1806375927777198E-2</v>
      </c>
      <c r="AC957" s="17">
        <v>0</v>
      </c>
      <c r="AD957" s="17">
        <v>0.541451657829356</v>
      </c>
      <c r="AE957" s="17"/>
      <c r="AF957" s="17">
        <v>0.26013254237820699</v>
      </c>
      <c r="AG957" s="17"/>
      <c r="AH957" s="17">
        <v>0.23050788050034099</v>
      </c>
      <c r="AI957" s="17"/>
      <c r="AJ957" s="17">
        <v>0.28473840404408002</v>
      </c>
      <c r="AK957" s="17">
        <v>0.31990857410016599</v>
      </c>
      <c r="AL957" s="17">
        <v>0.22651882410395199</v>
      </c>
      <c r="AM957" s="17">
        <v>0.25548762180043</v>
      </c>
      <c r="AN957" s="17">
        <v>7.39241541032543E-2</v>
      </c>
    </row>
    <row r="958" spans="2:40" x14ac:dyDescent="0.35">
      <c r="B958" t="s">
        <v>389</v>
      </c>
      <c r="C958" s="17">
        <v>0.67593308843276001</v>
      </c>
      <c r="D958" s="17">
        <v>0.68547630782884506</v>
      </c>
      <c r="E958" s="17">
        <v>0.667728828744654</v>
      </c>
      <c r="F958" s="17"/>
      <c r="G958" s="17">
        <v>0.82883013394167804</v>
      </c>
      <c r="H958" s="17">
        <v>0.63961819105703299</v>
      </c>
      <c r="I958" s="17">
        <v>0.64957068101644899</v>
      </c>
      <c r="J958" s="17">
        <v>0.58885120292821203</v>
      </c>
      <c r="K958" s="17">
        <v>0.71108525706372605</v>
      </c>
      <c r="L958" s="17">
        <v>0.72982796518785598</v>
      </c>
      <c r="M958" s="17"/>
      <c r="N958" s="17">
        <v>0.580174043880063</v>
      </c>
      <c r="O958" s="17">
        <v>0.73435730749252603</v>
      </c>
      <c r="P958" s="17">
        <v>0.71587484469061602</v>
      </c>
      <c r="Q958" s="17">
        <v>0.64816383493067597</v>
      </c>
      <c r="R958" s="17">
        <v>0.61781673163322903</v>
      </c>
      <c r="S958" s="17"/>
      <c r="T958" s="17">
        <v>0.77126288819254696</v>
      </c>
      <c r="U958" s="17">
        <v>0.65943520430378899</v>
      </c>
      <c r="V958" s="17">
        <v>0.69595855251607297</v>
      </c>
      <c r="W958" s="17">
        <v>0.649838730514811</v>
      </c>
      <c r="X958" s="17"/>
      <c r="Y958" s="17">
        <v>0.60358024368275298</v>
      </c>
      <c r="Z958" s="17">
        <v>0.72039470146788798</v>
      </c>
      <c r="AA958" s="17">
        <v>0.74797022494704402</v>
      </c>
      <c r="AB958" s="17">
        <v>0.90819362407222304</v>
      </c>
      <c r="AC958" s="17">
        <v>0.89580433070252297</v>
      </c>
      <c r="AD958" s="17">
        <v>0.458548342170644</v>
      </c>
      <c r="AE958" s="17"/>
      <c r="AF958" s="17">
        <v>0.659161926841076</v>
      </c>
      <c r="AG958" s="17"/>
      <c r="AH958" s="17">
        <v>0.69997935023512803</v>
      </c>
      <c r="AI958" s="17"/>
      <c r="AJ958" s="17">
        <v>0.58574870299556803</v>
      </c>
      <c r="AK958" s="17">
        <v>0.68009142589983396</v>
      </c>
      <c r="AL958" s="17">
        <v>0.70158302019152496</v>
      </c>
      <c r="AM958" s="17">
        <v>0.67457873014123004</v>
      </c>
      <c r="AN958" s="17">
        <v>0.92607584589674596</v>
      </c>
    </row>
    <row r="959" spans="2:40" x14ac:dyDescent="0.35">
      <c r="B959" t="s">
        <v>89</v>
      </c>
      <c r="C959" s="17">
        <v>7.0773548884509305E-2</v>
      </c>
      <c r="D959" s="17">
        <v>7.3887268240910006E-2</v>
      </c>
      <c r="E959" s="17">
        <v>6.8096699371201802E-2</v>
      </c>
      <c r="F959" s="17"/>
      <c r="G959" s="17">
        <v>0</v>
      </c>
      <c r="H959" s="17">
        <v>2.8041240049304202E-2</v>
      </c>
      <c r="I959" s="17">
        <v>4.0619435892650199E-2</v>
      </c>
      <c r="J959" s="17">
        <v>8.8977342517219393E-2</v>
      </c>
      <c r="K959" s="17">
        <v>7.5497862451724698E-2</v>
      </c>
      <c r="L959" s="17">
        <v>0.122721489297775</v>
      </c>
      <c r="M959" s="17"/>
      <c r="N959" s="17">
        <v>5.4274235798412902E-2</v>
      </c>
      <c r="O959" s="17">
        <v>2.9313728449427898E-2</v>
      </c>
      <c r="P959" s="17">
        <v>0.12916043439321601</v>
      </c>
      <c r="Q959" s="17">
        <v>7.2758070399135996E-2</v>
      </c>
      <c r="R959" s="17">
        <v>0</v>
      </c>
      <c r="S959" s="17"/>
      <c r="T959" s="17">
        <v>0.111028204128443</v>
      </c>
      <c r="U959" s="17">
        <v>7.4296872695593402E-2</v>
      </c>
      <c r="V959" s="17">
        <v>1.73294293264665E-2</v>
      </c>
      <c r="W959" s="17">
        <v>6.6128637506871604E-2</v>
      </c>
      <c r="X959" s="17"/>
      <c r="Y959" s="17">
        <v>4.6815075178396101E-2</v>
      </c>
      <c r="Z959" s="17">
        <v>8.8796045619273206E-2</v>
      </c>
      <c r="AA959" s="17">
        <v>0.12642948533633999</v>
      </c>
      <c r="AB959" s="17">
        <v>0</v>
      </c>
      <c r="AC959" s="17">
        <v>0.10419566929747701</v>
      </c>
      <c r="AD959" s="17">
        <v>0</v>
      </c>
      <c r="AE959" s="17"/>
      <c r="AF959" s="17">
        <v>8.0705530780717294E-2</v>
      </c>
      <c r="AG959" s="17"/>
      <c r="AH959" s="17">
        <v>6.9512769264530594E-2</v>
      </c>
      <c r="AI959" s="17"/>
      <c r="AJ959" s="17">
        <v>0.12951289296035201</v>
      </c>
      <c r="AK959" s="17">
        <v>0</v>
      </c>
      <c r="AL959" s="17">
        <v>7.1898155704523403E-2</v>
      </c>
      <c r="AM959" s="17">
        <v>6.9933648058340306E-2</v>
      </c>
      <c r="AN959" s="17">
        <v>0</v>
      </c>
    </row>
    <row r="960" spans="2:40" x14ac:dyDescent="0.35">
      <c r="C960" s="17"/>
      <c r="D960" s="17"/>
      <c r="E960" s="17"/>
      <c r="F960" s="17"/>
      <c r="G960" s="17"/>
      <c r="H960" s="17"/>
      <c r="I960" s="17"/>
      <c r="J960" s="17"/>
      <c r="K960" s="17"/>
      <c r="L960" s="17"/>
      <c r="M960" s="17"/>
      <c r="N960" s="17"/>
      <c r="O960" s="17"/>
      <c r="P960" s="17"/>
      <c r="Q960" s="17"/>
      <c r="R960" s="17"/>
      <c r="S960" s="17"/>
      <c r="T960" s="17"/>
      <c r="U960" s="17"/>
      <c r="V960" s="17"/>
      <c r="W960" s="17"/>
      <c r="X960" s="17"/>
      <c r="Y960" s="17"/>
      <c r="Z960" s="17"/>
      <c r="AA960" s="17"/>
      <c r="AB960" s="17"/>
      <c r="AC960" s="17"/>
      <c r="AD960" s="17"/>
      <c r="AE960" s="17"/>
      <c r="AF960" s="17"/>
      <c r="AG960" s="17"/>
      <c r="AH960" s="17"/>
      <c r="AI960" s="17"/>
      <c r="AJ960" s="17"/>
      <c r="AK960" s="17"/>
      <c r="AL960" s="17"/>
      <c r="AM960" s="17"/>
      <c r="AN960" s="17"/>
    </row>
    <row r="961" spans="2:40" x14ac:dyDescent="0.35">
      <c r="B961" s="6" t="s">
        <v>392</v>
      </c>
      <c r="C961" s="17"/>
      <c r="D961" s="17"/>
      <c r="E961" s="17"/>
      <c r="F961" s="17"/>
      <c r="G961" s="17"/>
      <c r="H961" s="17"/>
      <c r="I961" s="17"/>
      <c r="J961" s="17"/>
      <c r="K961" s="17"/>
      <c r="L961" s="17"/>
      <c r="M961" s="17"/>
      <c r="N961" s="17"/>
      <c r="O961" s="17"/>
      <c r="P961" s="17"/>
      <c r="Q961" s="17"/>
      <c r="R961" s="17"/>
      <c r="S961" s="17"/>
      <c r="T961" s="17"/>
      <c r="U961" s="17"/>
      <c r="V961" s="17"/>
      <c r="W961" s="17"/>
      <c r="X961" s="17"/>
      <c r="Y961" s="17"/>
      <c r="Z961" s="17"/>
      <c r="AA961" s="17"/>
      <c r="AB961" s="17"/>
      <c r="AC961" s="17"/>
      <c r="AD961" s="17"/>
      <c r="AE961" s="17"/>
      <c r="AF961" s="17"/>
      <c r="AG961" s="17"/>
      <c r="AH961" s="17"/>
      <c r="AI961" s="17"/>
      <c r="AJ961" s="17"/>
      <c r="AK961" s="17"/>
      <c r="AL961" s="17"/>
      <c r="AM961" s="17"/>
      <c r="AN961" s="17"/>
    </row>
    <row r="962" spans="2:40" x14ac:dyDescent="0.35">
      <c r="B962" s="24" t="s">
        <v>348</v>
      </c>
      <c r="C962" s="17"/>
      <c r="D962" s="17"/>
      <c r="E962" s="17"/>
      <c r="F962" s="17"/>
      <c r="G962" s="17"/>
      <c r="H962" s="17"/>
      <c r="I962" s="17"/>
      <c r="J962" s="17"/>
      <c r="K962" s="17"/>
      <c r="L962" s="17"/>
      <c r="M962" s="17"/>
      <c r="N962" s="17"/>
      <c r="O962" s="17"/>
      <c r="P962" s="17"/>
      <c r="Q962" s="17"/>
      <c r="R962" s="17"/>
      <c r="S962" s="17"/>
      <c r="T962" s="17"/>
      <c r="U962" s="17"/>
      <c r="V962" s="17"/>
      <c r="W962" s="17"/>
      <c r="X962" s="17"/>
      <c r="Y962" s="17"/>
      <c r="Z962" s="17"/>
      <c r="AA962" s="17"/>
      <c r="AB962" s="17"/>
      <c r="AC962" s="17"/>
      <c r="AD962" s="17"/>
      <c r="AE962" s="17"/>
      <c r="AF962" s="17"/>
      <c r="AG962" s="17"/>
      <c r="AH962" s="17"/>
      <c r="AI962" s="17"/>
      <c r="AJ962" s="17"/>
      <c r="AK962" s="17"/>
      <c r="AL962" s="17"/>
      <c r="AM962" s="17"/>
      <c r="AN962" s="17"/>
    </row>
    <row r="963" spans="2:40" x14ac:dyDescent="0.35">
      <c r="B963" t="s">
        <v>391</v>
      </c>
      <c r="C963" s="17">
        <v>0.26705251649794398</v>
      </c>
      <c r="D963" s="17">
        <v>0.219119349821011</v>
      </c>
      <c r="E963" s="17">
        <v>0.320408850484658</v>
      </c>
      <c r="F963" s="17"/>
      <c r="G963" s="17">
        <v>0.28861166904799002</v>
      </c>
      <c r="H963" s="17">
        <v>0.27223929815699499</v>
      </c>
      <c r="I963" s="17">
        <v>0.214482330575125</v>
      </c>
      <c r="J963" s="17">
        <v>0.26135220544862298</v>
      </c>
      <c r="K963" s="17">
        <v>0.24367096654484899</v>
      </c>
      <c r="L963" s="17">
        <v>0.31176853053776099</v>
      </c>
      <c r="M963" s="17"/>
      <c r="N963" s="17">
        <v>0.20325651948419099</v>
      </c>
      <c r="O963" s="17">
        <v>0.24690437648097599</v>
      </c>
      <c r="P963" s="17">
        <v>0.31288059162981402</v>
      </c>
      <c r="Q963" s="17">
        <v>0.210297065469811</v>
      </c>
      <c r="R963" s="17">
        <v>0.35738850923398002</v>
      </c>
      <c r="S963" s="17"/>
      <c r="T963" s="17">
        <v>0.203654725061095</v>
      </c>
      <c r="U963" s="17">
        <v>0.17925391885071101</v>
      </c>
      <c r="V963" s="17">
        <v>0.41090558602202398</v>
      </c>
      <c r="W963" s="17">
        <v>0.23199125991553801</v>
      </c>
      <c r="X963" s="17"/>
      <c r="Y963" s="17">
        <v>0.25133653397782701</v>
      </c>
      <c r="Z963" s="17">
        <v>0.18606000014372301</v>
      </c>
      <c r="AA963" s="17">
        <v>0.24575565902448299</v>
      </c>
      <c r="AB963" s="17">
        <v>0.51364020260435395</v>
      </c>
      <c r="AC963" s="17">
        <v>0.268860217457357</v>
      </c>
      <c r="AD963" s="17">
        <v>0.20296735862548901</v>
      </c>
      <c r="AE963" s="17"/>
      <c r="AF963" s="17">
        <v>0.16715854865218699</v>
      </c>
      <c r="AG963" s="17"/>
      <c r="AH963" s="17">
        <v>0.26590239839309898</v>
      </c>
      <c r="AI963" s="17"/>
      <c r="AJ963" s="17">
        <v>0.24225047831238</v>
      </c>
      <c r="AK963" s="17">
        <v>0.246597088445311</v>
      </c>
      <c r="AL963" s="17">
        <v>0.29321957160741602</v>
      </c>
      <c r="AM963" s="17">
        <v>0.211904190706558</v>
      </c>
      <c r="AN963" s="17">
        <v>0.40637761447473603</v>
      </c>
    </row>
    <row r="964" spans="2:40" x14ac:dyDescent="0.35">
      <c r="B964" t="s">
        <v>389</v>
      </c>
      <c r="C964" s="17">
        <v>0.65085418831793096</v>
      </c>
      <c r="D964" s="17">
        <v>0.73034519379503904</v>
      </c>
      <c r="E964" s="17">
        <v>0.56236955583448101</v>
      </c>
      <c r="F964" s="17"/>
      <c r="G964" s="17">
        <v>0.63673300858148896</v>
      </c>
      <c r="H964" s="17">
        <v>0.66509195638921004</v>
      </c>
      <c r="I964" s="17">
        <v>0.75795738330612905</v>
      </c>
      <c r="J964" s="17">
        <v>0.65085726050833503</v>
      </c>
      <c r="K964" s="17">
        <v>0.65114594878486298</v>
      </c>
      <c r="L964" s="17">
        <v>0.56555567815151397</v>
      </c>
      <c r="M964" s="17"/>
      <c r="N964" s="17">
        <v>0.64357594056996204</v>
      </c>
      <c r="O964" s="17">
        <v>0.71523170062682995</v>
      </c>
      <c r="P964" s="17">
        <v>0.61744711009155695</v>
      </c>
      <c r="Q964" s="17">
        <v>0.71661841948847704</v>
      </c>
      <c r="R964" s="17">
        <v>0.51784937741412296</v>
      </c>
      <c r="S964" s="17"/>
      <c r="T964" s="17">
        <v>0.66851164188367895</v>
      </c>
      <c r="U964" s="17">
        <v>0.71932880293709001</v>
      </c>
      <c r="V964" s="17">
        <v>0.55071169115130603</v>
      </c>
      <c r="W964" s="17">
        <v>0.71558905502026005</v>
      </c>
      <c r="X964" s="17"/>
      <c r="Y964" s="17">
        <v>0.68871155380443805</v>
      </c>
      <c r="Z964" s="17">
        <v>0.73359694063948599</v>
      </c>
      <c r="AA964" s="17">
        <v>0.62859677838699701</v>
      </c>
      <c r="AB964" s="17">
        <v>0.42784137974060998</v>
      </c>
      <c r="AC964" s="17">
        <v>0.64108394123478996</v>
      </c>
      <c r="AD964" s="17">
        <v>0.79703264137451102</v>
      </c>
      <c r="AE964" s="17"/>
      <c r="AF964" s="17">
        <v>0.71162577845826303</v>
      </c>
      <c r="AG964" s="17"/>
      <c r="AH964" s="17">
        <v>0.65931104718936595</v>
      </c>
      <c r="AI964" s="17"/>
      <c r="AJ964" s="17">
        <v>0.67999390968107698</v>
      </c>
      <c r="AK964" s="17">
        <v>0.67714695483488796</v>
      </c>
      <c r="AL964" s="17">
        <v>0.65774578190046795</v>
      </c>
      <c r="AM964" s="17">
        <v>0.68794812150951401</v>
      </c>
      <c r="AN964" s="17">
        <v>0.44796571844322303</v>
      </c>
    </row>
    <row r="965" spans="2:40" x14ac:dyDescent="0.35">
      <c r="B965" t="s">
        <v>89</v>
      </c>
      <c r="C965" s="17">
        <v>8.2093295184125697E-2</v>
      </c>
      <c r="D965" s="17">
        <v>5.0535456383950399E-2</v>
      </c>
      <c r="E965" s="17">
        <v>0.11722159368086101</v>
      </c>
      <c r="F965" s="17"/>
      <c r="G965" s="17">
        <v>7.4655322370520596E-2</v>
      </c>
      <c r="H965" s="17">
        <v>6.26687454537945E-2</v>
      </c>
      <c r="I965" s="17">
        <v>2.75602861187467E-2</v>
      </c>
      <c r="J965" s="17">
        <v>8.7790534043042406E-2</v>
      </c>
      <c r="K965" s="17">
        <v>0.105183084670289</v>
      </c>
      <c r="L965" s="17">
        <v>0.12267579131072601</v>
      </c>
      <c r="M965" s="17"/>
      <c r="N965" s="17">
        <v>0.153167539945846</v>
      </c>
      <c r="O965" s="17">
        <v>3.7863922892193203E-2</v>
      </c>
      <c r="P965" s="17">
        <v>6.9672298278628503E-2</v>
      </c>
      <c r="Q965" s="17">
        <v>7.3084515041711401E-2</v>
      </c>
      <c r="R965" s="17">
        <v>0.12476211335189701</v>
      </c>
      <c r="S965" s="17"/>
      <c r="T965" s="17">
        <v>0.12783363305522599</v>
      </c>
      <c r="U965" s="17">
        <v>0.10141727821219899</v>
      </c>
      <c r="V965" s="17">
        <v>3.8382722826669401E-2</v>
      </c>
      <c r="W965" s="17">
        <v>5.2419685064202103E-2</v>
      </c>
      <c r="X965" s="17"/>
      <c r="Y965" s="17">
        <v>5.9951912217734701E-2</v>
      </c>
      <c r="Z965" s="17">
        <v>8.0343059216790302E-2</v>
      </c>
      <c r="AA965" s="17">
        <v>0.12564756258852</v>
      </c>
      <c r="AB965" s="17">
        <v>5.85184176550358E-2</v>
      </c>
      <c r="AC965" s="17">
        <v>9.0055841307852602E-2</v>
      </c>
      <c r="AD965" s="17">
        <v>0</v>
      </c>
      <c r="AE965" s="17"/>
      <c r="AF965" s="17">
        <v>0.12121567288955</v>
      </c>
      <c r="AG965" s="17"/>
      <c r="AH965" s="17">
        <v>7.4786554417535595E-2</v>
      </c>
      <c r="AI965" s="17"/>
      <c r="AJ965" s="17">
        <v>7.7755612006543504E-2</v>
      </c>
      <c r="AK965" s="17">
        <v>7.6255956719801399E-2</v>
      </c>
      <c r="AL965" s="17">
        <v>4.90346464921163E-2</v>
      </c>
      <c r="AM965" s="17">
        <v>0.100147687783928</v>
      </c>
      <c r="AN965" s="17">
        <v>0.145656667082041</v>
      </c>
    </row>
    <row r="966" spans="2:40" x14ac:dyDescent="0.35">
      <c r="C966" s="17"/>
      <c r="D966" s="17"/>
      <c r="E966" s="17"/>
      <c r="F966" s="17"/>
      <c r="G966" s="17"/>
      <c r="H966" s="17"/>
      <c r="I966" s="17"/>
      <c r="J966" s="17"/>
      <c r="K966" s="17"/>
      <c r="L966" s="17"/>
      <c r="M966" s="17"/>
      <c r="N966" s="17"/>
      <c r="O966" s="17"/>
      <c r="P966" s="17"/>
      <c r="Q966" s="17"/>
      <c r="R966" s="17"/>
      <c r="S966" s="17"/>
      <c r="T966" s="17"/>
      <c r="U966" s="17"/>
      <c r="V966" s="17"/>
      <c r="W966" s="17"/>
      <c r="X966" s="17"/>
      <c r="Y966" s="17"/>
      <c r="Z966" s="17"/>
      <c r="AA966" s="17"/>
      <c r="AB966" s="17"/>
      <c r="AC966" s="17"/>
      <c r="AD966" s="17"/>
      <c r="AE966" s="17"/>
      <c r="AF966" s="17"/>
      <c r="AG966" s="17"/>
      <c r="AH966" s="17"/>
      <c r="AI966" s="17"/>
      <c r="AJ966" s="17"/>
      <c r="AK966" s="17"/>
      <c r="AL966" s="17"/>
      <c r="AM966" s="17"/>
      <c r="AN966" s="17"/>
    </row>
    <row r="967" spans="2:40" x14ac:dyDescent="0.35">
      <c r="B967" s="6" t="s">
        <v>394</v>
      </c>
      <c r="C967" s="17"/>
      <c r="D967" s="17"/>
      <c r="E967" s="17"/>
      <c r="F967" s="17"/>
      <c r="G967" s="17"/>
      <c r="H967" s="17"/>
      <c r="I967" s="17"/>
      <c r="J967" s="17"/>
      <c r="K967" s="17"/>
      <c r="L967" s="17"/>
      <c r="M967" s="17"/>
      <c r="N967" s="17"/>
      <c r="O967" s="17"/>
      <c r="P967" s="17"/>
      <c r="Q967" s="17"/>
      <c r="R967" s="17"/>
      <c r="S967" s="17"/>
      <c r="T967" s="17"/>
      <c r="U967" s="17"/>
      <c r="V967" s="17"/>
      <c r="W967" s="17"/>
      <c r="X967" s="17"/>
      <c r="Y967" s="17"/>
      <c r="Z967" s="17"/>
      <c r="AA967" s="17"/>
      <c r="AB967" s="17"/>
      <c r="AC967" s="17"/>
      <c r="AD967" s="17"/>
      <c r="AE967" s="17"/>
      <c r="AF967" s="17"/>
      <c r="AG967" s="17"/>
      <c r="AH967" s="17"/>
      <c r="AI967" s="17"/>
      <c r="AJ967" s="17"/>
      <c r="AK967" s="17"/>
      <c r="AL967" s="17"/>
      <c r="AM967" s="17"/>
      <c r="AN967" s="17"/>
    </row>
    <row r="968" spans="2:40" x14ac:dyDescent="0.35">
      <c r="B968" s="24" t="s">
        <v>348</v>
      </c>
      <c r="C968" s="17"/>
      <c r="D968" s="17"/>
      <c r="E968" s="17"/>
      <c r="F968" s="17"/>
      <c r="G968" s="17"/>
      <c r="H968" s="17"/>
      <c r="I968" s="17"/>
      <c r="J968" s="17"/>
      <c r="K968" s="17"/>
      <c r="L968" s="17"/>
      <c r="M968" s="17"/>
      <c r="N968" s="17"/>
      <c r="O968" s="17"/>
      <c r="P968" s="17"/>
      <c r="Q968" s="17"/>
      <c r="R968" s="17"/>
      <c r="S968" s="17"/>
      <c r="T968" s="17"/>
      <c r="U968" s="17"/>
      <c r="V968" s="17"/>
      <c r="W968" s="17"/>
      <c r="X968" s="17"/>
      <c r="Y968" s="17"/>
      <c r="Z968" s="17"/>
      <c r="AA968" s="17"/>
      <c r="AB968" s="17"/>
      <c r="AC968" s="17"/>
      <c r="AD968" s="17"/>
      <c r="AE968" s="17"/>
      <c r="AF968" s="17"/>
      <c r="AG968" s="17"/>
      <c r="AH968" s="17"/>
      <c r="AI968" s="17"/>
      <c r="AJ968" s="17"/>
      <c r="AK968" s="17"/>
      <c r="AL968" s="17"/>
      <c r="AM968" s="17"/>
      <c r="AN968" s="17"/>
    </row>
    <row r="969" spans="2:40" x14ac:dyDescent="0.35">
      <c r="B969" t="s">
        <v>393</v>
      </c>
      <c r="C969" s="17">
        <v>0.252721961012152</v>
      </c>
      <c r="D969" s="17">
        <v>0.21323362013514699</v>
      </c>
      <c r="E969" s="17">
        <v>0.29552385453977797</v>
      </c>
      <c r="F969" s="17"/>
      <c r="G969" s="17">
        <v>0.24298088512367999</v>
      </c>
      <c r="H969" s="17">
        <v>0.24525131056800401</v>
      </c>
      <c r="I969" s="17">
        <v>0.199070733143101</v>
      </c>
      <c r="J969" s="17">
        <v>0.26174871940817901</v>
      </c>
      <c r="K969" s="17">
        <v>0.30895186856832302</v>
      </c>
      <c r="L969" s="17">
        <v>0.258176510698923</v>
      </c>
      <c r="M969" s="17"/>
      <c r="N969" s="17">
        <v>8.2397066610032405E-2</v>
      </c>
      <c r="O969" s="17">
        <v>0.311817336316216</v>
      </c>
      <c r="P969" s="17">
        <v>0.278293283588463</v>
      </c>
      <c r="Q969" s="17">
        <v>0.29160487583936101</v>
      </c>
      <c r="R969" s="17">
        <v>0.18576339740910999</v>
      </c>
      <c r="S969" s="17"/>
      <c r="T969" s="17">
        <v>0.15534487484558501</v>
      </c>
      <c r="U969" s="17">
        <v>0.22345225991023501</v>
      </c>
      <c r="V969" s="17">
        <v>0.32395479051267301</v>
      </c>
      <c r="W969" s="17">
        <v>0.237592667388944</v>
      </c>
      <c r="X969" s="17"/>
      <c r="Y969" s="17">
        <v>0.23993199102989701</v>
      </c>
      <c r="Z969" s="17">
        <v>0.47704358885046599</v>
      </c>
      <c r="AA969" s="17">
        <v>0.24337054999421001</v>
      </c>
      <c r="AB969" s="17">
        <v>0.12925524861950299</v>
      </c>
      <c r="AC969" s="17">
        <v>0.19594508147662801</v>
      </c>
      <c r="AD969" s="17">
        <v>0</v>
      </c>
      <c r="AE969" s="17"/>
      <c r="AF969" s="17">
        <v>0.235910937054264</v>
      </c>
      <c r="AG969" s="17"/>
      <c r="AH969" s="17">
        <v>0.250554886139845</v>
      </c>
      <c r="AI969" s="17"/>
      <c r="AJ969" s="17">
        <v>0.27761339006559899</v>
      </c>
      <c r="AK969" s="17">
        <v>0.23076048869310201</v>
      </c>
      <c r="AL969" s="17">
        <v>0.25303634445326301</v>
      </c>
      <c r="AM969" s="17">
        <v>0.301128157467353</v>
      </c>
      <c r="AN969" s="17">
        <v>0.10111647972955699</v>
      </c>
    </row>
    <row r="970" spans="2:40" x14ac:dyDescent="0.35">
      <c r="B970" t="s">
        <v>389</v>
      </c>
      <c r="C970" s="17">
        <v>0.68383050675158197</v>
      </c>
      <c r="D970" s="17">
        <v>0.73235031890425295</v>
      </c>
      <c r="E970" s="17">
        <v>0.63123929153169001</v>
      </c>
      <c r="F970" s="17"/>
      <c r="G970" s="17">
        <v>0.75701911487632001</v>
      </c>
      <c r="H970" s="17">
        <v>0.72708414235459495</v>
      </c>
      <c r="I970" s="17">
        <v>0.77596431029296498</v>
      </c>
      <c r="J970" s="17">
        <v>0.68452613003484697</v>
      </c>
      <c r="K970" s="17">
        <v>0.56403520530136897</v>
      </c>
      <c r="L970" s="17">
        <v>0.63920410554586105</v>
      </c>
      <c r="M970" s="17"/>
      <c r="N970" s="17">
        <v>0.78469210908509701</v>
      </c>
      <c r="O970" s="17">
        <v>0.688182663683784</v>
      </c>
      <c r="P970" s="17">
        <v>0.62243106294373396</v>
      </c>
      <c r="Q970" s="17">
        <v>0.65974499076318505</v>
      </c>
      <c r="R970" s="17">
        <v>0.81423660259089004</v>
      </c>
      <c r="S970" s="17"/>
      <c r="T970" s="17">
        <v>0.84465512515441499</v>
      </c>
      <c r="U970" s="17">
        <v>0.69720154590592298</v>
      </c>
      <c r="V970" s="17">
        <v>0.65235891383456301</v>
      </c>
      <c r="W970" s="17">
        <v>0.72413650306431898</v>
      </c>
      <c r="X970" s="17"/>
      <c r="Y970" s="17">
        <v>0.73113212557716101</v>
      </c>
      <c r="Z970" s="17">
        <v>0.484635632370852</v>
      </c>
      <c r="AA970" s="17">
        <v>0.64240506297261801</v>
      </c>
      <c r="AB970" s="17">
        <v>0.808485911980243</v>
      </c>
      <c r="AC970" s="17">
        <v>0.74220411028394195</v>
      </c>
      <c r="AD970" s="17">
        <v>1</v>
      </c>
      <c r="AE970" s="17"/>
      <c r="AF970" s="17">
        <v>0.692473263990665</v>
      </c>
      <c r="AG970" s="17"/>
      <c r="AH970" s="17">
        <v>0.68494875045853199</v>
      </c>
      <c r="AI970" s="17"/>
      <c r="AJ970" s="17">
        <v>0.65120809550964998</v>
      </c>
      <c r="AK970" s="17">
        <v>0.76923951130689805</v>
      </c>
      <c r="AL970" s="17">
        <v>0.63674810936982895</v>
      </c>
      <c r="AM970" s="17">
        <v>0.67746370239256504</v>
      </c>
      <c r="AN970" s="17">
        <v>0.75399944216443704</v>
      </c>
    </row>
    <row r="971" spans="2:40" x14ac:dyDescent="0.35">
      <c r="B971" t="s">
        <v>89</v>
      </c>
      <c r="C971" s="17">
        <v>6.3447532236266202E-2</v>
      </c>
      <c r="D971" s="17">
        <v>5.4416060960600199E-2</v>
      </c>
      <c r="E971" s="17">
        <v>7.3236853928532505E-2</v>
      </c>
      <c r="F971" s="17"/>
      <c r="G971" s="17">
        <v>0</v>
      </c>
      <c r="H971" s="17">
        <v>2.7664547077400899E-2</v>
      </c>
      <c r="I971" s="17">
        <v>2.4964956563933799E-2</v>
      </c>
      <c r="J971" s="17">
        <v>5.3725150556974299E-2</v>
      </c>
      <c r="K971" s="17">
        <v>0.12701292613030801</v>
      </c>
      <c r="L971" s="17">
        <v>0.102619383755216</v>
      </c>
      <c r="M971" s="17"/>
      <c r="N971" s="17">
        <v>0.132910824304871</v>
      </c>
      <c r="O971" s="17">
        <v>0</v>
      </c>
      <c r="P971" s="17">
        <v>9.9275653467803093E-2</v>
      </c>
      <c r="Q971" s="17">
        <v>4.8650133397454297E-2</v>
      </c>
      <c r="R971" s="17">
        <v>0</v>
      </c>
      <c r="S971" s="17"/>
      <c r="T971" s="17">
        <v>0</v>
      </c>
      <c r="U971" s="17">
        <v>7.9346194183842395E-2</v>
      </c>
      <c r="V971" s="17">
        <v>2.36862956527637E-2</v>
      </c>
      <c r="W971" s="17">
        <v>3.8270829546737599E-2</v>
      </c>
      <c r="X971" s="17"/>
      <c r="Y971" s="17">
        <v>2.8935883392942199E-2</v>
      </c>
      <c r="Z971" s="17">
        <v>3.8320778778681799E-2</v>
      </c>
      <c r="AA971" s="17">
        <v>0.114224387033172</v>
      </c>
      <c r="AB971" s="17">
        <v>6.2258839400254597E-2</v>
      </c>
      <c r="AC971" s="17">
        <v>6.1850808239430399E-2</v>
      </c>
      <c r="AD971" s="17">
        <v>0</v>
      </c>
      <c r="AE971" s="17"/>
      <c r="AF971" s="17">
        <v>7.1615798955071003E-2</v>
      </c>
      <c r="AG971" s="17"/>
      <c r="AH971" s="17">
        <v>6.4496363401622805E-2</v>
      </c>
      <c r="AI971" s="17"/>
      <c r="AJ971" s="17">
        <v>7.11785144247504E-2</v>
      </c>
      <c r="AK971" s="17">
        <v>0</v>
      </c>
      <c r="AL971" s="17">
        <v>0.110215546176908</v>
      </c>
      <c r="AM971" s="17">
        <v>2.1408140140081799E-2</v>
      </c>
      <c r="AN971" s="17">
        <v>0.14488407810600601</v>
      </c>
    </row>
    <row r="972" spans="2:40" x14ac:dyDescent="0.35">
      <c r="C972" s="17"/>
      <c r="D972" s="17"/>
      <c r="E972" s="17"/>
      <c r="F972" s="17"/>
      <c r="G972" s="17"/>
      <c r="H972" s="17"/>
      <c r="I972" s="17"/>
      <c r="J972" s="17"/>
      <c r="K972" s="17"/>
      <c r="L972" s="17"/>
      <c r="M972" s="17"/>
      <c r="N972" s="17"/>
      <c r="O972" s="17"/>
      <c r="P972" s="17"/>
      <c r="Q972" s="17"/>
      <c r="R972" s="17"/>
      <c r="S972" s="17"/>
      <c r="T972" s="17"/>
      <c r="U972" s="17"/>
      <c r="V972" s="17"/>
      <c r="W972" s="17"/>
      <c r="X972" s="17"/>
      <c r="Y972" s="17"/>
      <c r="Z972" s="17"/>
      <c r="AA972" s="17"/>
      <c r="AB972" s="17"/>
      <c r="AC972" s="17"/>
      <c r="AD972" s="17"/>
      <c r="AE972" s="17"/>
      <c r="AF972" s="17"/>
      <c r="AG972" s="17"/>
      <c r="AH972" s="17"/>
      <c r="AI972" s="17"/>
      <c r="AJ972" s="17"/>
      <c r="AK972" s="17"/>
      <c r="AL972" s="17"/>
      <c r="AM972" s="17"/>
      <c r="AN972" s="17"/>
    </row>
    <row r="973" spans="2:40" x14ac:dyDescent="0.35">
      <c r="B973" s="6" t="s">
        <v>396</v>
      </c>
      <c r="C973" s="17"/>
      <c r="D973" s="17"/>
      <c r="E973" s="17"/>
      <c r="F973" s="17"/>
      <c r="G973" s="17"/>
      <c r="H973" s="17"/>
      <c r="I973" s="17"/>
      <c r="J973" s="17"/>
      <c r="K973" s="17"/>
      <c r="L973" s="17"/>
      <c r="M973" s="17"/>
      <c r="N973" s="17"/>
      <c r="O973" s="17"/>
      <c r="P973" s="17"/>
      <c r="Q973" s="17"/>
      <c r="R973" s="17"/>
      <c r="S973" s="17"/>
      <c r="T973" s="17"/>
      <c r="U973" s="17"/>
      <c r="V973" s="17"/>
      <c r="W973" s="17"/>
      <c r="X973" s="17"/>
      <c r="Y973" s="17"/>
      <c r="Z973" s="17"/>
      <c r="AA973" s="17"/>
      <c r="AB973" s="17"/>
      <c r="AC973" s="17"/>
      <c r="AD973" s="17"/>
      <c r="AE973" s="17"/>
      <c r="AF973" s="17"/>
      <c r="AG973" s="17"/>
      <c r="AH973" s="17"/>
      <c r="AI973" s="17"/>
      <c r="AJ973" s="17"/>
      <c r="AK973" s="17"/>
      <c r="AL973" s="17"/>
      <c r="AM973" s="17"/>
      <c r="AN973" s="17"/>
    </row>
    <row r="974" spans="2:40" x14ac:dyDescent="0.35">
      <c r="B974" s="24" t="s">
        <v>348</v>
      </c>
      <c r="C974" s="17"/>
      <c r="D974" s="17"/>
      <c r="E974" s="17"/>
      <c r="F974" s="17"/>
      <c r="G974" s="17"/>
      <c r="H974" s="17"/>
      <c r="I974" s="17"/>
      <c r="J974" s="17"/>
      <c r="K974" s="17"/>
      <c r="L974" s="17"/>
      <c r="M974" s="17"/>
      <c r="N974" s="17"/>
      <c r="O974" s="17"/>
      <c r="P974" s="17"/>
      <c r="Q974" s="17"/>
      <c r="R974" s="17"/>
      <c r="S974" s="17"/>
      <c r="T974" s="17"/>
      <c r="U974" s="17"/>
      <c r="V974" s="17"/>
      <c r="W974" s="17"/>
      <c r="X974" s="17"/>
      <c r="Y974" s="17"/>
      <c r="Z974" s="17"/>
      <c r="AA974" s="17"/>
      <c r="AB974" s="17"/>
      <c r="AC974" s="17"/>
      <c r="AD974" s="17"/>
      <c r="AE974" s="17"/>
      <c r="AF974" s="17"/>
      <c r="AG974" s="17"/>
      <c r="AH974" s="17"/>
      <c r="AI974" s="17"/>
      <c r="AJ974" s="17"/>
      <c r="AK974" s="17"/>
      <c r="AL974" s="17"/>
      <c r="AM974" s="17"/>
      <c r="AN974" s="17"/>
    </row>
    <row r="975" spans="2:40" x14ac:dyDescent="0.35">
      <c r="B975" t="s">
        <v>395</v>
      </c>
      <c r="C975" s="17">
        <v>0.421888651308861</v>
      </c>
      <c r="D975" s="17">
        <v>0.410938070559344</v>
      </c>
      <c r="E975" s="17">
        <v>0.43842669662454498</v>
      </c>
      <c r="F975" s="17"/>
      <c r="G975" s="17">
        <v>0.45095604644943998</v>
      </c>
      <c r="H975" s="17">
        <v>0.52308488173822099</v>
      </c>
      <c r="I975" s="17">
        <v>0.27369407132680001</v>
      </c>
      <c r="J975" s="17">
        <v>0.40942843656295602</v>
      </c>
      <c r="K975" s="17">
        <v>0.49843710681089198</v>
      </c>
      <c r="L975" s="17">
        <v>0.38960182329045601</v>
      </c>
      <c r="M975" s="17"/>
      <c r="N975" s="17">
        <v>0.45469943761312998</v>
      </c>
      <c r="O975" s="17">
        <v>0.40482804242416598</v>
      </c>
      <c r="P975" s="17">
        <v>0.44493043325756798</v>
      </c>
      <c r="Q975" s="17">
        <v>0.33242050567357601</v>
      </c>
      <c r="R975" s="17">
        <v>0.60711693161060398</v>
      </c>
      <c r="S975" s="17"/>
      <c r="T975" s="17">
        <v>0.35349293821050598</v>
      </c>
      <c r="U975" s="17">
        <v>0.38110702580058198</v>
      </c>
      <c r="V975" s="17">
        <v>0.51559829876140295</v>
      </c>
      <c r="W975" s="17">
        <v>0.39303282129480699</v>
      </c>
      <c r="X975" s="17"/>
      <c r="Y975" s="17">
        <v>0.44939584939188498</v>
      </c>
      <c r="Z975" s="17">
        <v>0.30422804583462498</v>
      </c>
      <c r="AA975" s="17">
        <v>0.41598815272697298</v>
      </c>
      <c r="AB975" s="17">
        <v>0.37874770066054297</v>
      </c>
      <c r="AC975" s="17">
        <v>0.43009931430317599</v>
      </c>
      <c r="AD975" s="17">
        <v>0.58875351501393403</v>
      </c>
      <c r="AE975" s="17"/>
      <c r="AF975" s="17">
        <v>0.41015913141183502</v>
      </c>
      <c r="AG975" s="17"/>
      <c r="AH975" s="17">
        <v>0.42079477427904599</v>
      </c>
      <c r="AI975" s="17"/>
      <c r="AJ975" s="17">
        <v>0.375553976493055</v>
      </c>
      <c r="AK975" s="17">
        <v>0.417780954140687</v>
      </c>
      <c r="AL975" s="17">
        <v>0.53701517791744602</v>
      </c>
      <c r="AM975" s="17">
        <v>0.366486688411574</v>
      </c>
      <c r="AN975" s="17">
        <v>0.48437787025793699</v>
      </c>
    </row>
    <row r="976" spans="2:40" x14ac:dyDescent="0.35">
      <c r="B976" t="s">
        <v>389</v>
      </c>
      <c r="C976" s="17">
        <v>0.50801076222048303</v>
      </c>
      <c r="D976" s="17">
        <v>0.52020657612751198</v>
      </c>
      <c r="E976" s="17">
        <v>0.48935779520058997</v>
      </c>
      <c r="F976" s="17"/>
      <c r="G976" s="17">
        <v>0.54904395355056002</v>
      </c>
      <c r="H976" s="17">
        <v>0.44713200293151201</v>
      </c>
      <c r="I976" s="17">
        <v>0.64450886889563996</v>
      </c>
      <c r="J976" s="17">
        <v>0.54296314112505495</v>
      </c>
      <c r="K976" s="17">
        <v>0.42301150286851802</v>
      </c>
      <c r="L976" s="17">
        <v>0.46452709653860602</v>
      </c>
      <c r="M976" s="17"/>
      <c r="N976" s="17">
        <v>0.51099633024761404</v>
      </c>
      <c r="O976" s="17">
        <v>0.51293334171363203</v>
      </c>
      <c r="P976" s="17">
        <v>0.50891488303961996</v>
      </c>
      <c r="Q976" s="17">
        <v>0.52744498010437502</v>
      </c>
      <c r="R976" s="17">
        <v>0.39288306838939602</v>
      </c>
      <c r="S976" s="17"/>
      <c r="T976" s="17">
        <v>0.57713534413765</v>
      </c>
      <c r="U976" s="17">
        <v>0.52049118611676903</v>
      </c>
      <c r="V976" s="17">
        <v>0.44693610684667501</v>
      </c>
      <c r="W976" s="17">
        <v>0.54607745221417903</v>
      </c>
      <c r="X976" s="17"/>
      <c r="Y976" s="17">
        <v>0.498117919200398</v>
      </c>
      <c r="Z976" s="17">
        <v>0.69577195416537496</v>
      </c>
      <c r="AA976" s="17">
        <v>0.45668886889593602</v>
      </c>
      <c r="AB976" s="17">
        <v>0.62125229933945603</v>
      </c>
      <c r="AC976" s="17">
        <v>0.52303813413594102</v>
      </c>
      <c r="AD976" s="17">
        <v>0.41124648498606597</v>
      </c>
      <c r="AE976" s="17"/>
      <c r="AF976" s="17">
        <v>0.49135424520471599</v>
      </c>
      <c r="AG976" s="17"/>
      <c r="AH976" s="17">
        <v>0.50737934373870996</v>
      </c>
      <c r="AI976" s="17"/>
      <c r="AJ976" s="17">
        <v>0.52893618698578604</v>
      </c>
      <c r="AK976" s="17">
        <v>0.51623718928353901</v>
      </c>
      <c r="AL976" s="17">
        <v>0.46298482208255398</v>
      </c>
      <c r="AM976" s="17">
        <v>0.52879450553424501</v>
      </c>
      <c r="AN976" s="17">
        <v>0.46328152798537597</v>
      </c>
    </row>
    <row r="977" spans="2:40" x14ac:dyDescent="0.35">
      <c r="B977" t="s">
        <v>89</v>
      </c>
      <c r="C977" s="17">
        <v>7.0100586470656701E-2</v>
      </c>
      <c r="D977" s="17">
        <v>6.8855353313144504E-2</v>
      </c>
      <c r="E977" s="17">
        <v>7.2215508174865106E-2</v>
      </c>
      <c r="F977" s="17"/>
      <c r="G977" s="17">
        <v>0</v>
      </c>
      <c r="H977" s="17">
        <v>2.9783115330267899E-2</v>
      </c>
      <c r="I977" s="17">
        <v>8.1797059777560105E-2</v>
      </c>
      <c r="J977" s="17">
        <v>4.76084223119888E-2</v>
      </c>
      <c r="K977" s="17">
        <v>7.8551390320589401E-2</v>
      </c>
      <c r="L977" s="17">
        <v>0.145871080170938</v>
      </c>
      <c r="M977" s="17"/>
      <c r="N977" s="17">
        <v>3.4304232139255403E-2</v>
      </c>
      <c r="O977" s="17">
        <v>8.2238615862202394E-2</v>
      </c>
      <c r="P977" s="17">
        <v>4.6154683702811498E-2</v>
      </c>
      <c r="Q977" s="17">
        <v>0.14013451422204901</v>
      </c>
      <c r="R977" s="17">
        <v>0</v>
      </c>
      <c r="S977" s="17"/>
      <c r="T977" s="17">
        <v>6.9371717651844703E-2</v>
      </c>
      <c r="U977" s="17">
        <v>9.8401788082648906E-2</v>
      </c>
      <c r="V977" s="17">
        <v>3.7465594391922603E-2</v>
      </c>
      <c r="W977" s="17">
        <v>6.08897264910142E-2</v>
      </c>
      <c r="X977" s="17"/>
      <c r="Y977" s="17">
        <v>5.24862314077175E-2</v>
      </c>
      <c r="Z977" s="17">
        <v>0</v>
      </c>
      <c r="AA977" s="17">
        <v>0.127322978377091</v>
      </c>
      <c r="AB977" s="17">
        <v>0</v>
      </c>
      <c r="AC977" s="17">
        <v>4.6862551560882801E-2</v>
      </c>
      <c r="AD977" s="17">
        <v>0</v>
      </c>
      <c r="AE977" s="17"/>
      <c r="AF977" s="17">
        <v>9.8486623383448602E-2</v>
      </c>
      <c r="AG977" s="17"/>
      <c r="AH977" s="17">
        <v>7.1825881982244197E-2</v>
      </c>
      <c r="AI977" s="17"/>
      <c r="AJ977" s="17">
        <v>9.5509836521158506E-2</v>
      </c>
      <c r="AK977" s="17">
        <v>6.5981856575773906E-2</v>
      </c>
      <c r="AL977" s="17">
        <v>0</v>
      </c>
      <c r="AM977" s="17">
        <v>0.104718806054182</v>
      </c>
      <c r="AN977" s="17">
        <v>5.23406017566867E-2</v>
      </c>
    </row>
    <row r="978" spans="2:40" x14ac:dyDescent="0.35">
      <c r="C978" s="17"/>
      <c r="D978" s="17"/>
      <c r="E978" s="17"/>
      <c r="F978" s="17"/>
      <c r="G978" s="17"/>
      <c r="H978" s="17"/>
      <c r="I978" s="17"/>
      <c r="J978" s="17"/>
      <c r="K978" s="17"/>
      <c r="L978" s="17"/>
      <c r="M978" s="17"/>
      <c r="N978" s="17"/>
      <c r="O978" s="17"/>
      <c r="P978" s="17"/>
      <c r="Q978" s="17"/>
      <c r="R978" s="17"/>
      <c r="S978" s="17"/>
      <c r="T978" s="17"/>
      <c r="U978" s="17"/>
      <c r="V978" s="17"/>
      <c r="W978" s="17"/>
      <c r="X978" s="17"/>
      <c r="Y978" s="17"/>
      <c r="Z978" s="17"/>
      <c r="AA978" s="17"/>
      <c r="AB978" s="17"/>
      <c r="AC978" s="17"/>
      <c r="AD978" s="17"/>
      <c r="AE978" s="17"/>
      <c r="AF978" s="17"/>
      <c r="AG978" s="17"/>
      <c r="AH978" s="17"/>
      <c r="AI978" s="17"/>
      <c r="AJ978" s="17"/>
      <c r="AK978" s="17"/>
      <c r="AL978" s="17"/>
      <c r="AM978" s="17"/>
      <c r="AN978" s="17"/>
    </row>
    <row r="979" spans="2:40" x14ac:dyDescent="0.35">
      <c r="B979" s="6" t="s">
        <v>398</v>
      </c>
      <c r="C979" s="17"/>
      <c r="D979" s="17"/>
      <c r="E979" s="17"/>
      <c r="F979" s="17"/>
      <c r="G979" s="17"/>
      <c r="H979" s="17"/>
      <c r="I979" s="17"/>
      <c r="J979" s="17"/>
      <c r="K979" s="17"/>
      <c r="L979" s="17"/>
      <c r="M979" s="17"/>
      <c r="N979" s="17"/>
      <c r="O979" s="17"/>
      <c r="P979" s="17"/>
      <c r="Q979" s="17"/>
      <c r="R979" s="17"/>
      <c r="S979" s="17"/>
      <c r="T979" s="17"/>
      <c r="U979" s="17"/>
      <c r="V979" s="17"/>
      <c r="W979" s="17"/>
      <c r="X979" s="17"/>
      <c r="Y979" s="17"/>
      <c r="Z979" s="17"/>
      <c r="AA979" s="17"/>
      <c r="AB979" s="17"/>
      <c r="AC979" s="17"/>
      <c r="AD979" s="17"/>
      <c r="AE979" s="17"/>
      <c r="AF979" s="17"/>
      <c r="AG979" s="17"/>
      <c r="AH979" s="17"/>
      <c r="AI979" s="17"/>
      <c r="AJ979" s="17"/>
      <c r="AK979" s="17"/>
      <c r="AL979" s="17"/>
      <c r="AM979" s="17"/>
      <c r="AN979" s="17"/>
    </row>
    <row r="980" spans="2:40" x14ac:dyDescent="0.35">
      <c r="B980" s="24" t="s">
        <v>348</v>
      </c>
      <c r="C980" s="17"/>
      <c r="D980" s="17"/>
      <c r="E980" s="17"/>
      <c r="F980" s="17"/>
      <c r="G980" s="17"/>
      <c r="H980" s="17"/>
      <c r="I980" s="17"/>
      <c r="J980" s="17"/>
      <c r="K980" s="17"/>
      <c r="L980" s="17"/>
      <c r="M980" s="17"/>
      <c r="N980" s="17"/>
      <c r="O980" s="17"/>
      <c r="P980" s="17"/>
      <c r="Q980" s="17"/>
      <c r="R980" s="17"/>
      <c r="S980" s="17"/>
      <c r="T980" s="17"/>
      <c r="U980" s="17"/>
      <c r="V980" s="17"/>
      <c r="W980" s="17"/>
      <c r="X980" s="17"/>
      <c r="Y980" s="17"/>
      <c r="Z980" s="17"/>
      <c r="AA980" s="17"/>
      <c r="AB980" s="17"/>
      <c r="AC980" s="17"/>
      <c r="AD980" s="17"/>
      <c r="AE980" s="17"/>
      <c r="AF980" s="17"/>
      <c r="AG980" s="17"/>
      <c r="AH980" s="17"/>
      <c r="AI980" s="17"/>
      <c r="AJ980" s="17"/>
      <c r="AK980" s="17"/>
      <c r="AL980" s="17"/>
      <c r="AM980" s="17"/>
      <c r="AN980" s="17"/>
    </row>
    <row r="981" spans="2:40" x14ac:dyDescent="0.35">
      <c r="B981" t="s">
        <v>397</v>
      </c>
      <c r="C981" s="17">
        <v>0.41237367713241502</v>
      </c>
      <c r="D981" s="17">
        <v>0.32301081915035901</v>
      </c>
      <c r="E981" s="17">
        <v>0.49000704880872398</v>
      </c>
      <c r="F981" s="17"/>
      <c r="G981" s="17">
        <v>0.18093175362283001</v>
      </c>
      <c r="H981" s="17">
        <v>0.47276193741427902</v>
      </c>
      <c r="I981" s="17">
        <v>0.54221006754158696</v>
      </c>
      <c r="J981" s="17">
        <v>0.341068249067775</v>
      </c>
      <c r="K981" s="17">
        <v>0.39546561703448402</v>
      </c>
      <c r="L981" s="17">
        <v>0.424061546312131</v>
      </c>
      <c r="M981" s="17"/>
      <c r="N981" s="17">
        <v>0.36460967873351202</v>
      </c>
      <c r="O981" s="17">
        <v>0.35756814529668501</v>
      </c>
      <c r="P981" s="17">
        <v>0.42337139303251298</v>
      </c>
      <c r="Q981" s="17">
        <v>0.46310954209451699</v>
      </c>
      <c r="R981" s="17">
        <v>0.43925991951230098</v>
      </c>
      <c r="S981" s="17"/>
      <c r="T981" s="17">
        <v>0.34710559739994901</v>
      </c>
      <c r="U981" s="17">
        <v>0.32368120448288301</v>
      </c>
      <c r="V981" s="17">
        <v>0.49339713349164099</v>
      </c>
      <c r="W981" s="17">
        <v>0.473072616323156</v>
      </c>
      <c r="X981" s="17"/>
      <c r="Y981" s="17">
        <v>0.472917082994951</v>
      </c>
      <c r="Z981" s="17">
        <v>0.27436733823941101</v>
      </c>
      <c r="AA981" s="17">
        <v>0.40567337570396</v>
      </c>
      <c r="AB981" s="17">
        <v>0.31403264348403298</v>
      </c>
      <c r="AC981" s="17">
        <v>0.31516568789456201</v>
      </c>
      <c r="AD981" s="17">
        <v>0.62108479261727401</v>
      </c>
      <c r="AE981" s="17"/>
      <c r="AF981" s="17">
        <v>0.43064618277700201</v>
      </c>
      <c r="AG981" s="17"/>
      <c r="AH981" s="17">
        <v>0.40059197653864598</v>
      </c>
      <c r="AI981" s="17"/>
      <c r="AJ981" s="17">
        <v>0.369765418840036</v>
      </c>
      <c r="AK981" s="17">
        <v>0.50056113343536102</v>
      </c>
      <c r="AL981" s="17">
        <v>0.41698188615757997</v>
      </c>
      <c r="AM981" s="17">
        <v>0.399053230784715</v>
      </c>
      <c r="AN981" s="17">
        <v>0.41783085994765801</v>
      </c>
    </row>
    <row r="982" spans="2:40" x14ac:dyDescent="0.35">
      <c r="B982" t="s">
        <v>389</v>
      </c>
      <c r="C982" s="17">
        <v>0.51249619559385895</v>
      </c>
      <c r="D982" s="17">
        <v>0.58957706634255103</v>
      </c>
      <c r="E982" s="17">
        <v>0.44309891095910298</v>
      </c>
      <c r="F982" s="17"/>
      <c r="G982" s="17">
        <v>0.73866961809127996</v>
      </c>
      <c r="H982" s="17">
        <v>0.52723806258572103</v>
      </c>
      <c r="I982" s="17">
        <v>0.35030903695169102</v>
      </c>
      <c r="J982" s="17">
        <v>0.56605324784702005</v>
      </c>
      <c r="K982" s="17">
        <v>0.52917775161311098</v>
      </c>
      <c r="L982" s="17">
        <v>0.48386515121843199</v>
      </c>
      <c r="M982" s="17"/>
      <c r="N982" s="17">
        <v>0.58442909555330902</v>
      </c>
      <c r="O982" s="17">
        <v>0.49860062138090699</v>
      </c>
      <c r="P982" s="17">
        <v>0.50516560777670705</v>
      </c>
      <c r="Q982" s="17">
        <v>0.53689045790548295</v>
      </c>
      <c r="R982" s="17">
        <v>0.41352258905267397</v>
      </c>
      <c r="S982" s="17"/>
      <c r="T982" s="17">
        <v>0.56333264897183599</v>
      </c>
      <c r="U982" s="17">
        <v>0.59870463985482703</v>
      </c>
      <c r="V982" s="17">
        <v>0.46763184765354798</v>
      </c>
      <c r="W982" s="17">
        <v>0.50290983168169801</v>
      </c>
      <c r="X982" s="17"/>
      <c r="Y982" s="17">
        <v>0.48711291777131399</v>
      </c>
      <c r="Z982" s="17">
        <v>0.58699780098785503</v>
      </c>
      <c r="AA982" s="17">
        <v>0.52322504256844304</v>
      </c>
      <c r="AB982" s="17">
        <v>0.53720958791207296</v>
      </c>
      <c r="AC982" s="17">
        <v>0.54786945558890798</v>
      </c>
      <c r="AD982" s="17">
        <v>0.37891520738272599</v>
      </c>
      <c r="AE982" s="17"/>
      <c r="AF982" s="17">
        <v>0.48047846484717999</v>
      </c>
      <c r="AG982" s="17"/>
      <c r="AH982" s="17">
        <v>0.52130872596629396</v>
      </c>
      <c r="AI982" s="17"/>
      <c r="AJ982" s="17">
        <v>0.542717174677535</v>
      </c>
      <c r="AK982" s="17">
        <v>0.47576582702379699</v>
      </c>
      <c r="AL982" s="17">
        <v>0.438405890309357</v>
      </c>
      <c r="AM982" s="17">
        <v>0.556554362229842</v>
      </c>
      <c r="AN982" s="17">
        <v>0.51394618085426702</v>
      </c>
    </row>
    <row r="983" spans="2:40" x14ac:dyDescent="0.35">
      <c r="B983" t="s">
        <v>89</v>
      </c>
      <c r="C983" s="17">
        <v>7.5130127273726199E-2</v>
      </c>
      <c r="D983" s="17">
        <v>8.7412114507089994E-2</v>
      </c>
      <c r="E983" s="17">
        <v>6.6894040232172394E-2</v>
      </c>
      <c r="F983" s="17"/>
      <c r="G983" s="17">
        <v>8.0398628285889701E-2</v>
      </c>
      <c r="H983" s="17">
        <v>0</v>
      </c>
      <c r="I983" s="17">
        <v>0.107480895506723</v>
      </c>
      <c r="J983" s="17">
        <v>9.2878503085204497E-2</v>
      </c>
      <c r="K983" s="17">
        <v>7.5356631352404599E-2</v>
      </c>
      <c r="L983" s="17">
        <v>9.2073302469436805E-2</v>
      </c>
      <c r="M983" s="17"/>
      <c r="N983" s="17">
        <v>5.0961225713178897E-2</v>
      </c>
      <c r="O983" s="17">
        <v>0.14383123332240799</v>
      </c>
      <c r="P983" s="17">
        <v>7.1462999190779294E-2</v>
      </c>
      <c r="Q983" s="17">
        <v>0</v>
      </c>
      <c r="R983" s="17">
        <v>0.14721749143502499</v>
      </c>
      <c r="S983" s="17"/>
      <c r="T983" s="17">
        <v>8.9561753628214905E-2</v>
      </c>
      <c r="U983" s="17">
        <v>7.7614155662290102E-2</v>
      </c>
      <c r="V983" s="17">
        <v>3.89710188548106E-2</v>
      </c>
      <c r="W983" s="17">
        <v>2.40175519951457E-2</v>
      </c>
      <c r="X983" s="17"/>
      <c r="Y983" s="17">
        <v>3.9969999233735697E-2</v>
      </c>
      <c r="Z983" s="17">
        <v>0.13863486077273501</v>
      </c>
      <c r="AA983" s="17">
        <v>7.1101581727596702E-2</v>
      </c>
      <c r="AB983" s="17">
        <v>0.148757768603894</v>
      </c>
      <c r="AC983" s="17">
        <v>0.13696485651653101</v>
      </c>
      <c r="AD983" s="17">
        <v>0</v>
      </c>
      <c r="AE983" s="17"/>
      <c r="AF983" s="17">
        <v>8.8875352375818395E-2</v>
      </c>
      <c r="AG983" s="17"/>
      <c r="AH983" s="17">
        <v>7.8099297495060394E-2</v>
      </c>
      <c r="AI983" s="17"/>
      <c r="AJ983" s="17">
        <v>8.7517406482428797E-2</v>
      </c>
      <c r="AK983" s="17">
        <v>2.36730395408415E-2</v>
      </c>
      <c r="AL983" s="17">
        <v>0.14461222353306299</v>
      </c>
      <c r="AM983" s="17">
        <v>4.4392406985442799E-2</v>
      </c>
      <c r="AN983" s="17">
        <v>6.8222959198074695E-2</v>
      </c>
    </row>
    <row r="984" spans="2:40" x14ac:dyDescent="0.35">
      <c r="C984" s="17"/>
      <c r="D984" s="17"/>
      <c r="E984" s="17"/>
      <c r="F984" s="17"/>
      <c r="G984" s="17"/>
      <c r="H984" s="17"/>
      <c r="I984" s="17"/>
      <c r="J984" s="17"/>
      <c r="K984" s="17"/>
      <c r="L984" s="17"/>
      <c r="M984" s="17"/>
      <c r="N984" s="17"/>
      <c r="O984" s="17"/>
      <c r="P984" s="17"/>
      <c r="Q984" s="17"/>
      <c r="R984" s="17"/>
      <c r="S984" s="17"/>
      <c r="T984" s="17"/>
      <c r="U984" s="17"/>
      <c r="V984" s="17"/>
      <c r="W984" s="17"/>
      <c r="X984" s="17"/>
      <c r="Y984" s="17"/>
      <c r="Z984" s="17"/>
      <c r="AA984" s="17"/>
      <c r="AB984" s="17"/>
      <c r="AC984" s="17"/>
      <c r="AD984" s="17"/>
      <c r="AE984" s="17"/>
      <c r="AF984" s="17"/>
      <c r="AG984" s="17"/>
      <c r="AH984" s="17"/>
      <c r="AI984" s="17"/>
      <c r="AJ984" s="17"/>
      <c r="AK984" s="17"/>
      <c r="AL984" s="17"/>
      <c r="AM984" s="17"/>
      <c r="AN984" s="17"/>
    </row>
    <row r="985" spans="2:40" x14ac:dyDescent="0.35">
      <c r="B985" s="6" t="s">
        <v>400</v>
      </c>
      <c r="C985" s="17"/>
      <c r="D985" s="17"/>
      <c r="E985" s="17"/>
      <c r="F985" s="17"/>
      <c r="G985" s="17"/>
      <c r="H985" s="17"/>
      <c r="I985" s="17"/>
      <c r="J985" s="17"/>
      <c r="K985" s="17"/>
      <c r="L985" s="17"/>
      <c r="M985" s="17"/>
      <c r="N985" s="17"/>
      <c r="O985" s="17"/>
      <c r="P985" s="17"/>
      <c r="Q985" s="17"/>
      <c r="R985" s="17"/>
      <c r="S985" s="17"/>
      <c r="T985" s="17"/>
      <c r="U985" s="17"/>
      <c r="V985" s="17"/>
      <c r="W985" s="17"/>
      <c r="X985" s="17"/>
      <c r="Y985" s="17"/>
      <c r="Z985" s="17"/>
      <c r="AA985" s="17"/>
      <c r="AB985" s="17"/>
      <c r="AC985" s="17"/>
      <c r="AD985" s="17"/>
      <c r="AE985" s="17"/>
      <c r="AF985" s="17"/>
      <c r="AG985" s="17"/>
      <c r="AH985" s="17"/>
      <c r="AI985" s="17"/>
      <c r="AJ985" s="17"/>
      <c r="AK985" s="17"/>
      <c r="AL985" s="17"/>
      <c r="AM985" s="17"/>
      <c r="AN985" s="17"/>
    </row>
    <row r="986" spans="2:40" x14ac:dyDescent="0.35">
      <c r="B986" s="24" t="s">
        <v>348</v>
      </c>
      <c r="C986" s="17"/>
      <c r="D986" s="17"/>
      <c r="E986" s="17"/>
      <c r="F986" s="17"/>
      <c r="G986" s="17"/>
      <c r="H986" s="17"/>
      <c r="I986" s="17"/>
      <c r="J986" s="17"/>
      <c r="K986" s="17"/>
      <c r="L986" s="17"/>
      <c r="M986" s="17"/>
      <c r="N986" s="17"/>
      <c r="O986" s="17"/>
      <c r="P986" s="17"/>
      <c r="Q986" s="17"/>
      <c r="R986" s="17"/>
      <c r="S986" s="17"/>
      <c r="T986" s="17"/>
      <c r="U986" s="17"/>
      <c r="V986" s="17"/>
      <c r="W986" s="17"/>
      <c r="X986" s="17"/>
      <c r="Y986" s="17"/>
      <c r="Z986" s="17"/>
      <c r="AA986" s="17"/>
      <c r="AB986" s="17"/>
      <c r="AC986" s="17"/>
      <c r="AD986" s="17"/>
      <c r="AE986" s="17"/>
      <c r="AF986" s="17"/>
      <c r="AG986" s="17"/>
      <c r="AH986" s="17"/>
      <c r="AI986" s="17"/>
      <c r="AJ986" s="17"/>
      <c r="AK986" s="17"/>
      <c r="AL986" s="17"/>
      <c r="AM986" s="17"/>
      <c r="AN986" s="17"/>
    </row>
    <row r="987" spans="2:40" x14ac:dyDescent="0.35">
      <c r="B987" t="s">
        <v>399</v>
      </c>
      <c r="C987" s="17">
        <v>0.50744155293806903</v>
      </c>
      <c r="D987" s="17">
        <v>0.45191578052807102</v>
      </c>
      <c r="E987" s="17">
        <v>0.57197142934295997</v>
      </c>
      <c r="F987" s="17"/>
      <c r="G987" s="17">
        <v>0.46300146658865698</v>
      </c>
      <c r="H987" s="17">
        <v>0.58408380799892201</v>
      </c>
      <c r="I987" s="17">
        <v>0.44985226388376098</v>
      </c>
      <c r="J987" s="17">
        <v>0.52820668138764304</v>
      </c>
      <c r="K987" s="17">
        <v>0.41727613054465201</v>
      </c>
      <c r="L987" s="17">
        <v>0.55146983220101498</v>
      </c>
      <c r="M987" s="17"/>
      <c r="N987" s="17">
        <v>0.26749333392299102</v>
      </c>
      <c r="O987" s="17">
        <v>0.60364760623265401</v>
      </c>
      <c r="P987" s="17">
        <v>0.470366432637363</v>
      </c>
      <c r="Q987" s="17">
        <v>0.57164843124542997</v>
      </c>
      <c r="R987" s="17">
        <v>0.58291688248725604</v>
      </c>
      <c r="S987" s="17"/>
      <c r="T987" s="17">
        <v>0.32902872613229001</v>
      </c>
      <c r="U987" s="17">
        <v>0.49965696881151</v>
      </c>
      <c r="V987" s="17">
        <v>0.555525654709352</v>
      </c>
      <c r="W987" s="17">
        <v>0.52910645162996905</v>
      </c>
      <c r="X987" s="17"/>
      <c r="Y987" s="17">
        <v>0.43739398458623602</v>
      </c>
      <c r="Z987" s="17">
        <v>0.777636557283373</v>
      </c>
      <c r="AA987" s="17">
        <v>0.54339302514770405</v>
      </c>
      <c r="AB987" s="17">
        <v>0.48500139029474199</v>
      </c>
      <c r="AC987" s="17">
        <v>0.41107664474931399</v>
      </c>
      <c r="AD987" s="17">
        <v>0.296922654599661</v>
      </c>
      <c r="AE987" s="17"/>
      <c r="AF987" s="17">
        <v>0.46293854764571402</v>
      </c>
      <c r="AG987" s="17"/>
      <c r="AH987" s="17">
        <v>0.50621962716939495</v>
      </c>
      <c r="AI987" s="17"/>
      <c r="AJ987" s="17">
        <v>0.47169280054710699</v>
      </c>
      <c r="AK987" s="17">
        <v>0.31509518748975701</v>
      </c>
      <c r="AL987" s="17">
        <v>0.59184719632177096</v>
      </c>
      <c r="AM987" s="17">
        <v>0.57959280500253196</v>
      </c>
      <c r="AN987" s="17">
        <v>0.43338241721977599</v>
      </c>
    </row>
    <row r="988" spans="2:40" x14ac:dyDescent="0.35">
      <c r="B988" t="s">
        <v>389</v>
      </c>
      <c r="C988" s="17">
        <v>0.41128422898748301</v>
      </c>
      <c r="D988" s="17">
        <v>0.46949333973413299</v>
      </c>
      <c r="E988" s="17">
        <v>0.34363588193911998</v>
      </c>
      <c r="F988" s="17"/>
      <c r="G988" s="17">
        <v>0.41343984540172901</v>
      </c>
      <c r="H988" s="17">
        <v>0.41591619200107699</v>
      </c>
      <c r="I988" s="17">
        <v>0.48792206484593598</v>
      </c>
      <c r="J988" s="17">
        <v>0.42985085225495001</v>
      </c>
      <c r="K988" s="17">
        <v>0.46958933602777903</v>
      </c>
      <c r="L988" s="17">
        <v>0.31719919990642598</v>
      </c>
      <c r="M988" s="17"/>
      <c r="N988" s="17">
        <v>0.60496239537588703</v>
      </c>
      <c r="O988" s="17">
        <v>0.36374964771656698</v>
      </c>
      <c r="P988" s="17">
        <v>0.46575170598698701</v>
      </c>
      <c r="Q988" s="17">
        <v>0.33342618876687602</v>
      </c>
      <c r="R988" s="17">
        <v>0.27283248239950703</v>
      </c>
      <c r="S988" s="17"/>
      <c r="T988" s="17">
        <v>0.51346641930669801</v>
      </c>
      <c r="U988" s="17">
        <v>0.37711102171952798</v>
      </c>
      <c r="V988" s="17">
        <v>0.411024829654974</v>
      </c>
      <c r="W988" s="17">
        <v>0.408923723129065</v>
      </c>
      <c r="X988" s="17"/>
      <c r="Y988" s="17">
        <v>0.49442891206439399</v>
      </c>
      <c r="Z988" s="17">
        <v>0.176697394874235</v>
      </c>
      <c r="AA988" s="17">
        <v>0.35538534264011201</v>
      </c>
      <c r="AB988" s="17">
        <v>0.43572573515177399</v>
      </c>
      <c r="AC988" s="17">
        <v>0.47216476901266902</v>
      </c>
      <c r="AD988" s="17">
        <v>0.70307734540033895</v>
      </c>
      <c r="AE988" s="17"/>
      <c r="AF988" s="17">
        <v>0.45667949230124</v>
      </c>
      <c r="AG988" s="17"/>
      <c r="AH988" s="17">
        <v>0.41079293539547601</v>
      </c>
      <c r="AI988" s="17"/>
      <c r="AJ988" s="17">
        <v>0.42953597362060603</v>
      </c>
      <c r="AK988" s="17">
        <v>0.60332408746189703</v>
      </c>
      <c r="AL988" s="17">
        <v>0.33168779965046902</v>
      </c>
      <c r="AM988" s="17">
        <v>0.32327785465097703</v>
      </c>
      <c r="AN988" s="17">
        <v>0.56661758278022401</v>
      </c>
    </row>
    <row r="989" spans="2:40" x14ac:dyDescent="0.35">
      <c r="B989" t="s">
        <v>89</v>
      </c>
      <c r="C989" s="17">
        <v>8.1274218074447999E-2</v>
      </c>
      <c r="D989" s="17">
        <v>7.8590879737795896E-2</v>
      </c>
      <c r="E989" s="17">
        <v>8.4392688717919703E-2</v>
      </c>
      <c r="F989" s="17"/>
      <c r="G989" s="17">
        <v>0.123558688009613</v>
      </c>
      <c r="H989" s="17">
        <v>0</v>
      </c>
      <c r="I989" s="17">
        <v>6.2225671270302998E-2</v>
      </c>
      <c r="J989" s="17">
        <v>4.1942466357407497E-2</v>
      </c>
      <c r="K989" s="17">
        <v>0.113134533427568</v>
      </c>
      <c r="L989" s="17">
        <v>0.13133096789255899</v>
      </c>
      <c r="M989" s="17"/>
      <c r="N989" s="17">
        <v>0.12754427070112201</v>
      </c>
      <c r="O989" s="17">
        <v>3.2602746050779299E-2</v>
      </c>
      <c r="P989" s="17">
        <v>6.3881861375650204E-2</v>
      </c>
      <c r="Q989" s="17">
        <v>9.4925379987694194E-2</v>
      </c>
      <c r="R989" s="17">
        <v>0.14425063511323699</v>
      </c>
      <c r="S989" s="17"/>
      <c r="T989" s="17">
        <v>0.15750485456101199</v>
      </c>
      <c r="U989" s="17">
        <v>0.123232009468963</v>
      </c>
      <c r="V989" s="17">
        <v>3.3449515635674498E-2</v>
      </c>
      <c r="W989" s="17">
        <v>6.1969825240965698E-2</v>
      </c>
      <c r="X989" s="17"/>
      <c r="Y989" s="17">
        <v>6.8177103349370397E-2</v>
      </c>
      <c r="Z989" s="17">
        <v>4.5666047842391901E-2</v>
      </c>
      <c r="AA989" s="17">
        <v>0.101221632212184</v>
      </c>
      <c r="AB989" s="17">
        <v>7.9272874553484293E-2</v>
      </c>
      <c r="AC989" s="17">
        <v>0.11675858623801701</v>
      </c>
      <c r="AD989" s="17">
        <v>0</v>
      </c>
      <c r="AE989" s="17"/>
      <c r="AF989" s="17">
        <v>8.0381960053046098E-2</v>
      </c>
      <c r="AG989" s="17"/>
      <c r="AH989" s="17">
        <v>8.2987437435129499E-2</v>
      </c>
      <c r="AI989" s="17"/>
      <c r="AJ989" s="17">
        <v>9.8771225832287105E-2</v>
      </c>
      <c r="AK989" s="17">
        <v>8.1580725048345806E-2</v>
      </c>
      <c r="AL989" s="17">
        <v>7.6465004027759895E-2</v>
      </c>
      <c r="AM989" s="17">
        <v>9.7129340346491497E-2</v>
      </c>
      <c r="AN989" s="17">
        <v>0</v>
      </c>
    </row>
    <row r="990" spans="2:40" x14ac:dyDescent="0.35">
      <c r="C990" s="17"/>
      <c r="D990" s="17"/>
      <c r="E990" s="17"/>
      <c r="F990" s="17"/>
      <c r="G990" s="17"/>
      <c r="H990" s="17"/>
      <c r="I990" s="17"/>
      <c r="J990" s="17"/>
      <c r="K990" s="17"/>
      <c r="L990" s="17"/>
      <c r="M990" s="17"/>
      <c r="N990" s="17"/>
      <c r="O990" s="17"/>
      <c r="P990" s="17"/>
      <c r="Q990" s="17"/>
      <c r="R990" s="17"/>
      <c r="S990" s="17"/>
      <c r="T990" s="17"/>
      <c r="U990" s="17"/>
      <c r="V990" s="17"/>
      <c r="W990" s="17"/>
      <c r="X990" s="17"/>
      <c r="Y990" s="17"/>
      <c r="Z990" s="17"/>
      <c r="AA990" s="17"/>
      <c r="AB990" s="17"/>
      <c r="AC990" s="17"/>
      <c r="AD990" s="17"/>
      <c r="AE990" s="17"/>
      <c r="AF990" s="17"/>
      <c r="AG990" s="17"/>
      <c r="AH990" s="17"/>
      <c r="AI990" s="17"/>
      <c r="AJ990" s="17"/>
      <c r="AK990" s="17"/>
      <c r="AL990" s="17"/>
      <c r="AM990" s="17"/>
      <c r="AN990" s="17"/>
    </row>
    <row r="991" spans="2:40" x14ac:dyDescent="0.35">
      <c r="B991" s="6" t="s">
        <v>402</v>
      </c>
      <c r="C991" s="17"/>
      <c r="D991" s="17"/>
      <c r="E991" s="17"/>
      <c r="F991" s="17"/>
      <c r="G991" s="17"/>
      <c r="H991" s="17"/>
      <c r="I991" s="17"/>
      <c r="J991" s="17"/>
      <c r="K991" s="17"/>
      <c r="L991" s="17"/>
      <c r="M991" s="17"/>
      <c r="N991" s="17"/>
      <c r="O991" s="17"/>
      <c r="P991" s="17"/>
      <c r="Q991" s="17"/>
      <c r="R991" s="17"/>
      <c r="S991" s="17"/>
      <c r="T991" s="17"/>
      <c r="U991" s="17"/>
      <c r="V991" s="17"/>
      <c r="W991" s="17"/>
      <c r="X991" s="17"/>
      <c r="Y991" s="17"/>
      <c r="Z991" s="17"/>
      <c r="AA991" s="17"/>
      <c r="AB991" s="17"/>
      <c r="AC991" s="17"/>
      <c r="AD991" s="17"/>
      <c r="AE991" s="17"/>
      <c r="AF991" s="17"/>
      <c r="AG991" s="17"/>
      <c r="AH991" s="17"/>
      <c r="AI991" s="17"/>
      <c r="AJ991" s="17"/>
      <c r="AK991" s="17"/>
      <c r="AL991" s="17"/>
      <c r="AM991" s="17"/>
      <c r="AN991" s="17"/>
    </row>
    <row r="992" spans="2:40" x14ac:dyDescent="0.35">
      <c r="B992" s="24" t="s">
        <v>348</v>
      </c>
      <c r="C992" s="17"/>
      <c r="D992" s="17"/>
      <c r="E992" s="17"/>
      <c r="F992" s="17"/>
      <c r="G992" s="17"/>
      <c r="H992" s="17"/>
      <c r="I992" s="17"/>
      <c r="J992" s="17"/>
      <c r="K992" s="17"/>
      <c r="L992" s="17"/>
      <c r="M992" s="17"/>
      <c r="N992" s="17"/>
      <c r="O992" s="17"/>
      <c r="P992" s="17"/>
      <c r="Q992" s="17"/>
      <c r="R992" s="17"/>
      <c r="S992" s="17"/>
      <c r="T992" s="17"/>
      <c r="U992" s="17"/>
      <c r="V992" s="17"/>
      <c r="W992" s="17"/>
      <c r="X992" s="17"/>
      <c r="Y992" s="17"/>
      <c r="Z992" s="17"/>
      <c r="AA992" s="17"/>
      <c r="AB992" s="17"/>
      <c r="AC992" s="17"/>
      <c r="AD992" s="17"/>
      <c r="AE992" s="17"/>
      <c r="AF992" s="17"/>
      <c r="AG992" s="17"/>
      <c r="AH992" s="17"/>
      <c r="AI992" s="17"/>
      <c r="AJ992" s="17"/>
      <c r="AK992" s="17"/>
      <c r="AL992" s="17"/>
      <c r="AM992" s="17"/>
      <c r="AN992" s="17"/>
    </row>
    <row r="993" spans="2:40" x14ac:dyDescent="0.35">
      <c r="B993" t="s">
        <v>401</v>
      </c>
      <c r="C993" s="17">
        <v>0.65079666910645795</v>
      </c>
      <c r="D993" s="17">
        <v>0.60518271245838295</v>
      </c>
      <c r="E993" s="17">
        <v>0.70150616514082698</v>
      </c>
      <c r="F993" s="17"/>
      <c r="G993" s="17">
        <v>0.66990793863418596</v>
      </c>
      <c r="H993" s="17">
        <v>0.51857276215854697</v>
      </c>
      <c r="I993" s="17">
        <v>0.61018719006662403</v>
      </c>
      <c r="J993" s="17">
        <v>0.68516082788330901</v>
      </c>
      <c r="K993" s="17">
        <v>0.65621532471298805</v>
      </c>
      <c r="L993" s="17">
        <v>0.73977485623080896</v>
      </c>
      <c r="M993" s="17"/>
      <c r="N993" s="17">
        <v>0.66732248185851595</v>
      </c>
      <c r="O993" s="17">
        <v>0.62239315575346599</v>
      </c>
      <c r="P993" s="17">
        <v>0.64924032155446398</v>
      </c>
      <c r="Q993" s="17">
        <v>0.60492182075071499</v>
      </c>
      <c r="R993" s="17">
        <v>0.80239111853476996</v>
      </c>
      <c r="S993" s="17"/>
      <c r="T993" s="17">
        <v>0.26228171226658697</v>
      </c>
      <c r="U993" s="17">
        <v>0.72666447509842802</v>
      </c>
      <c r="V993" s="17">
        <v>0.71613302796924905</v>
      </c>
      <c r="W993" s="17">
        <v>0.66004693542461901</v>
      </c>
      <c r="X993" s="17"/>
      <c r="Y993" s="17">
        <v>0.65179484308449898</v>
      </c>
      <c r="Z993" s="17">
        <v>0.58849540976734005</v>
      </c>
      <c r="AA993" s="17">
        <v>0.72121960687354403</v>
      </c>
      <c r="AB993" s="17">
        <v>0.56763332636489905</v>
      </c>
      <c r="AC993" s="17">
        <v>0.58844289210175804</v>
      </c>
      <c r="AD993" s="17">
        <v>0.50736077115797296</v>
      </c>
      <c r="AE993" s="17"/>
      <c r="AF993" s="17">
        <v>0.68392782432296095</v>
      </c>
      <c r="AG993" s="17"/>
      <c r="AH993" s="17">
        <v>0.64760160430672298</v>
      </c>
      <c r="AI993" s="17"/>
      <c r="AJ993" s="17">
        <v>0.65459428680910103</v>
      </c>
      <c r="AK993" s="17">
        <v>0.55320766794391696</v>
      </c>
      <c r="AL993" s="17">
        <v>0.79344258767167697</v>
      </c>
      <c r="AM993" s="17">
        <v>0.60517224741981401</v>
      </c>
      <c r="AN993" s="17">
        <v>0.69583906753399305</v>
      </c>
    </row>
    <row r="994" spans="2:40" x14ac:dyDescent="0.35">
      <c r="B994" t="s">
        <v>389</v>
      </c>
      <c r="C994" s="17">
        <v>0.28365885594074097</v>
      </c>
      <c r="D994" s="17">
        <v>0.36159608107121599</v>
      </c>
      <c r="E994" s="17">
        <v>0.20062023839017101</v>
      </c>
      <c r="F994" s="17"/>
      <c r="G994" s="17">
        <v>0.33009206136581398</v>
      </c>
      <c r="H994" s="17">
        <v>0.45760165926566498</v>
      </c>
      <c r="I994" s="17">
        <v>0.31758891472178902</v>
      </c>
      <c r="J994" s="17">
        <v>0.22248658929439599</v>
      </c>
      <c r="K994" s="17">
        <v>0.22239764192756201</v>
      </c>
      <c r="L994" s="17">
        <v>0.19124153482114301</v>
      </c>
      <c r="M994" s="17"/>
      <c r="N994" s="17">
        <v>0.28229103592502303</v>
      </c>
      <c r="O994" s="17">
        <v>0.28430141728796798</v>
      </c>
      <c r="P994" s="17">
        <v>0.28149436777104297</v>
      </c>
      <c r="Q994" s="17">
        <v>0.32656304672253</v>
      </c>
      <c r="R994" s="17">
        <v>0.16506010546352401</v>
      </c>
      <c r="S994" s="17"/>
      <c r="T994" s="17">
        <v>0.65289934107784597</v>
      </c>
      <c r="U994" s="17">
        <v>0.20282097022529799</v>
      </c>
      <c r="V994" s="17">
        <v>0.28386697203075101</v>
      </c>
      <c r="W994" s="17">
        <v>0.31098050474137801</v>
      </c>
      <c r="X994" s="17"/>
      <c r="Y994" s="17">
        <v>0.29958306398182699</v>
      </c>
      <c r="Z994" s="17">
        <v>0.29293521956124602</v>
      </c>
      <c r="AA994" s="17">
        <v>0.20792477089848699</v>
      </c>
      <c r="AB994" s="17">
        <v>0.39103571384796598</v>
      </c>
      <c r="AC994" s="17">
        <v>0.41155710789824201</v>
      </c>
      <c r="AD994" s="17">
        <v>0.26325050040474002</v>
      </c>
      <c r="AE994" s="17"/>
      <c r="AF994" s="17">
        <v>0.26691842758393503</v>
      </c>
      <c r="AG994" s="17"/>
      <c r="AH994" s="17">
        <v>0.28925809547293302</v>
      </c>
      <c r="AI994" s="17"/>
      <c r="AJ994" s="17">
        <v>0.26413212820370202</v>
      </c>
      <c r="AK994" s="17">
        <v>0.37298668206289098</v>
      </c>
      <c r="AL994" s="17">
        <v>0.15651176042006401</v>
      </c>
      <c r="AM994" s="17">
        <v>0.33939245263322299</v>
      </c>
      <c r="AN994" s="17">
        <v>0.25718026463122801</v>
      </c>
    </row>
    <row r="995" spans="2:40" x14ac:dyDescent="0.35">
      <c r="B995" t="s">
        <v>89</v>
      </c>
      <c r="C995" s="17">
        <v>6.5544474952801496E-2</v>
      </c>
      <c r="D995" s="17">
        <v>3.3221206470400499E-2</v>
      </c>
      <c r="E995" s="17">
        <v>9.7873596469001997E-2</v>
      </c>
      <c r="F995" s="17"/>
      <c r="G995" s="17">
        <v>0</v>
      </c>
      <c r="H995" s="17">
        <v>2.3825578575788101E-2</v>
      </c>
      <c r="I995" s="17">
        <v>7.2223895211586106E-2</v>
      </c>
      <c r="J995" s="17">
        <v>9.2352582822295706E-2</v>
      </c>
      <c r="K995" s="17">
        <v>0.12138703335945</v>
      </c>
      <c r="L995" s="17">
        <v>6.8983608948048294E-2</v>
      </c>
      <c r="M995" s="17"/>
      <c r="N995" s="17">
        <v>5.0386482216460901E-2</v>
      </c>
      <c r="O995" s="17">
        <v>9.3305426958565807E-2</v>
      </c>
      <c r="P995" s="17">
        <v>6.9265310674492903E-2</v>
      </c>
      <c r="Q995" s="17">
        <v>6.8515132526754396E-2</v>
      </c>
      <c r="R995" s="17">
        <v>3.2548776001705797E-2</v>
      </c>
      <c r="S995" s="17"/>
      <c r="T995" s="17">
        <v>8.4818946655566899E-2</v>
      </c>
      <c r="U995" s="17">
        <v>7.0514554676274696E-2</v>
      </c>
      <c r="V995" s="17">
        <v>0</v>
      </c>
      <c r="W995" s="17">
        <v>2.89725598340035E-2</v>
      </c>
      <c r="X995" s="17"/>
      <c r="Y995" s="17">
        <v>4.8622092933673901E-2</v>
      </c>
      <c r="Z995" s="17">
        <v>0.118569370671413</v>
      </c>
      <c r="AA995" s="17">
        <v>7.0855622227967999E-2</v>
      </c>
      <c r="AB995" s="17">
        <v>4.1330959787134601E-2</v>
      </c>
      <c r="AC995" s="17">
        <v>0</v>
      </c>
      <c r="AD995" s="17">
        <v>0.229388728437288</v>
      </c>
      <c r="AE995" s="17"/>
      <c r="AF995" s="17">
        <v>4.91537480931045E-2</v>
      </c>
      <c r="AG995" s="17"/>
      <c r="AH995" s="17">
        <v>6.3140300220344295E-2</v>
      </c>
      <c r="AI995" s="17"/>
      <c r="AJ995" s="17">
        <v>8.1273584987196598E-2</v>
      </c>
      <c r="AK995" s="17">
        <v>7.3805649993191905E-2</v>
      </c>
      <c r="AL995" s="17">
        <v>5.0045651908258097E-2</v>
      </c>
      <c r="AM995" s="17">
        <v>5.54352999469628E-2</v>
      </c>
      <c r="AN995" s="17">
        <v>4.6980667834778903E-2</v>
      </c>
    </row>
    <row r="996" spans="2:40" x14ac:dyDescent="0.35">
      <c r="C996" s="17"/>
      <c r="D996" s="17"/>
      <c r="E996" s="17"/>
      <c r="F996" s="17"/>
      <c r="G996" s="17"/>
      <c r="H996" s="17"/>
      <c r="I996" s="17"/>
      <c r="J996" s="17"/>
      <c r="K996" s="17"/>
      <c r="L996" s="17"/>
      <c r="M996" s="17"/>
      <c r="N996" s="17"/>
      <c r="O996" s="17"/>
      <c r="P996" s="17"/>
      <c r="Q996" s="17"/>
      <c r="R996" s="17"/>
      <c r="S996" s="17"/>
      <c r="T996" s="17"/>
      <c r="U996" s="17"/>
      <c r="V996" s="17"/>
      <c r="W996" s="17"/>
      <c r="X996" s="17"/>
      <c r="Y996" s="17"/>
      <c r="Z996" s="17"/>
      <c r="AA996" s="17"/>
      <c r="AB996" s="17"/>
      <c r="AC996" s="17"/>
      <c r="AD996" s="17"/>
      <c r="AE996" s="17"/>
      <c r="AF996" s="17"/>
      <c r="AG996" s="17"/>
      <c r="AH996" s="17"/>
      <c r="AI996" s="17"/>
      <c r="AJ996" s="17"/>
      <c r="AK996" s="17"/>
      <c r="AL996" s="17"/>
      <c r="AM996" s="17"/>
      <c r="AN996" s="17"/>
    </row>
    <row r="997" spans="2:40" x14ac:dyDescent="0.35">
      <c r="B997" s="6" t="s">
        <v>404</v>
      </c>
      <c r="C997" s="17"/>
      <c r="D997" s="17"/>
      <c r="E997" s="17"/>
      <c r="F997" s="17"/>
      <c r="G997" s="17"/>
      <c r="H997" s="17"/>
      <c r="I997" s="17"/>
      <c r="J997" s="17"/>
      <c r="K997" s="17"/>
      <c r="L997" s="17"/>
      <c r="M997" s="17"/>
      <c r="N997" s="17"/>
      <c r="O997" s="17"/>
      <c r="P997" s="17"/>
      <c r="Q997" s="17"/>
      <c r="R997" s="17"/>
      <c r="S997" s="17"/>
      <c r="T997" s="17"/>
      <c r="U997" s="17"/>
      <c r="V997" s="17"/>
      <c r="W997" s="17"/>
      <c r="X997" s="17"/>
      <c r="Y997" s="17"/>
      <c r="Z997" s="17"/>
      <c r="AA997" s="17"/>
      <c r="AB997" s="17"/>
      <c r="AC997" s="17"/>
      <c r="AD997" s="17"/>
      <c r="AE997" s="17"/>
      <c r="AF997" s="17"/>
      <c r="AG997" s="17"/>
      <c r="AH997" s="17"/>
      <c r="AI997" s="17"/>
      <c r="AJ997" s="17"/>
      <c r="AK997" s="17"/>
      <c r="AL997" s="17"/>
      <c r="AM997" s="17"/>
      <c r="AN997" s="17"/>
    </row>
    <row r="998" spans="2:40" x14ac:dyDescent="0.35">
      <c r="B998" s="24" t="s">
        <v>348</v>
      </c>
      <c r="C998" s="17"/>
      <c r="D998" s="17"/>
      <c r="E998" s="17"/>
      <c r="F998" s="17"/>
      <c r="G998" s="17"/>
      <c r="H998" s="17"/>
      <c r="I998" s="17"/>
      <c r="J998" s="17"/>
      <c r="K998" s="17"/>
      <c r="L998" s="17"/>
      <c r="M998" s="17"/>
      <c r="N998" s="17"/>
      <c r="O998" s="17"/>
      <c r="P998" s="17"/>
      <c r="Q998" s="17"/>
      <c r="R998" s="17"/>
      <c r="S998" s="17"/>
      <c r="T998" s="17"/>
      <c r="U998" s="17"/>
      <c r="V998" s="17"/>
      <c r="W998" s="17"/>
      <c r="X998" s="17"/>
      <c r="Y998" s="17"/>
      <c r="Z998" s="17"/>
      <c r="AA998" s="17"/>
      <c r="AB998" s="17"/>
      <c r="AC998" s="17"/>
      <c r="AD998" s="17"/>
      <c r="AE998" s="17"/>
      <c r="AF998" s="17"/>
      <c r="AG998" s="17"/>
      <c r="AH998" s="17"/>
      <c r="AI998" s="17"/>
      <c r="AJ998" s="17"/>
      <c r="AK998" s="17"/>
      <c r="AL998" s="17"/>
      <c r="AM998" s="17"/>
      <c r="AN998" s="17"/>
    </row>
    <row r="999" spans="2:40" x14ac:dyDescent="0.35">
      <c r="B999" t="s">
        <v>403</v>
      </c>
      <c r="C999" s="17">
        <v>0.70738065432911901</v>
      </c>
      <c r="D999" s="17">
        <v>0.68267782745083805</v>
      </c>
      <c r="E999" s="17">
        <v>0.72651878743633502</v>
      </c>
      <c r="F999" s="17"/>
      <c r="G999" s="17">
        <v>0.67916510111103301</v>
      </c>
      <c r="H999" s="17">
        <v>0.58784581613630105</v>
      </c>
      <c r="I999" s="17">
        <v>0.68786513068395605</v>
      </c>
      <c r="J999" s="17">
        <v>0.80294112169685306</v>
      </c>
      <c r="K999" s="17">
        <v>0.71599427699656903</v>
      </c>
      <c r="L999" s="17">
        <v>0.75592844019207095</v>
      </c>
      <c r="M999" s="17"/>
      <c r="N999" s="17">
        <v>0.51092752008575504</v>
      </c>
      <c r="O999" s="17">
        <v>0.82975868975661604</v>
      </c>
      <c r="P999" s="17">
        <v>0.75471512773884797</v>
      </c>
      <c r="Q999" s="17">
        <v>0.64798712586565899</v>
      </c>
      <c r="R999" s="17">
        <v>0.68364720183040895</v>
      </c>
      <c r="S999" s="17"/>
      <c r="T999" s="17">
        <v>0.60911226855110301</v>
      </c>
      <c r="U999" s="17">
        <v>0.65575155729412005</v>
      </c>
      <c r="V999" s="17">
        <v>0.82700792351921804</v>
      </c>
      <c r="W999" s="17">
        <v>0.70064505254128495</v>
      </c>
      <c r="X999" s="17"/>
      <c r="Y999" s="17">
        <v>0.71251305354863304</v>
      </c>
      <c r="Z999" s="17">
        <v>0.70664521527482105</v>
      </c>
      <c r="AA999" s="17">
        <v>0.72699833772537603</v>
      </c>
      <c r="AB999" s="17">
        <v>0.77454189235644</v>
      </c>
      <c r="AC999" s="17">
        <v>0.67517435747565502</v>
      </c>
      <c r="AD999" s="17">
        <v>0.36500312138312102</v>
      </c>
      <c r="AE999" s="17"/>
      <c r="AF999" s="17">
        <v>0.69286236224075703</v>
      </c>
      <c r="AG999" s="17"/>
      <c r="AH999" s="17">
        <v>0.71208689153226701</v>
      </c>
      <c r="AI999" s="17"/>
      <c r="AJ999" s="17">
        <v>0.73201153634596505</v>
      </c>
      <c r="AK999" s="17">
        <v>0.56597670993345806</v>
      </c>
      <c r="AL999" s="17">
        <v>0.78197396613403003</v>
      </c>
      <c r="AM999" s="17">
        <v>0.68547495891212995</v>
      </c>
      <c r="AN999" s="17">
        <v>0.71103055085644196</v>
      </c>
    </row>
    <row r="1000" spans="2:40" x14ac:dyDescent="0.35">
      <c r="B1000" t="s">
        <v>389</v>
      </c>
      <c r="C1000" s="17">
        <v>0.25050732819430299</v>
      </c>
      <c r="D1000" s="17">
        <v>0.30843126763309098</v>
      </c>
      <c r="E1000" s="17">
        <v>0.20154908189672999</v>
      </c>
      <c r="F1000" s="17"/>
      <c r="G1000" s="17">
        <v>0.32083489888896699</v>
      </c>
      <c r="H1000" s="17">
        <v>0.38739602203749202</v>
      </c>
      <c r="I1000" s="17">
        <v>0.27305361565056102</v>
      </c>
      <c r="J1000" s="17">
        <v>0.15874046760785099</v>
      </c>
      <c r="K1000" s="17">
        <v>0.205009915424647</v>
      </c>
      <c r="L1000" s="17">
        <v>0.18961751553508999</v>
      </c>
      <c r="M1000" s="17"/>
      <c r="N1000" s="17">
        <v>0.41876344679365202</v>
      </c>
      <c r="O1000" s="17">
        <v>0.17024131024338399</v>
      </c>
      <c r="P1000" s="17">
        <v>0.188482927797712</v>
      </c>
      <c r="Q1000" s="17">
        <v>0.32352086892804599</v>
      </c>
      <c r="R1000" s="17">
        <v>0.246606282914409</v>
      </c>
      <c r="S1000" s="17"/>
      <c r="T1000" s="17">
        <v>0.39088773144889699</v>
      </c>
      <c r="U1000" s="17">
        <v>0.25615787970447901</v>
      </c>
      <c r="V1000" s="17">
        <v>0.17299207648078199</v>
      </c>
      <c r="W1000" s="17">
        <v>0.28069735239017501</v>
      </c>
      <c r="X1000" s="17"/>
      <c r="Y1000" s="17">
        <v>0.23535249617693699</v>
      </c>
      <c r="Z1000" s="17">
        <v>0.29335478472517901</v>
      </c>
      <c r="AA1000" s="17">
        <v>0.208172305705285</v>
      </c>
      <c r="AB1000" s="17">
        <v>0.22545810764356</v>
      </c>
      <c r="AC1000" s="17">
        <v>0.32482564252434498</v>
      </c>
      <c r="AD1000" s="17">
        <v>0.63499687861687903</v>
      </c>
      <c r="AE1000" s="17"/>
      <c r="AF1000" s="17">
        <v>0.23857349634449801</v>
      </c>
      <c r="AG1000" s="17"/>
      <c r="AH1000" s="17">
        <v>0.25795499768545599</v>
      </c>
      <c r="AI1000" s="17"/>
      <c r="AJ1000" s="17">
        <v>0.22369162354814201</v>
      </c>
      <c r="AK1000" s="17">
        <v>0.434023290066542</v>
      </c>
      <c r="AL1000" s="17">
        <v>0.19765747721834701</v>
      </c>
      <c r="AM1000" s="17">
        <v>0.247258894924619</v>
      </c>
      <c r="AN1000" s="17">
        <v>0.21101682542135</v>
      </c>
    </row>
    <row r="1001" spans="2:40" x14ac:dyDescent="0.35">
      <c r="B1001" t="s">
        <v>89</v>
      </c>
      <c r="C1001" s="17">
        <v>4.21120174765778E-2</v>
      </c>
      <c r="D1001" s="17">
        <v>8.8909049160709307E-3</v>
      </c>
      <c r="E1001" s="17">
        <v>7.1932130666934199E-2</v>
      </c>
      <c r="F1001" s="17"/>
      <c r="G1001" s="17">
        <v>0</v>
      </c>
      <c r="H1001" s="17">
        <v>2.4758161826207201E-2</v>
      </c>
      <c r="I1001" s="17">
        <v>3.9081253665482402E-2</v>
      </c>
      <c r="J1001" s="17">
        <v>3.83184106952962E-2</v>
      </c>
      <c r="K1001" s="17">
        <v>7.8995807578783495E-2</v>
      </c>
      <c r="L1001" s="17">
        <v>5.44540442728388E-2</v>
      </c>
      <c r="M1001" s="17"/>
      <c r="N1001" s="17">
        <v>7.0309033120593195E-2</v>
      </c>
      <c r="O1001" s="17">
        <v>0</v>
      </c>
      <c r="P1001" s="17">
        <v>5.6801944463439502E-2</v>
      </c>
      <c r="Q1001" s="17">
        <v>2.8492005206295499E-2</v>
      </c>
      <c r="R1001" s="17">
        <v>6.9746515255181496E-2</v>
      </c>
      <c r="S1001" s="17"/>
      <c r="T1001" s="17">
        <v>0</v>
      </c>
      <c r="U1001" s="17">
        <v>8.8090563001401806E-2</v>
      </c>
      <c r="V1001" s="17">
        <v>0</v>
      </c>
      <c r="W1001" s="17">
        <v>1.86575950685401E-2</v>
      </c>
      <c r="X1001" s="17"/>
      <c r="Y1001" s="17">
        <v>5.2134450274429402E-2</v>
      </c>
      <c r="Z1001" s="17">
        <v>0</v>
      </c>
      <c r="AA1001" s="17">
        <v>6.4829356569338095E-2</v>
      </c>
      <c r="AB1001" s="17">
        <v>0</v>
      </c>
      <c r="AC1001" s="17">
        <v>0</v>
      </c>
      <c r="AD1001" s="17">
        <v>0</v>
      </c>
      <c r="AE1001" s="17"/>
      <c r="AF1001" s="17">
        <v>6.85641414147449E-2</v>
      </c>
      <c r="AG1001" s="17"/>
      <c r="AH1001" s="17">
        <v>2.9958110782276001E-2</v>
      </c>
      <c r="AI1001" s="17"/>
      <c r="AJ1001" s="17">
        <v>4.4296840105893402E-2</v>
      </c>
      <c r="AK1001" s="17">
        <v>0</v>
      </c>
      <c r="AL1001" s="17">
        <v>2.0368556647623801E-2</v>
      </c>
      <c r="AM1001" s="17">
        <v>6.7266146163250398E-2</v>
      </c>
      <c r="AN1001" s="17">
        <v>7.7952623722208195E-2</v>
      </c>
    </row>
    <row r="1002" spans="2:40" x14ac:dyDescent="0.35">
      <c r="C1002" s="17"/>
      <c r="D1002" s="17"/>
      <c r="E1002" s="17"/>
      <c r="F1002" s="17"/>
      <c r="G1002" s="17"/>
      <c r="H1002" s="17"/>
      <c r="I1002" s="17"/>
      <c r="J1002" s="17"/>
      <c r="K1002" s="17"/>
      <c r="L1002" s="17"/>
      <c r="M1002" s="17"/>
      <c r="N1002" s="17"/>
      <c r="O1002" s="17"/>
      <c r="P1002" s="17"/>
      <c r="Q1002" s="17"/>
      <c r="R1002" s="17"/>
      <c r="S1002" s="17"/>
      <c r="T1002" s="17"/>
      <c r="U1002" s="17"/>
      <c r="V1002" s="17"/>
      <c r="W1002" s="17"/>
      <c r="X1002" s="17"/>
      <c r="Y1002" s="17"/>
      <c r="Z1002" s="17"/>
      <c r="AA1002" s="17"/>
      <c r="AB1002" s="17"/>
      <c r="AC1002" s="17"/>
      <c r="AD1002" s="17"/>
      <c r="AE1002" s="17"/>
      <c r="AF1002" s="17"/>
      <c r="AG1002" s="17"/>
      <c r="AH1002" s="17"/>
      <c r="AI1002" s="17"/>
      <c r="AJ1002" s="17"/>
      <c r="AK1002" s="17"/>
      <c r="AL1002" s="17"/>
      <c r="AM1002" s="17"/>
      <c r="AN1002" s="17"/>
    </row>
    <row r="1003" spans="2:40" x14ac:dyDescent="0.35">
      <c r="B1003" s="6" t="s">
        <v>406</v>
      </c>
      <c r="C1003" s="17"/>
      <c r="D1003" s="17"/>
      <c r="E1003" s="17"/>
      <c r="F1003" s="17"/>
      <c r="G1003" s="17"/>
      <c r="H1003" s="17"/>
      <c r="I1003" s="17"/>
      <c r="J1003" s="17"/>
      <c r="K1003" s="17"/>
      <c r="L1003" s="17"/>
      <c r="M1003" s="17"/>
      <c r="N1003" s="17"/>
      <c r="O1003" s="17"/>
      <c r="P1003" s="17"/>
      <c r="Q1003" s="17"/>
      <c r="R1003" s="17"/>
      <c r="S1003" s="17"/>
      <c r="T1003" s="17"/>
      <c r="U1003" s="17"/>
      <c r="V1003" s="17"/>
      <c r="W1003" s="17"/>
      <c r="X1003" s="17"/>
      <c r="Y1003" s="17"/>
      <c r="Z1003" s="17"/>
      <c r="AA1003" s="17"/>
      <c r="AB1003" s="17"/>
      <c r="AC1003" s="17"/>
      <c r="AD1003" s="17"/>
      <c r="AE1003" s="17"/>
      <c r="AF1003" s="17"/>
      <c r="AG1003" s="17"/>
      <c r="AH1003" s="17"/>
      <c r="AI1003" s="17"/>
      <c r="AJ1003" s="17"/>
      <c r="AK1003" s="17"/>
      <c r="AL1003" s="17"/>
      <c r="AM1003" s="17"/>
      <c r="AN1003" s="17"/>
    </row>
    <row r="1004" spans="2:40" x14ac:dyDescent="0.35">
      <c r="B1004" s="24" t="s">
        <v>348</v>
      </c>
      <c r="C1004" s="17"/>
      <c r="D1004" s="17"/>
      <c r="E1004" s="17"/>
      <c r="F1004" s="17"/>
      <c r="G1004" s="17"/>
      <c r="H1004" s="17"/>
      <c r="I1004" s="17"/>
      <c r="J1004" s="17"/>
      <c r="K1004" s="17"/>
      <c r="L1004" s="17"/>
      <c r="M1004" s="17"/>
      <c r="N1004" s="17"/>
      <c r="O1004" s="17"/>
      <c r="P1004" s="17"/>
      <c r="Q1004" s="17"/>
      <c r="R1004" s="17"/>
      <c r="S1004" s="17"/>
      <c r="T1004" s="17"/>
      <c r="U1004" s="17"/>
      <c r="V1004" s="17"/>
      <c r="W1004" s="17"/>
      <c r="X1004" s="17"/>
      <c r="Y1004" s="17"/>
      <c r="Z1004" s="17"/>
      <c r="AA1004" s="17"/>
      <c r="AB1004" s="17"/>
      <c r="AC1004" s="17"/>
      <c r="AD1004" s="17"/>
      <c r="AE1004" s="17"/>
      <c r="AF1004" s="17"/>
      <c r="AG1004" s="17"/>
      <c r="AH1004" s="17"/>
      <c r="AI1004" s="17"/>
      <c r="AJ1004" s="17"/>
      <c r="AK1004" s="17"/>
      <c r="AL1004" s="17"/>
      <c r="AM1004" s="17"/>
      <c r="AN1004" s="17"/>
    </row>
    <row r="1005" spans="2:40" x14ac:dyDescent="0.35">
      <c r="B1005" t="s">
        <v>405</v>
      </c>
      <c r="C1005" s="17">
        <v>0.780551556168674</v>
      </c>
      <c r="D1005" s="17">
        <v>0.78779182655020896</v>
      </c>
      <c r="E1005" s="17">
        <v>0.77258221612301103</v>
      </c>
      <c r="F1005" s="17"/>
      <c r="G1005" s="17">
        <v>0.83746530187389301</v>
      </c>
      <c r="H1005" s="17">
        <v>0.66742583349828999</v>
      </c>
      <c r="I1005" s="17">
        <v>0.78418323097759202</v>
      </c>
      <c r="J1005" s="17">
        <v>0.74779640592667096</v>
      </c>
      <c r="K1005" s="17">
        <v>0.828956761584417</v>
      </c>
      <c r="L1005" s="17">
        <v>0.82210274113090398</v>
      </c>
      <c r="M1005" s="17"/>
      <c r="N1005" s="17">
        <v>0.447223018787268</v>
      </c>
      <c r="O1005" s="17">
        <v>0.84090695609798805</v>
      </c>
      <c r="P1005" s="17">
        <v>0.82134623061550205</v>
      </c>
      <c r="Q1005" s="17">
        <v>0.76232774713696705</v>
      </c>
      <c r="R1005" s="17">
        <v>0.79236666617640195</v>
      </c>
      <c r="S1005" s="17"/>
      <c r="T1005" s="17">
        <v>0.75995841224864003</v>
      </c>
      <c r="U1005" s="17">
        <v>0.74756193573020202</v>
      </c>
      <c r="V1005" s="17">
        <v>0.83113969967339496</v>
      </c>
      <c r="W1005" s="17">
        <v>0.82061118650748999</v>
      </c>
      <c r="X1005" s="17"/>
      <c r="Y1005" s="17">
        <v>0.76550909981127102</v>
      </c>
      <c r="Z1005" s="17">
        <v>0.87773390805252105</v>
      </c>
      <c r="AA1005" s="17">
        <v>0.782781155820098</v>
      </c>
      <c r="AB1005" s="17">
        <v>0.77562152103883897</v>
      </c>
      <c r="AC1005" s="17">
        <v>0.75203250750883499</v>
      </c>
      <c r="AD1005" s="17">
        <v>0.62465066629227695</v>
      </c>
      <c r="AE1005" s="17"/>
      <c r="AF1005" s="17">
        <v>0.79871636944934699</v>
      </c>
      <c r="AG1005" s="17"/>
      <c r="AH1005" s="17">
        <v>0.77789246848736904</v>
      </c>
      <c r="AI1005" s="17"/>
      <c r="AJ1005" s="17">
        <v>0.68700647351114197</v>
      </c>
      <c r="AK1005" s="17">
        <v>0.76119962220749005</v>
      </c>
      <c r="AL1005" s="17">
        <v>0.91500265551658</v>
      </c>
      <c r="AM1005" s="17">
        <v>0.76904949442621096</v>
      </c>
      <c r="AN1005" s="17">
        <v>0.85393662472000997</v>
      </c>
    </row>
    <row r="1006" spans="2:40" x14ac:dyDescent="0.35">
      <c r="B1006" t="s">
        <v>389</v>
      </c>
      <c r="C1006" s="17">
        <v>0.18072613038674901</v>
      </c>
      <c r="D1006" s="17">
        <v>0.19174448336923799</v>
      </c>
      <c r="E1006" s="17">
        <v>0.16859826816152601</v>
      </c>
      <c r="F1006" s="17"/>
      <c r="G1006" s="17">
        <v>0.100795359662364</v>
      </c>
      <c r="H1006" s="17">
        <v>0.301134303787716</v>
      </c>
      <c r="I1006" s="17">
        <v>0.21581676902240801</v>
      </c>
      <c r="J1006" s="17">
        <v>0.18519969729917299</v>
      </c>
      <c r="K1006" s="17">
        <v>0.116899502141323</v>
      </c>
      <c r="L1006" s="17">
        <v>0.14490649312964399</v>
      </c>
      <c r="M1006" s="17"/>
      <c r="N1006" s="17">
        <v>0.44783217052103502</v>
      </c>
      <c r="O1006" s="17">
        <v>0.12707308025582301</v>
      </c>
      <c r="P1006" s="17">
        <v>0.140709964273598</v>
      </c>
      <c r="Q1006" s="17">
        <v>0.19522698895924101</v>
      </c>
      <c r="R1006" s="17">
        <v>0.18504007664145</v>
      </c>
      <c r="S1006" s="17"/>
      <c r="T1006" s="17">
        <v>0.126379976497449</v>
      </c>
      <c r="U1006" s="17">
        <v>0.21917636672760499</v>
      </c>
      <c r="V1006" s="17">
        <v>0.16886030032660601</v>
      </c>
      <c r="W1006" s="17">
        <v>0.157337130803371</v>
      </c>
      <c r="X1006" s="17"/>
      <c r="Y1006" s="17">
        <v>0.22645001635871501</v>
      </c>
      <c r="Z1006" s="17">
        <v>0</v>
      </c>
      <c r="AA1006" s="17">
        <v>0.18740149327281599</v>
      </c>
      <c r="AB1006" s="17">
        <v>6.9317347147876601E-2</v>
      </c>
      <c r="AC1006" s="17">
        <v>0.16089827803714099</v>
      </c>
      <c r="AD1006" s="17">
        <v>0.375349333707723</v>
      </c>
      <c r="AE1006" s="17"/>
      <c r="AF1006" s="17">
        <v>0.15835753182513401</v>
      </c>
      <c r="AG1006" s="17"/>
      <c r="AH1006" s="17">
        <v>0.18218494658311099</v>
      </c>
      <c r="AI1006" s="17"/>
      <c r="AJ1006" s="17">
        <v>0.24966758464559899</v>
      </c>
      <c r="AK1006" s="17">
        <v>0.23880037779251001</v>
      </c>
      <c r="AL1006" s="17">
        <v>4.0756902688845201E-2</v>
      </c>
      <c r="AM1006" s="17">
        <v>0.209070056877696</v>
      </c>
      <c r="AN1006" s="17">
        <v>0.110712036289011</v>
      </c>
    </row>
    <row r="1007" spans="2:40" x14ac:dyDescent="0.35">
      <c r="B1007" t="s">
        <v>89</v>
      </c>
      <c r="C1007" s="17">
        <v>3.8722313444576703E-2</v>
      </c>
      <c r="D1007" s="17">
        <v>2.0463690080552901E-2</v>
      </c>
      <c r="E1007" s="17">
        <v>5.8819515715463101E-2</v>
      </c>
      <c r="F1007" s="17"/>
      <c r="G1007" s="17">
        <v>6.1739338463743701E-2</v>
      </c>
      <c r="H1007" s="17">
        <v>3.1439862713994397E-2</v>
      </c>
      <c r="I1007" s="17">
        <v>0</v>
      </c>
      <c r="J1007" s="17">
        <v>6.7003896774156704E-2</v>
      </c>
      <c r="K1007" s="17">
        <v>5.4143736274259502E-2</v>
      </c>
      <c r="L1007" s="17">
        <v>3.2990765739451797E-2</v>
      </c>
      <c r="M1007" s="17"/>
      <c r="N1007" s="17">
        <v>0.10494481069169601</v>
      </c>
      <c r="O1007" s="17">
        <v>3.2019963646188997E-2</v>
      </c>
      <c r="P1007" s="17">
        <v>3.7943805110900099E-2</v>
      </c>
      <c r="Q1007" s="17">
        <v>4.2445263903791997E-2</v>
      </c>
      <c r="R1007" s="17">
        <v>2.25932571821486E-2</v>
      </c>
      <c r="S1007" s="17"/>
      <c r="T1007" s="17">
        <v>0.113661611253911</v>
      </c>
      <c r="U1007" s="17">
        <v>3.3261697542192603E-2</v>
      </c>
      <c r="V1007" s="17">
        <v>0</v>
      </c>
      <c r="W1007" s="17">
        <v>2.20516826891386E-2</v>
      </c>
      <c r="X1007" s="17"/>
      <c r="Y1007" s="17">
        <v>8.0408838300132998E-3</v>
      </c>
      <c r="Z1007" s="17">
        <v>0.12226609194747901</v>
      </c>
      <c r="AA1007" s="17">
        <v>2.98173509070856E-2</v>
      </c>
      <c r="AB1007" s="17">
        <v>0.15506113181328399</v>
      </c>
      <c r="AC1007" s="17">
        <v>8.7069214454024393E-2</v>
      </c>
      <c r="AD1007" s="17">
        <v>0</v>
      </c>
      <c r="AE1007" s="17"/>
      <c r="AF1007" s="17">
        <v>4.29260987255193E-2</v>
      </c>
      <c r="AG1007" s="17"/>
      <c r="AH1007" s="17">
        <v>3.9922584929519403E-2</v>
      </c>
      <c r="AI1007" s="17"/>
      <c r="AJ1007" s="17">
        <v>6.3325941843259195E-2</v>
      </c>
      <c r="AK1007" s="17">
        <v>0</v>
      </c>
      <c r="AL1007" s="17">
        <v>4.4240441794574398E-2</v>
      </c>
      <c r="AM1007" s="17">
        <v>2.18804486960925E-2</v>
      </c>
      <c r="AN1007" s="17">
        <v>3.5351338990978899E-2</v>
      </c>
    </row>
    <row r="1008" spans="2:40" x14ac:dyDescent="0.35">
      <c r="C1008" s="17"/>
      <c r="D1008" s="17"/>
      <c r="E1008" s="17"/>
      <c r="F1008" s="17"/>
      <c r="G1008" s="17"/>
      <c r="H1008" s="17"/>
      <c r="I1008" s="17"/>
      <c r="J1008" s="17"/>
      <c r="K1008" s="17"/>
      <c r="L1008" s="17"/>
      <c r="M1008" s="17"/>
      <c r="N1008" s="17"/>
      <c r="O1008" s="17"/>
      <c r="P1008" s="17"/>
      <c r="Q1008" s="17"/>
      <c r="R1008" s="17"/>
      <c r="S1008" s="17"/>
      <c r="T1008" s="17"/>
      <c r="U1008" s="17"/>
      <c r="V1008" s="17"/>
      <c r="W1008" s="17"/>
      <c r="X1008" s="17"/>
      <c r="Y1008" s="17"/>
      <c r="Z1008" s="17"/>
      <c r="AA1008" s="17"/>
      <c r="AB1008" s="17"/>
      <c r="AC1008" s="17"/>
      <c r="AD1008" s="17"/>
      <c r="AE1008" s="17"/>
      <c r="AF1008" s="17"/>
      <c r="AG1008" s="17"/>
      <c r="AH1008" s="17"/>
      <c r="AI1008" s="17"/>
      <c r="AJ1008" s="17"/>
      <c r="AK1008" s="17"/>
      <c r="AL1008" s="17"/>
      <c r="AM1008" s="17"/>
      <c r="AN1008" s="17"/>
    </row>
    <row r="1009" spans="2:40" x14ac:dyDescent="0.35">
      <c r="B1009" s="6" t="s">
        <v>408</v>
      </c>
      <c r="C1009" s="17"/>
      <c r="D1009" s="17"/>
      <c r="E1009" s="17"/>
      <c r="F1009" s="17"/>
      <c r="G1009" s="17"/>
      <c r="H1009" s="17"/>
      <c r="I1009" s="17"/>
      <c r="J1009" s="17"/>
      <c r="K1009" s="17"/>
      <c r="L1009" s="17"/>
      <c r="M1009" s="17"/>
      <c r="N1009" s="17"/>
      <c r="O1009" s="17"/>
      <c r="P1009" s="17"/>
      <c r="Q1009" s="17"/>
      <c r="R1009" s="17"/>
      <c r="S1009" s="17"/>
      <c r="T1009" s="17"/>
      <c r="U1009" s="17"/>
      <c r="V1009" s="17"/>
      <c r="W1009" s="17"/>
      <c r="X1009" s="17"/>
      <c r="Y1009" s="17"/>
      <c r="Z1009" s="17"/>
      <c r="AA1009" s="17"/>
      <c r="AB1009" s="17"/>
      <c r="AC1009" s="17"/>
      <c r="AD1009" s="17"/>
      <c r="AE1009" s="17"/>
      <c r="AF1009" s="17"/>
      <c r="AG1009" s="17"/>
      <c r="AH1009" s="17"/>
      <c r="AI1009" s="17"/>
      <c r="AJ1009" s="17"/>
      <c r="AK1009" s="17"/>
      <c r="AL1009" s="17"/>
      <c r="AM1009" s="17"/>
      <c r="AN1009" s="17"/>
    </row>
    <row r="1010" spans="2:40" x14ac:dyDescent="0.35">
      <c r="B1010" s="24" t="s">
        <v>348</v>
      </c>
      <c r="C1010" s="17"/>
      <c r="D1010" s="17"/>
      <c r="E1010" s="17"/>
      <c r="F1010" s="17"/>
      <c r="G1010" s="17"/>
      <c r="H1010" s="17"/>
      <c r="I1010" s="17"/>
      <c r="J1010" s="17"/>
      <c r="K1010" s="17"/>
      <c r="L1010" s="17"/>
      <c r="M1010" s="17"/>
      <c r="N1010" s="17"/>
      <c r="O1010" s="17"/>
      <c r="P1010" s="17"/>
      <c r="Q1010" s="17"/>
      <c r="R1010" s="17"/>
      <c r="S1010" s="17"/>
      <c r="T1010" s="17"/>
      <c r="U1010" s="17"/>
      <c r="V1010" s="17"/>
      <c r="W1010" s="17"/>
      <c r="X1010" s="17"/>
      <c r="Y1010" s="17"/>
      <c r="Z1010" s="17"/>
      <c r="AA1010" s="17"/>
      <c r="AB1010" s="17"/>
      <c r="AC1010" s="17"/>
      <c r="AD1010" s="17"/>
      <c r="AE1010" s="17"/>
      <c r="AF1010" s="17"/>
      <c r="AG1010" s="17"/>
      <c r="AH1010" s="17"/>
      <c r="AI1010" s="17"/>
      <c r="AJ1010" s="17"/>
      <c r="AK1010" s="17"/>
      <c r="AL1010" s="17"/>
      <c r="AM1010" s="17"/>
      <c r="AN1010" s="17"/>
    </row>
    <row r="1011" spans="2:40" x14ac:dyDescent="0.35">
      <c r="B1011" t="s">
        <v>407</v>
      </c>
      <c r="C1011" s="17">
        <v>0.82739777253643398</v>
      </c>
      <c r="D1011" s="17">
        <v>0.82495877123545003</v>
      </c>
      <c r="E1011" s="17">
        <v>0.82852122268913297</v>
      </c>
      <c r="F1011" s="17"/>
      <c r="G1011" s="17">
        <v>0.86278326271358496</v>
      </c>
      <c r="H1011" s="17">
        <v>0.85324519282935796</v>
      </c>
      <c r="I1011" s="17">
        <v>0.62435553577983305</v>
      </c>
      <c r="J1011" s="17">
        <v>0.86754567337955002</v>
      </c>
      <c r="K1011" s="17">
        <v>0.84507891626691001</v>
      </c>
      <c r="L1011" s="17">
        <v>0.875569953061759</v>
      </c>
      <c r="M1011" s="17"/>
      <c r="N1011" s="17">
        <v>0.81001656478526696</v>
      </c>
      <c r="O1011" s="17">
        <v>0.90408417912144201</v>
      </c>
      <c r="P1011" s="17">
        <v>0.81896477014223501</v>
      </c>
      <c r="Q1011" s="17">
        <v>0.79894490154996001</v>
      </c>
      <c r="R1011" s="17">
        <v>0.82292095839570201</v>
      </c>
      <c r="S1011" s="17"/>
      <c r="T1011" s="17">
        <v>0.79916290561220005</v>
      </c>
      <c r="U1011" s="17">
        <v>0.77967968571707302</v>
      </c>
      <c r="V1011" s="17">
        <v>0.88768857378078103</v>
      </c>
      <c r="W1011" s="17">
        <v>0.80376910895910902</v>
      </c>
      <c r="X1011" s="17"/>
      <c r="Y1011" s="17">
        <v>0.83345331847709803</v>
      </c>
      <c r="Z1011" s="17">
        <v>0.74189186381944205</v>
      </c>
      <c r="AA1011" s="17">
        <v>0.83183802028568898</v>
      </c>
      <c r="AB1011" s="17">
        <v>0.77116938923985001</v>
      </c>
      <c r="AC1011" s="17">
        <v>0.92891293256284002</v>
      </c>
      <c r="AD1011" s="17">
        <v>0.84376101076842502</v>
      </c>
      <c r="AE1011" s="17"/>
      <c r="AF1011" s="17">
        <v>0.78385429982959598</v>
      </c>
      <c r="AG1011" s="17"/>
      <c r="AH1011" s="17">
        <v>0.83109951350348499</v>
      </c>
      <c r="AI1011" s="17"/>
      <c r="AJ1011" s="17">
        <v>0.80325945733765503</v>
      </c>
      <c r="AK1011" s="17">
        <v>0.83134846290936804</v>
      </c>
      <c r="AL1011" s="17">
        <v>0.87714444075877496</v>
      </c>
      <c r="AM1011" s="17">
        <v>0.825808196147921</v>
      </c>
      <c r="AN1011" s="17">
        <v>0.78946519878925103</v>
      </c>
    </row>
    <row r="1012" spans="2:40" x14ac:dyDescent="0.35">
      <c r="B1012" t="s">
        <v>389</v>
      </c>
      <c r="C1012" s="17">
        <v>0.13540193151590699</v>
      </c>
      <c r="D1012" s="17">
        <v>0.15026456758922199</v>
      </c>
      <c r="E1012" s="17">
        <v>0.119778531684161</v>
      </c>
      <c r="F1012" s="17"/>
      <c r="G1012" s="17">
        <v>0.13721673728641501</v>
      </c>
      <c r="H1012" s="17">
        <v>0.123089813043972</v>
      </c>
      <c r="I1012" s="17">
        <v>0.34392555750148601</v>
      </c>
      <c r="J1012" s="17">
        <v>9.7364772761683802E-2</v>
      </c>
      <c r="K1012" s="17">
        <v>7.7803556894209897E-2</v>
      </c>
      <c r="L1012" s="17">
        <v>8.9405855306628798E-2</v>
      </c>
      <c r="M1012" s="17"/>
      <c r="N1012" s="17">
        <v>5.7386913191075098E-2</v>
      </c>
      <c r="O1012" s="17">
        <v>9.5915820878558294E-2</v>
      </c>
      <c r="P1012" s="17">
        <v>0.13850047048765199</v>
      </c>
      <c r="Q1012" s="17">
        <v>0.186160424041177</v>
      </c>
      <c r="R1012" s="17">
        <v>0.118464249745784</v>
      </c>
      <c r="S1012" s="17"/>
      <c r="T1012" s="17">
        <v>0.14406612749084999</v>
      </c>
      <c r="U1012" s="17">
        <v>0.120814973298231</v>
      </c>
      <c r="V1012" s="17">
        <v>0.112311426219219</v>
      </c>
      <c r="W1012" s="17">
        <v>0.18323093560095899</v>
      </c>
      <c r="X1012" s="17"/>
      <c r="Y1012" s="17">
        <v>0.147976040715255</v>
      </c>
      <c r="Z1012" s="17">
        <v>0.222019400608539</v>
      </c>
      <c r="AA1012" s="17">
        <v>9.72252229501369E-2</v>
      </c>
      <c r="AB1012" s="17">
        <v>0.15906618011544199</v>
      </c>
      <c r="AC1012" s="17">
        <v>7.1087067437159604E-2</v>
      </c>
      <c r="AD1012" s="17">
        <v>0.156238989231575</v>
      </c>
      <c r="AE1012" s="17"/>
      <c r="AF1012" s="17">
        <v>0.15735080194005999</v>
      </c>
      <c r="AG1012" s="17"/>
      <c r="AH1012" s="17">
        <v>0.13904967075755201</v>
      </c>
      <c r="AI1012" s="17"/>
      <c r="AJ1012" s="17">
        <v>0.14391791993766401</v>
      </c>
      <c r="AK1012" s="17">
        <v>0.13730698192583499</v>
      </c>
      <c r="AL1012" s="17">
        <v>8.9676927703445194E-2</v>
      </c>
      <c r="AM1012" s="17">
        <v>0.15394144716181399</v>
      </c>
      <c r="AN1012" s="17">
        <v>0.17219612777964199</v>
      </c>
    </row>
    <row r="1013" spans="2:40" x14ac:dyDescent="0.35">
      <c r="B1013" t="s">
        <v>89</v>
      </c>
      <c r="C1013" s="17">
        <v>3.7200295947658599E-2</v>
      </c>
      <c r="D1013" s="17">
        <v>2.4776661175328601E-2</v>
      </c>
      <c r="E1013" s="17">
        <v>5.17002456267057E-2</v>
      </c>
      <c r="F1013" s="17"/>
      <c r="G1013" s="17">
        <v>0</v>
      </c>
      <c r="H1013" s="17">
        <v>2.36649941266695E-2</v>
      </c>
      <c r="I1013" s="17">
        <v>3.1718906718680502E-2</v>
      </c>
      <c r="J1013" s="17">
        <v>3.5089553858766102E-2</v>
      </c>
      <c r="K1013" s="17">
        <v>7.7117526838880193E-2</v>
      </c>
      <c r="L1013" s="17">
        <v>3.50241916316123E-2</v>
      </c>
      <c r="M1013" s="17"/>
      <c r="N1013" s="17">
        <v>0.13259652202365799</v>
      </c>
      <c r="O1013" s="17">
        <v>0</v>
      </c>
      <c r="P1013" s="17">
        <v>4.2534759370113202E-2</v>
      </c>
      <c r="Q1013" s="17">
        <v>1.4894674408863801E-2</v>
      </c>
      <c r="R1013" s="17">
        <v>5.8614791858513399E-2</v>
      </c>
      <c r="S1013" s="17"/>
      <c r="T1013" s="17">
        <v>5.6770966896950298E-2</v>
      </c>
      <c r="U1013" s="17">
        <v>9.95053409846966E-2</v>
      </c>
      <c r="V1013" s="17">
        <v>0</v>
      </c>
      <c r="W1013" s="17">
        <v>1.2999955439932299E-2</v>
      </c>
      <c r="X1013" s="17"/>
      <c r="Y1013" s="17">
        <v>1.8570640807647299E-2</v>
      </c>
      <c r="Z1013" s="17">
        <v>3.6088735572019498E-2</v>
      </c>
      <c r="AA1013" s="17">
        <v>7.0936756764174297E-2</v>
      </c>
      <c r="AB1013" s="17">
        <v>6.9764430644708594E-2</v>
      </c>
      <c r="AC1013" s="17">
        <v>0</v>
      </c>
      <c r="AD1013" s="17">
        <v>0</v>
      </c>
      <c r="AE1013" s="17"/>
      <c r="AF1013" s="17">
        <v>5.8794898230344103E-2</v>
      </c>
      <c r="AG1013" s="17"/>
      <c r="AH1013" s="17">
        <v>2.9850815738963001E-2</v>
      </c>
      <c r="AI1013" s="17"/>
      <c r="AJ1013" s="17">
        <v>5.2822622724681599E-2</v>
      </c>
      <c r="AK1013" s="17">
        <v>3.1344555164796603E-2</v>
      </c>
      <c r="AL1013" s="17">
        <v>3.3178631537780098E-2</v>
      </c>
      <c r="AM1013" s="17">
        <v>2.0250356690264999E-2</v>
      </c>
      <c r="AN1013" s="17">
        <v>3.8338673431106599E-2</v>
      </c>
    </row>
    <row r="1014" spans="2:40" x14ac:dyDescent="0.35">
      <c r="C1014" s="17"/>
      <c r="D1014" s="17"/>
      <c r="E1014" s="17"/>
      <c r="F1014" s="17"/>
      <c r="G1014" s="17"/>
      <c r="H1014" s="17"/>
      <c r="I1014" s="17"/>
      <c r="J1014" s="17"/>
      <c r="K1014" s="17"/>
      <c r="L1014" s="17"/>
      <c r="M1014" s="17"/>
      <c r="N1014" s="17"/>
      <c r="O1014" s="17"/>
      <c r="P1014" s="17"/>
      <c r="Q1014" s="17"/>
      <c r="R1014" s="17"/>
      <c r="S1014" s="17"/>
      <c r="T1014" s="17"/>
      <c r="U1014" s="17"/>
      <c r="V1014" s="17"/>
      <c r="W1014" s="17"/>
      <c r="X1014" s="17"/>
      <c r="Y1014" s="17"/>
      <c r="Z1014" s="17"/>
      <c r="AA1014" s="17"/>
      <c r="AB1014" s="17"/>
      <c r="AC1014" s="17"/>
      <c r="AD1014" s="17"/>
      <c r="AE1014" s="17"/>
      <c r="AF1014" s="17"/>
      <c r="AG1014" s="17"/>
      <c r="AH1014" s="17"/>
      <c r="AI1014" s="17"/>
      <c r="AJ1014" s="17"/>
      <c r="AK1014" s="17"/>
      <c r="AL1014" s="17"/>
      <c r="AM1014" s="17"/>
      <c r="AN1014" s="17"/>
    </row>
    <row r="1015" spans="2:40" x14ac:dyDescent="0.35">
      <c r="B1015" s="6" t="s">
        <v>411</v>
      </c>
      <c r="C1015" s="17"/>
      <c r="D1015" s="17"/>
      <c r="E1015" s="17"/>
      <c r="F1015" s="17"/>
      <c r="G1015" s="17"/>
      <c r="H1015" s="17"/>
      <c r="I1015" s="17"/>
      <c r="J1015" s="17"/>
      <c r="K1015" s="17"/>
      <c r="L1015" s="17"/>
      <c r="M1015" s="17"/>
      <c r="N1015" s="17"/>
      <c r="O1015" s="17"/>
      <c r="P1015" s="17"/>
      <c r="Q1015" s="17"/>
      <c r="R1015" s="17"/>
      <c r="S1015" s="17"/>
      <c r="T1015" s="17"/>
      <c r="U1015" s="17"/>
      <c r="V1015" s="17"/>
      <c r="W1015" s="17"/>
      <c r="X1015" s="17"/>
      <c r="Y1015" s="17"/>
      <c r="Z1015" s="17"/>
      <c r="AA1015" s="17"/>
      <c r="AB1015" s="17"/>
      <c r="AC1015" s="17"/>
      <c r="AD1015" s="17"/>
      <c r="AE1015" s="17"/>
      <c r="AF1015" s="17"/>
      <c r="AG1015" s="17"/>
      <c r="AH1015" s="17"/>
      <c r="AI1015" s="17"/>
      <c r="AJ1015" s="17"/>
      <c r="AK1015" s="17"/>
      <c r="AL1015" s="17"/>
      <c r="AM1015" s="17"/>
      <c r="AN1015" s="17"/>
    </row>
    <row r="1016" spans="2:40" x14ac:dyDescent="0.35">
      <c r="B1016" s="24" t="s">
        <v>348</v>
      </c>
      <c r="C1016" s="17"/>
      <c r="D1016" s="17"/>
      <c r="E1016" s="17"/>
      <c r="F1016" s="17"/>
      <c r="G1016" s="17"/>
      <c r="H1016" s="17"/>
      <c r="I1016" s="17"/>
      <c r="J1016" s="17"/>
      <c r="K1016" s="17"/>
      <c r="L1016" s="17"/>
      <c r="M1016" s="17"/>
      <c r="N1016" s="17"/>
      <c r="O1016" s="17"/>
      <c r="P1016" s="17"/>
      <c r="Q1016" s="17"/>
      <c r="R1016" s="17"/>
      <c r="S1016" s="17"/>
      <c r="T1016" s="17"/>
      <c r="U1016" s="17"/>
      <c r="V1016" s="17"/>
      <c r="W1016" s="17"/>
      <c r="X1016" s="17"/>
      <c r="Y1016" s="17"/>
      <c r="Z1016" s="17"/>
      <c r="AA1016" s="17"/>
      <c r="AB1016" s="17"/>
      <c r="AC1016" s="17"/>
      <c r="AD1016" s="17"/>
      <c r="AE1016" s="17"/>
      <c r="AF1016" s="17"/>
      <c r="AG1016" s="17"/>
      <c r="AH1016" s="17"/>
      <c r="AI1016" s="17"/>
      <c r="AJ1016" s="17"/>
      <c r="AK1016" s="17"/>
      <c r="AL1016" s="17"/>
      <c r="AM1016" s="17"/>
      <c r="AN1016" s="17"/>
    </row>
    <row r="1017" spans="2:40" x14ac:dyDescent="0.35">
      <c r="B1017" t="s">
        <v>409</v>
      </c>
      <c r="C1017" s="17">
        <v>0.242915003492296</v>
      </c>
      <c r="D1017" s="17">
        <v>0.304627294696104</v>
      </c>
      <c r="E1017" s="17">
        <v>0.18398146299017801</v>
      </c>
      <c r="F1017" s="17"/>
      <c r="G1017" s="17">
        <v>0</v>
      </c>
      <c r="H1017" s="17">
        <v>0.28109835554894302</v>
      </c>
      <c r="I1017" s="17">
        <v>0.30433117439007701</v>
      </c>
      <c r="J1017" s="17">
        <v>0.231067267899429</v>
      </c>
      <c r="K1017" s="17">
        <v>0.25619043590555002</v>
      </c>
      <c r="L1017" s="17">
        <v>0.23330395087589001</v>
      </c>
      <c r="M1017" s="17"/>
      <c r="N1017" s="17">
        <v>0.15259674848062199</v>
      </c>
      <c r="O1017" s="17">
        <v>0.18364959575621501</v>
      </c>
      <c r="P1017" s="17">
        <v>0.231530670769828</v>
      </c>
      <c r="Q1017" s="17">
        <v>0.33782806241810898</v>
      </c>
      <c r="R1017" s="17">
        <v>0.20516892409065701</v>
      </c>
      <c r="S1017" s="17"/>
      <c r="T1017" s="17">
        <v>0.168738534980898</v>
      </c>
      <c r="U1017" s="17">
        <v>0.18948679126950899</v>
      </c>
      <c r="V1017" s="17">
        <v>0.228123660784598</v>
      </c>
      <c r="W1017" s="17">
        <v>0.362643716200091</v>
      </c>
      <c r="X1017" s="17"/>
      <c r="Y1017" s="17">
        <v>0.25680130030290499</v>
      </c>
      <c r="Z1017" s="17">
        <v>0.27636167737825701</v>
      </c>
      <c r="AA1017" s="17">
        <v>0.22363140368231901</v>
      </c>
      <c r="AB1017" s="17">
        <v>0.19391333496796501</v>
      </c>
      <c r="AC1017" s="17">
        <v>0.13451109185704699</v>
      </c>
      <c r="AD1017" s="17">
        <v>0.31352723406210697</v>
      </c>
      <c r="AE1017" s="17"/>
      <c r="AF1017" s="17">
        <v>0.29571466785723699</v>
      </c>
      <c r="AG1017" s="17"/>
      <c r="AH1017" s="17">
        <v>0.23351884069762199</v>
      </c>
      <c r="AI1017" s="17"/>
      <c r="AJ1017" s="17">
        <v>0.21790985930064499</v>
      </c>
      <c r="AK1017" s="17">
        <v>0.33841021903061602</v>
      </c>
      <c r="AL1017" s="17">
        <v>0.29904107998764901</v>
      </c>
      <c r="AM1017" s="17">
        <v>0.24708515781948201</v>
      </c>
      <c r="AN1017" s="17">
        <v>6.0256968612801297E-2</v>
      </c>
    </row>
    <row r="1018" spans="2:40" x14ac:dyDescent="0.35">
      <c r="B1018" t="s">
        <v>410</v>
      </c>
      <c r="C1018" s="17">
        <v>0.690274422140568</v>
      </c>
      <c r="D1018" s="17">
        <v>0.65719749173838404</v>
      </c>
      <c r="E1018" s="17">
        <v>0.71999813309680405</v>
      </c>
      <c r="F1018" s="17"/>
      <c r="G1018" s="17">
        <v>1</v>
      </c>
      <c r="H1018" s="17">
        <v>0.669337678842995</v>
      </c>
      <c r="I1018" s="17">
        <v>0.61423659819307896</v>
      </c>
      <c r="J1018" s="17">
        <v>0.68217067257362296</v>
      </c>
      <c r="K1018" s="17">
        <v>0.63363934889124796</v>
      </c>
      <c r="L1018" s="17">
        <v>0.72231676258618105</v>
      </c>
      <c r="M1018" s="17"/>
      <c r="N1018" s="17">
        <v>0.76106140053683302</v>
      </c>
      <c r="O1018" s="17">
        <v>0.78183552175234206</v>
      </c>
      <c r="P1018" s="17">
        <v>0.73479776560098298</v>
      </c>
      <c r="Q1018" s="17">
        <v>0.54549165495282703</v>
      </c>
      <c r="R1018" s="17">
        <v>0.73636164872736098</v>
      </c>
      <c r="S1018" s="17"/>
      <c r="T1018" s="17">
        <v>0.74671009598822502</v>
      </c>
      <c r="U1018" s="17">
        <v>0.75197737517726804</v>
      </c>
      <c r="V1018" s="17">
        <v>0.771876339215402</v>
      </c>
      <c r="W1018" s="17">
        <v>0.61649581603084402</v>
      </c>
      <c r="X1018" s="17"/>
      <c r="Y1018" s="17">
        <v>0.67599691737235501</v>
      </c>
      <c r="Z1018" s="17">
        <v>0.61195493340971896</v>
      </c>
      <c r="AA1018" s="17">
        <v>0.72112275259097902</v>
      </c>
      <c r="AB1018" s="17">
        <v>0.74716384600490504</v>
      </c>
      <c r="AC1018" s="17">
        <v>0.771311579078652</v>
      </c>
      <c r="AD1018" s="17">
        <v>0.68647276593789297</v>
      </c>
      <c r="AE1018" s="17"/>
      <c r="AF1018" s="17">
        <v>0.65201003403968105</v>
      </c>
      <c r="AG1018" s="17"/>
      <c r="AH1018" s="17">
        <v>0.70222266753997697</v>
      </c>
      <c r="AI1018" s="17"/>
      <c r="AJ1018" s="17">
        <v>0.69769043688260302</v>
      </c>
      <c r="AK1018" s="17">
        <v>0.584010769109226</v>
      </c>
      <c r="AL1018" s="17">
        <v>0.67997561266237205</v>
      </c>
      <c r="AM1018" s="17">
        <v>0.67266483954308098</v>
      </c>
      <c r="AN1018" s="17">
        <v>0.879825942626279</v>
      </c>
    </row>
    <row r="1019" spans="2:40" x14ac:dyDescent="0.35">
      <c r="B1019" t="s">
        <v>89</v>
      </c>
      <c r="C1019" s="17">
        <v>6.6810574367136194E-2</v>
      </c>
      <c r="D1019" s="17">
        <v>3.8175213565512199E-2</v>
      </c>
      <c r="E1019" s="17">
        <v>9.6020403913018096E-2</v>
      </c>
      <c r="F1019" s="17"/>
      <c r="G1019" s="17">
        <v>0</v>
      </c>
      <c r="H1019" s="17">
        <v>4.9563965608062199E-2</v>
      </c>
      <c r="I1019" s="17">
        <v>8.1432227416843903E-2</v>
      </c>
      <c r="J1019" s="17">
        <v>8.6762059526947904E-2</v>
      </c>
      <c r="K1019" s="17">
        <v>0.110170215203202</v>
      </c>
      <c r="L1019" s="17">
        <v>4.4379286537928997E-2</v>
      </c>
      <c r="M1019" s="17"/>
      <c r="N1019" s="17">
        <v>8.6341850982544696E-2</v>
      </c>
      <c r="O1019" s="17">
        <v>3.45148824914423E-2</v>
      </c>
      <c r="P1019" s="17">
        <v>3.3671563629189202E-2</v>
      </c>
      <c r="Q1019" s="17">
        <v>0.11668028262906301</v>
      </c>
      <c r="R1019" s="17">
        <v>5.84694271819821E-2</v>
      </c>
      <c r="S1019" s="17"/>
      <c r="T1019" s="17">
        <v>8.4551369030876705E-2</v>
      </c>
      <c r="U1019" s="17">
        <v>5.85358335532229E-2</v>
      </c>
      <c r="V1019" s="17">
        <v>0</v>
      </c>
      <c r="W1019" s="17">
        <v>2.08604677690645E-2</v>
      </c>
      <c r="X1019" s="17"/>
      <c r="Y1019" s="17">
        <v>6.7201782324739598E-2</v>
      </c>
      <c r="Z1019" s="17">
        <v>0.111683389212025</v>
      </c>
      <c r="AA1019" s="17">
        <v>5.5245843726701799E-2</v>
      </c>
      <c r="AB1019" s="17">
        <v>5.8922819027130403E-2</v>
      </c>
      <c r="AC1019" s="17">
        <v>9.4177329064301193E-2</v>
      </c>
      <c r="AD1019" s="17">
        <v>0</v>
      </c>
      <c r="AE1019" s="17"/>
      <c r="AF1019" s="17">
        <v>5.2275298103081298E-2</v>
      </c>
      <c r="AG1019" s="17"/>
      <c r="AH1019" s="17">
        <v>6.4258491762401601E-2</v>
      </c>
      <c r="AI1019" s="17"/>
      <c r="AJ1019" s="17">
        <v>8.4399703816751895E-2</v>
      </c>
      <c r="AK1019" s="17">
        <v>7.7579011860158503E-2</v>
      </c>
      <c r="AL1019" s="17">
        <v>2.0983307349978698E-2</v>
      </c>
      <c r="AM1019" s="17">
        <v>8.0250002637436604E-2</v>
      </c>
      <c r="AN1019" s="17">
        <v>5.99170887609193E-2</v>
      </c>
    </row>
    <row r="1020" spans="2:40" x14ac:dyDescent="0.35">
      <c r="C1020" s="17"/>
      <c r="D1020" s="17"/>
      <c r="E1020" s="17"/>
      <c r="F1020" s="17"/>
      <c r="G1020" s="17"/>
      <c r="H1020" s="17"/>
      <c r="I1020" s="17"/>
      <c r="J1020" s="17"/>
      <c r="K1020" s="17"/>
      <c r="L1020" s="17"/>
      <c r="M1020" s="17"/>
      <c r="N1020" s="17"/>
      <c r="O1020" s="17"/>
      <c r="P1020" s="17"/>
      <c r="Q1020" s="17"/>
      <c r="R1020" s="17"/>
      <c r="S1020" s="17"/>
      <c r="T1020" s="17"/>
      <c r="U1020" s="17"/>
      <c r="V1020" s="17"/>
      <c r="W1020" s="17"/>
      <c r="X1020" s="17"/>
      <c r="Y1020" s="17"/>
      <c r="Z1020" s="17"/>
      <c r="AA1020" s="17"/>
      <c r="AB1020" s="17"/>
      <c r="AC1020" s="17"/>
      <c r="AD1020" s="17"/>
      <c r="AE1020" s="17"/>
      <c r="AF1020" s="17"/>
      <c r="AG1020" s="17"/>
      <c r="AH1020" s="17"/>
      <c r="AI1020" s="17"/>
      <c r="AJ1020" s="17"/>
      <c r="AK1020" s="17"/>
      <c r="AL1020" s="17"/>
      <c r="AM1020" s="17"/>
      <c r="AN1020" s="17"/>
    </row>
    <row r="1021" spans="2:40" x14ac:dyDescent="0.35">
      <c r="B1021" s="6" t="s">
        <v>413</v>
      </c>
      <c r="C1021" s="17"/>
      <c r="D1021" s="17"/>
      <c r="E1021" s="17"/>
      <c r="F1021" s="17"/>
      <c r="G1021" s="17"/>
      <c r="H1021" s="17"/>
      <c r="I1021" s="17"/>
      <c r="J1021" s="17"/>
      <c r="K1021" s="17"/>
      <c r="L1021" s="17"/>
      <c r="M1021" s="17"/>
      <c r="N1021" s="17"/>
      <c r="O1021" s="17"/>
      <c r="P1021" s="17"/>
      <c r="Q1021" s="17"/>
      <c r="R1021" s="17"/>
      <c r="S1021" s="17"/>
      <c r="T1021" s="17"/>
      <c r="U1021" s="17"/>
      <c r="V1021" s="17"/>
      <c r="W1021" s="17"/>
      <c r="X1021" s="17"/>
      <c r="Y1021" s="17"/>
      <c r="Z1021" s="17"/>
      <c r="AA1021" s="17"/>
      <c r="AB1021" s="17"/>
      <c r="AC1021" s="17"/>
      <c r="AD1021" s="17"/>
      <c r="AE1021" s="17"/>
      <c r="AF1021" s="17"/>
      <c r="AG1021" s="17"/>
      <c r="AH1021" s="17"/>
      <c r="AI1021" s="17"/>
      <c r="AJ1021" s="17"/>
      <c r="AK1021" s="17"/>
      <c r="AL1021" s="17"/>
      <c r="AM1021" s="17"/>
      <c r="AN1021" s="17"/>
    </row>
    <row r="1022" spans="2:40" x14ac:dyDescent="0.35">
      <c r="B1022" s="24" t="s">
        <v>348</v>
      </c>
      <c r="C1022" s="17"/>
      <c r="D1022" s="17"/>
      <c r="E1022" s="17"/>
      <c r="F1022" s="17"/>
      <c r="G1022" s="17"/>
      <c r="H1022" s="17"/>
      <c r="I1022" s="17"/>
      <c r="J1022" s="17"/>
      <c r="K1022" s="17"/>
      <c r="L1022" s="17"/>
      <c r="M1022" s="17"/>
      <c r="N1022" s="17"/>
      <c r="O1022" s="17"/>
      <c r="P1022" s="17"/>
      <c r="Q1022" s="17"/>
      <c r="R1022" s="17"/>
      <c r="S1022" s="17"/>
      <c r="T1022" s="17"/>
      <c r="U1022" s="17"/>
      <c r="V1022" s="17"/>
      <c r="W1022" s="17"/>
      <c r="X1022" s="17"/>
      <c r="Y1022" s="17"/>
      <c r="Z1022" s="17"/>
      <c r="AA1022" s="17"/>
      <c r="AB1022" s="17"/>
      <c r="AC1022" s="17"/>
      <c r="AD1022" s="17"/>
      <c r="AE1022" s="17"/>
      <c r="AF1022" s="17"/>
      <c r="AG1022" s="17"/>
      <c r="AH1022" s="17"/>
      <c r="AI1022" s="17"/>
      <c r="AJ1022" s="17"/>
      <c r="AK1022" s="17"/>
      <c r="AL1022" s="17"/>
      <c r="AM1022" s="17"/>
      <c r="AN1022" s="17"/>
    </row>
    <row r="1023" spans="2:40" x14ac:dyDescent="0.35">
      <c r="B1023" t="s">
        <v>412</v>
      </c>
      <c r="C1023" s="17">
        <v>0.22406490514570801</v>
      </c>
      <c r="D1023" s="17">
        <v>0.26022344133366898</v>
      </c>
      <c r="E1023" s="17">
        <v>0.188864159917536</v>
      </c>
      <c r="F1023" s="17"/>
      <c r="G1023" s="17">
        <v>0.22422025449226801</v>
      </c>
      <c r="H1023" s="17">
        <v>0.30342959870923902</v>
      </c>
      <c r="I1023" s="17">
        <v>0.23395475554286199</v>
      </c>
      <c r="J1023" s="17">
        <v>0.24198396186718199</v>
      </c>
      <c r="K1023" s="17">
        <v>0.176263438174739</v>
      </c>
      <c r="L1023" s="17">
        <v>0.18034744601764699</v>
      </c>
      <c r="M1023" s="17"/>
      <c r="N1023" s="17">
        <v>0.149988821088334</v>
      </c>
      <c r="O1023" s="17">
        <v>0.30782842076599598</v>
      </c>
      <c r="P1023" s="17">
        <v>0.21812485991471001</v>
      </c>
      <c r="Q1023" s="17">
        <v>0.201764357009902</v>
      </c>
      <c r="R1023" s="17">
        <v>0.26399233881391099</v>
      </c>
      <c r="S1023" s="17"/>
      <c r="T1023" s="17">
        <v>0.24390000261809899</v>
      </c>
      <c r="U1023" s="17">
        <v>0.17422395967087601</v>
      </c>
      <c r="V1023" s="17">
        <v>0.31591154050235198</v>
      </c>
      <c r="W1023" s="17">
        <v>0.26094999035372002</v>
      </c>
      <c r="X1023" s="17"/>
      <c r="Y1023" s="17">
        <v>0.25720097451976698</v>
      </c>
      <c r="Z1023" s="17">
        <v>0.26603401054379</v>
      </c>
      <c r="AA1023" s="17">
        <v>0.17633926649640499</v>
      </c>
      <c r="AB1023" s="17">
        <v>0.12904552762907801</v>
      </c>
      <c r="AC1023" s="17">
        <v>0.27344493188914898</v>
      </c>
      <c r="AD1023" s="17">
        <v>0</v>
      </c>
      <c r="AE1023" s="17"/>
      <c r="AF1023" s="17">
        <v>0.22410895713744</v>
      </c>
      <c r="AG1023" s="17"/>
      <c r="AH1023" s="17">
        <v>0.216367918580431</v>
      </c>
      <c r="AI1023" s="17"/>
      <c r="AJ1023" s="17">
        <v>0.29073721663935198</v>
      </c>
      <c r="AK1023" s="17">
        <v>0.20551608260926599</v>
      </c>
      <c r="AL1023" s="17">
        <v>0.24397618739471899</v>
      </c>
      <c r="AM1023" s="17">
        <v>0.167148652281497</v>
      </c>
      <c r="AN1023" s="17">
        <v>0.178199407551346</v>
      </c>
    </row>
    <row r="1024" spans="2:40" x14ac:dyDescent="0.35">
      <c r="B1024" t="s">
        <v>410</v>
      </c>
      <c r="C1024" s="17">
        <v>0.704506320334092</v>
      </c>
      <c r="D1024" s="17">
        <v>0.67068098995321401</v>
      </c>
      <c r="E1024" s="17">
        <v>0.73655947112909703</v>
      </c>
      <c r="F1024" s="17"/>
      <c r="G1024" s="17">
        <v>0.77577974550773199</v>
      </c>
      <c r="H1024" s="17">
        <v>0.69657040129076098</v>
      </c>
      <c r="I1024" s="17">
        <v>0.67911369533507804</v>
      </c>
      <c r="J1024" s="17">
        <v>0.64923885156626304</v>
      </c>
      <c r="K1024" s="17">
        <v>0.70375363488105003</v>
      </c>
      <c r="L1024" s="17">
        <v>0.74015722481583501</v>
      </c>
      <c r="M1024" s="17"/>
      <c r="N1024" s="17">
        <v>0.79401429190131201</v>
      </c>
      <c r="O1024" s="17">
        <v>0.66017967137716005</v>
      </c>
      <c r="P1024" s="17">
        <v>0.68179827616743005</v>
      </c>
      <c r="Q1024" s="17">
        <v>0.72416867171902299</v>
      </c>
      <c r="R1024" s="17">
        <v>0.69888083960334102</v>
      </c>
      <c r="S1024" s="17"/>
      <c r="T1024" s="17">
        <v>0.63208296090974303</v>
      </c>
      <c r="U1024" s="17">
        <v>0.77737859887549099</v>
      </c>
      <c r="V1024" s="17">
        <v>0.63029326813231101</v>
      </c>
      <c r="W1024" s="17">
        <v>0.70065244735653098</v>
      </c>
      <c r="X1024" s="17"/>
      <c r="Y1024" s="17">
        <v>0.70436213650257895</v>
      </c>
      <c r="Z1024" s="17">
        <v>0.66396223084019901</v>
      </c>
      <c r="AA1024" s="17">
        <v>0.71399961419346702</v>
      </c>
      <c r="AB1024" s="17">
        <v>0.78633935687437595</v>
      </c>
      <c r="AC1024" s="17">
        <v>0.58859596082369803</v>
      </c>
      <c r="AD1024" s="17">
        <v>1</v>
      </c>
      <c r="AE1024" s="17"/>
      <c r="AF1024" s="17">
        <v>0.69372523548415799</v>
      </c>
      <c r="AG1024" s="17"/>
      <c r="AH1024" s="17">
        <v>0.71358509247027602</v>
      </c>
      <c r="AI1024" s="17"/>
      <c r="AJ1024" s="17">
        <v>0.64567723125370502</v>
      </c>
      <c r="AK1024" s="17">
        <v>0.72856396938571699</v>
      </c>
      <c r="AL1024" s="17">
        <v>0.65152946802071598</v>
      </c>
      <c r="AM1024" s="17">
        <v>0.789572554649005</v>
      </c>
      <c r="AN1024" s="17">
        <v>0.73203265879143198</v>
      </c>
    </row>
    <row r="1025" spans="2:40" x14ac:dyDescent="0.35">
      <c r="B1025" t="s">
        <v>89</v>
      </c>
      <c r="C1025" s="17">
        <v>7.1428774520199897E-2</v>
      </c>
      <c r="D1025" s="17">
        <v>6.9095568713117297E-2</v>
      </c>
      <c r="E1025" s="17">
        <v>7.4576368953367403E-2</v>
      </c>
      <c r="F1025" s="17"/>
      <c r="G1025" s="17">
        <v>0</v>
      </c>
      <c r="H1025" s="17">
        <v>0</v>
      </c>
      <c r="I1025" s="17">
        <v>8.6931549122060497E-2</v>
      </c>
      <c r="J1025" s="17">
        <v>0.108777186566555</v>
      </c>
      <c r="K1025" s="17">
        <v>0.11998292694421001</v>
      </c>
      <c r="L1025" s="17">
        <v>7.9495329166518094E-2</v>
      </c>
      <c r="M1025" s="17"/>
      <c r="N1025" s="17">
        <v>5.5996887010353998E-2</v>
      </c>
      <c r="O1025" s="17">
        <v>3.1991907856843402E-2</v>
      </c>
      <c r="P1025" s="17">
        <v>0.10007686391786</v>
      </c>
      <c r="Q1025" s="17">
        <v>7.40669712710747E-2</v>
      </c>
      <c r="R1025" s="17">
        <v>3.7126821582747702E-2</v>
      </c>
      <c r="S1025" s="17"/>
      <c r="T1025" s="17">
        <v>0.124017036472158</v>
      </c>
      <c r="U1025" s="17">
        <v>4.8397441453632499E-2</v>
      </c>
      <c r="V1025" s="17">
        <v>5.3795191365336802E-2</v>
      </c>
      <c r="W1025" s="17">
        <v>3.8397562289748999E-2</v>
      </c>
      <c r="X1025" s="17"/>
      <c r="Y1025" s="17">
        <v>3.8436888977654099E-2</v>
      </c>
      <c r="Z1025" s="17">
        <v>7.0003758616011297E-2</v>
      </c>
      <c r="AA1025" s="17">
        <v>0.10966111931012799</v>
      </c>
      <c r="AB1025" s="17">
        <v>8.4615115496545601E-2</v>
      </c>
      <c r="AC1025" s="17">
        <v>0.13795910728715299</v>
      </c>
      <c r="AD1025" s="17">
        <v>0</v>
      </c>
      <c r="AE1025" s="17"/>
      <c r="AF1025" s="17">
        <v>8.2165807378402497E-2</v>
      </c>
      <c r="AG1025" s="17"/>
      <c r="AH1025" s="17">
        <v>7.0046988949293301E-2</v>
      </c>
      <c r="AI1025" s="17"/>
      <c r="AJ1025" s="17">
        <v>6.3585552106943596E-2</v>
      </c>
      <c r="AK1025" s="17">
        <v>6.5919948005017201E-2</v>
      </c>
      <c r="AL1025" s="17">
        <v>0.104494344584564</v>
      </c>
      <c r="AM1025" s="17">
        <v>4.3278793069497501E-2</v>
      </c>
      <c r="AN1025" s="17">
        <v>8.9767933657221702E-2</v>
      </c>
    </row>
    <row r="1026" spans="2:40" x14ac:dyDescent="0.35">
      <c r="C1026" s="17"/>
      <c r="D1026" s="17"/>
      <c r="E1026" s="17"/>
      <c r="F1026" s="17"/>
      <c r="G1026" s="17"/>
      <c r="H1026" s="17"/>
      <c r="I1026" s="17"/>
      <c r="J1026" s="17"/>
      <c r="K1026" s="17"/>
      <c r="L1026" s="17"/>
      <c r="M1026" s="17"/>
      <c r="N1026" s="17"/>
      <c r="O1026" s="17"/>
      <c r="P1026" s="17"/>
      <c r="Q1026" s="17"/>
      <c r="R1026" s="17"/>
      <c r="S1026" s="17"/>
      <c r="T1026" s="17"/>
      <c r="U1026" s="17"/>
      <c r="V1026" s="17"/>
      <c r="W1026" s="17"/>
      <c r="X1026" s="17"/>
      <c r="Y1026" s="17"/>
      <c r="Z1026" s="17"/>
      <c r="AA1026" s="17"/>
      <c r="AB1026" s="17"/>
      <c r="AC1026" s="17"/>
      <c r="AD1026" s="17"/>
      <c r="AE1026" s="17"/>
      <c r="AF1026" s="17"/>
      <c r="AG1026" s="17"/>
      <c r="AH1026" s="17"/>
      <c r="AI1026" s="17"/>
      <c r="AJ1026" s="17"/>
      <c r="AK1026" s="17"/>
      <c r="AL1026" s="17"/>
      <c r="AM1026" s="17"/>
      <c r="AN1026" s="17"/>
    </row>
    <row r="1027" spans="2:40" x14ac:dyDescent="0.35">
      <c r="B1027" s="6" t="s">
        <v>415</v>
      </c>
      <c r="C1027" s="17"/>
      <c r="D1027" s="17"/>
      <c r="E1027" s="17"/>
      <c r="F1027" s="17"/>
      <c r="G1027" s="17"/>
      <c r="H1027" s="17"/>
      <c r="I1027" s="17"/>
      <c r="J1027" s="17"/>
      <c r="K1027" s="17"/>
      <c r="L1027" s="17"/>
      <c r="M1027" s="17"/>
      <c r="N1027" s="17"/>
      <c r="O1027" s="17"/>
      <c r="P1027" s="17"/>
      <c r="Q1027" s="17"/>
      <c r="R1027" s="17"/>
      <c r="S1027" s="17"/>
      <c r="T1027" s="17"/>
      <c r="U1027" s="17"/>
      <c r="V1027" s="17"/>
      <c r="W1027" s="17"/>
      <c r="X1027" s="17"/>
      <c r="Y1027" s="17"/>
      <c r="Z1027" s="17"/>
      <c r="AA1027" s="17"/>
      <c r="AB1027" s="17"/>
      <c r="AC1027" s="17"/>
      <c r="AD1027" s="17"/>
      <c r="AE1027" s="17"/>
      <c r="AF1027" s="17"/>
      <c r="AG1027" s="17"/>
      <c r="AH1027" s="17"/>
      <c r="AI1027" s="17"/>
      <c r="AJ1027" s="17"/>
      <c r="AK1027" s="17"/>
      <c r="AL1027" s="17"/>
      <c r="AM1027" s="17"/>
      <c r="AN1027" s="17"/>
    </row>
    <row r="1028" spans="2:40" x14ac:dyDescent="0.35">
      <c r="B1028" s="24" t="s">
        <v>348</v>
      </c>
      <c r="C1028" s="17"/>
      <c r="D1028" s="17"/>
      <c r="E1028" s="17"/>
      <c r="F1028" s="17"/>
      <c r="G1028" s="17"/>
      <c r="H1028" s="17"/>
      <c r="I1028" s="17"/>
      <c r="J1028" s="17"/>
      <c r="K1028" s="17"/>
      <c r="L1028" s="17"/>
      <c r="M1028" s="17"/>
      <c r="N1028" s="17"/>
      <c r="O1028" s="17"/>
      <c r="P1028" s="17"/>
      <c r="Q1028" s="17"/>
      <c r="R1028" s="17"/>
      <c r="S1028" s="17"/>
      <c r="T1028" s="17"/>
      <c r="U1028" s="17"/>
      <c r="V1028" s="17"/>
      <c r="W1028" s="17"/>
      <c r="X1028" s="17"/>
      <c r="Y1028" s="17"/>
      <c r="Z1028" s="17"/>
      <c r="AA1028" s="17"/>
      <c r="AB1028" s="17"/>
      <c r="AC1028" s="17"/>
      <c r="AD1028" s="17"/>
      <c r="AE1028" s="17"/>
      <c r="AF1028" s="17"/>
      <c r="AG1028" s="17"/>
      <c r="AH1028" s="17"/>
      <c r="AI1028" s="17"/>
      <c r="AJ1028" s="17"/>
      <c r="AK1028" s="17"/>
      <c r="AL1028" s="17"/>
      <c r="AM1028" s="17"/>
      <c r="AN1028" s="17"/>
    </row>
    <row r="1029" spans="2:40" x14ac:dyDescent="0.35">
      <c r="B1029" t="s">
        <v>414</v>
      </c>
      <c r="C1029" s="17">
        <v>0.25702375430600599</v>
      </c>
      <c r="D1029" s="17">
        <v>0.26391077748944303</v>
      </c>
      <c r="E1029" s="17">
        <v>0.25224498699786602</v>
      </c>
      <c r="F1029" s="17"/>
      <c r="G1029" s="17">
        <v>0.346754641665796</v>
      </c>
      <c r="H1029" s="17">
        <v>0.22210149144520799</v>
      </c>
      <c r="I1029" s="17">
        <v>0.38973677325091499</v>
      </c>
      <c r="J1029" s="17">
        <v>0.19789406169466101</v>
      </c>
      <c r="K1029" s="17">
        <v>0.15908685177571599</v>
      </c>
      <c r="L1029" s="17">
        <v>0.26666454952983698</v>
      </c>
      <c r="M1029" s="17"/>
      <c r="N1029" s="17">
        <v>0.24721424058899399</v>
      </c>
      <c r="O1029" s="17">
        <v>0.30472420022814001</v>
      </c>
      <c r="P1029" s="17">
        <v>0.219973896374695</v>
      </c>
      <c r="Q1029" s="17">
        <v>0.25022684206106599</v>
      </c>
      <c r="R1029" s="17">
        <v>0.34276090234162698</v>
      </c>
      <c r="S1029" s="17"/>
      <c r="T1029" s="17">
        <v>0.35457020337693301</v>
      </c>
      <c r="U1029" s="17">
        <v>0.22288625801360401</v>
      </c>
      <c r="V1029" s="17">
        <v>0.30257434846916997</v>
      </c>
      <c r="W1029" s="17">
        <v>0.214126472578683</v>
      </c>
      <c r="X1029" s="17"/>
      <c r="Y1029" s="17">
        <v>0.23012396692488099</v>
      </c>
      <c r="Z1029" s="17">
        <v>0.33885935340361001</v>
      </c>
      <c r="AA1029" s="17">
        <v>0.25092294796240699</v>
      </c>
      <c r="AB1029" s="17">
        <v>0.26232897386071302</v>
      </c>
      <c r="AC1029" s="17">
        <v>0.341682886751208</v>
      </c>
      <c r="AD1029" s="17">
        <v>0.121740009512009</v>
      </c>
      <c r="AE1029" s="17"/>
      <c r="AF1029" s="17">
        <v>0.25573248712939001</v>
      </c>
      <c r="AG1029" s="17"/>
      <c r="AH1029" s="17">
        <v>0.25432692463225398</v>
      </c>
      <c r="AI1029" s="17"/>
      <c r="AJ1029" s="17">
        <v>0.236156109004141</v>
      </c>
      <c r="AK1029" s="17">
        <v>0.34924264837312802</v>
      </c>
      <c r="AL1029" s="17">
        <v>0.240906247842576</v>
      </c>
      <c r="AM1029" s="17">
        <v>0.218230439764315</v>
      </c>
      <c r="AN1029" s="17">
        <v>0.30388900389110202</v>
      </c>
    </row>
    <row r="1030" spans="2:40" x14ac:dyDescent="0.35">
      <c r="B1030" t="s">
        <v>410</v>
      </c>
      <c r="C1030" s="17">
        <v>0.69549450880794905</v>
      </c>
      <c r="D1030" s="17">
        <v>0.68223219569523696</v>
      </c>
      <c r="E1030" s="17">
        <v>0.70651966410977796</v>
      </c>
      <c r="F1030" s="17"/>
      <c r="G1030" s="17">
        <v>0.65324535833420305</v>
      </c>
      <c r="H1030" s="17">
        <v>0.77789850855479203</v>
      </c>
      <c r="I1030" s="17">
        <v>0.52593697801524697</v>
      </c>
      <c r="J1030" s="17">
        <v>0.75614938981898105</v>
      </c>
      <c r="K1030" s="17">
        <v>0.68314982364771704</v>
      </c>
      <c r="L1030" s="17">
        <v>0.71779709404062297</v>
      </c>
      <c r="M1030" s="17"/>
      <c r="N1030" s="17">
        <v>0.66794306605528997</v>
      </c>
      <c r="O1030" s="17">
        <v>0.63927088701087798</v>
      </c>
      <c r="P1030" s="17">
        <v>0.73666539256560903</v>
      </c>
      <c r="Q1030" s="17">
        <v>0.72401826711418105</v>
      </c>
      <c r="R1030" s="17">
        <v>0.61823250919258899</v>
      </c>
      <c r="S1030" s="17"/>
      <c r="T1030" s="17">
        <v>0.54623895026012803</v>
      </c>
      <c r="U1030" s="17">
        <v>0.72101537670605298</v>
      </c>
      <c r="V1030" s="17">
        <v>0.64562645355571902</v>
      </c>
      <c r="W1030" s="17">
        <v>0.757610508073012</v>
      </c>
      <c r="X1030" s="17"/>
      <c r="Y1030" s="17">
        <v>0.73632382678742803</v>
      </c>
      <c r="Z1030" s="17">
        <v>0.54006584943609903</v>
      </c>
      <c r="AA1030" s="17">
        <v>0.69435514025930001</v>
      </c>
      <c r="AB1030" s="17">
        <v>0.67019594726505305</v>
      </c>
      <c r="AC1030" s="17">
        <v>0.65831711324879205</v>
      </c>
      <c r="AD1030" s="17">
        <v>0.87825999048799097</v>
      </c>
      <c r="AE1030" s="17"/>
      <c r="AF1030" s="17">
        <v>0.705941803212213</v>
      </c>
      <c r="AG1030" s="17"/>
      <c r="AH1030" s="17">
        <v>0.70107863720966002</v>
      </c>
      <c r="AI1030" s="17"/>
      <c r="AJ1030" s="17">
        <v>0.69707663970854805</v>
      </c>
      <c r="AK1030" s="17">
        <v>0.62449286010685701</v>
      </c>
      <c r="AL1030" s="17">
        <v>0.68739171340443295</v>
      </c>
      <c r="AM1030" s="17">
        <v>0.76327113316883899</v>
      </c>
      <c r="AN1030" s="17">
        <v>0.64460429062853397</v>
      </c>
    </row>
    <row r="1031" spans="2:40" x14ac:dyDescent="0.35">
      <c r="B1031" t="s">
        <v>89</v>
      </c>
      <c r="C1031" s="17">
        <v>4.7481736886044297E-2</v>
      </c>
      <c r="D1031" s="17">
        <v>5.3857026815319897E-2</v>
      </c>
      <c r="E1031" s="17">
        <v>4.1235348892356097E-2</v>
      </c>
      <c r="F1031" s="17"/>
      <c r="G1031" s="17">
        <v>0</v>
      </c>
      <c r="H1031" s="17">
        <v>0</v>
      </c>
      <c r="I1031" s="17">
        <v>8.4326248733837997E-2</v>
      </c>
      <c r="J1031" s="17">
        <v>4.5956548486357697E-2</v>
      </c>
      <c r="K1031" s="17">
        <v>0.157763324576567</v>
      </c>
      <c r="L1031" s="17">
        <v>1.5538356429539799E-2</v>
      </c>
      <c r="M1031" s="17"/>
      <c r="N1031" s="17">
        <v>8.4842693355716495E-2</v>
      </c>
      <c r="O1031" s="17">
        <v>5.6004912760981997E-2</v>
      </c>
      <c r="P1031" s="17">
        <v>4.3360711059696799E-2</v>
      </c>
      <c r="Q1031" s="17">
        <v>2.5754890824753199E-2</v>
      </c>
      <c r="R1031" s="17">
        <v>3.9006588465784101E-2</v>
      </c>
      <c r="S1031" s="17"/>
      <c r="T1031" s="17">
        <v>9.9190846362938706E-2</v>
      </c>
      <c r="U1031" s="17">
        <v>5.6098365280342399E-2</v>
      </c>
      <c r="V1031" s="17">
        <v>5.1799197975111802E-2</v>
      </c>
      <c r="W1031" s="17">
        <v>2.82630193483051E-2</v>
      </c>
      <c r="X1031" s="17"/>
      <c r="Y1031" s="17">
        <v>3.3552206287691101E-2</v>
      </c>
      <c r="Z1031" s="17">
        <v>0.121074797160291</v>
      </c>
      <c r="AA1031" s="17">
        <v>5.4721911778293199E-2</v>
      </c>
      <c r="AB1031" s="17">
        <v>6.7475078874233402E-2</v>
      </c>
      <c r="AC1031" s="17">
        <v>0</v>
      </c>
      <c r="AD1031" s="17">
        <v>0</v>
      </c>
      <c r="AE1031" s="17"/>
      <c r="AF1031" s="17">
        <v>3.8325709658396503E-2</v>
      </c>
      <c r="AG1031" s="17"/>
      <c r="AH1031" s="17">
        <v>4.4594438158085802E-2</v>
      </c>
      <c r="AI1031" s="17"/>
      <c r="AJ1031" s="17">
        <v>6.6767251287310897E-2</v>
      </c>
      <c r="AK1031" s="17">
        <v>2.62644915200148E-2</v>
      </c>
      <c r="AL1031" s="17">
        <v>7.1702038752991706E-2</v>
      </c>
      <c r="AM1031" s="17">
        <v>1.8498427066845801E-2</v>
      </c>
      <c r="AN1031" s="17">
        <v>5.1506705480363901E-2</v>
      </c>
    </row>
    <row r="1032" spans="2:40" x14ac:dyDescent="0.35">
      <c r="C1032" s="17"/>
      <c r="D1032" s="17"/>
      <c r="E1032" s="17"/>
      <c r="F1032" s="17"/>
      <c r="G1032" s="17"/>
      <c r="H1032" s="17"/>
      <c r="I1032" s="17"/>
      <c r="J1032" s="17"/>
      <c r="K1032" s="17"/>
      <c r="L1032" s="17"/>
      <c r="M1032" s="17"/>
      <c r="N1032" s="17"/>
      <c r="O1032" s="17"/>
      <c r="P1032" s="17"/>
      <c r="Q1032" s="17"/>
      <c r="R1032" s="17"/>
      <c r="S1032" s="17"/>
      <c r="T1032" s="17"/>
      <c r="U1032" s="17"/>
      <c r="V1032" s="17"/>
      <c r="W1032" s="17"/>
      <c r="X1032" s="17"/>
      <c r="Y1032" s="17"/>
      <c r="Z1032" s="17"/>
      <c r="AA1032" s="17"/>
      <c r="AB1032" s="17"/>
      <c r="AC1032" s="17"/>
      <c r="AD1032" s="17"/>
      <c r="AE1032" s="17"/>
      <c r="AF1032" s="17"/>
      <c r="AG1032" s="17"/>
      <c r="AH1032" s="17"/>
      <c r="AI1032" s="17"/>
      <c r="AJ1032" s="17"/>
      <c r="AK1032" s="17"/>
      <c r="AL1032" s="17"/>
      <c r="AM1032" s="17"/>
      <c r="AN1032" s="17"/>
    </row>
    <row r="1033" spans="2:40" x14ac:dyDescent="0.35">
      <c r="B1033" s="6" t="s">
        <v>417</v>
      </c>
      <c r="C1033" s="17"/>
      <c r="D1033" s="17"/>
      <c r="E1033" s="17"/>
      <c r="F1033" s="17"/>
      <c r="G1033" s="17"/>
      <c r="H1033" s="17"/>
      <c r="I1033" s="17"/>
      <c r="J1033" s="17"/>
      <c r="K1033" s="17"/>
      <c r="L1033" s="17"/>
      <c r="M1033" s="17"/>
      <c r="N1033" s="17"/>
      <c r="O1033" s="17"/>
      <c r="P1033" s="17"/>
      <c r="Q1033" s="17"/>
      <c r="R1033" s="17"/>
      <c r="S1033" s="17"/>
      <c r="T1033" s="17"/>
      <c r="U1033" s="17"/>
      <c r="V1033" s="17"/>
      <c r="W1033" s="17"/>
      <c r="X1033" s="17"/>
      <c r="Y1033" s="17"/>
      <c r="Z1033" s="17"/>
      <c r="AA1033" s="17"/>
      <c r="AB1033" s="17"/>
      <c r="AC1033" s="17"/>
      <c r="AD1033" s="17"/>
      <c r="AE1033" s="17"/>
      <c r="AF1033" s="17"/>
      <c r="AG1033" s="17"/>
      <c r="AH1033" s="17"/>
      <c r="AI1033" s="17"/>
      <c r="AJ1033" s="17"/>
      <c r="AK1033" s="17"/>
      <c r="AL1033" s="17"/>
      <c r="AM1033" s="17"/>
      <c r="AN1033" s="17"/>
    </row>
    <row r="1034" spans="2:40" x14ac:dyDescent="0.35">
      <c r="B1034" s="24" t="s">
        <v>348</v>
      </c>
      <c r="C1034" s="17"/>
      <c r="D1034" s="17"/>
      <c r="E1034" s="17"/>
      <c r="F1034" s="17"/>
      <c r="G1034" s="17"/>
      <c r="H1034" s="17"/>
      <c r="I1034" s="17"/>
      <c r="J1034" s="17"/>
      <c r="K1034" s="17"/>
      <c r="L1034" s="17"/>
      <c r="M1034" s="17"/>
      <c r="N1034" s="17"/>
      <c r="O1034" s="17"/>
      <c r="P1034" s="17"/>
      <c r="Q1034" s="17"/>
      <c r="R1034" s="17"/>
      <c r="S1034" s="17"/>
      <c r="T1034" s="17"/>
      <c r="U1034" s="17"/>
      <c r="V1034" s="17"/>
      <c r="W1034" s="17"/>
      <c r="X1034" s="17"/>
      <c r="Y1034" s="17"/>
      <c r="Z1034" s="17"/>
      <c r="AA1034" s="17"/>
      <c r="AB1034" s="17"/>
      <c r="AC1034" s="17"/>
      <c r="AD1034" s="17"/>
      <c r="AE1034" s="17"/>
      <c r="AF1034" s="17"/>
      <c r="AG1034" s="17"/>
      <c r="AH1034" s="17"/>
      <c r="AI1034" s="17"/>
      <c r="AJ1034" s="17"/>
      <c r="AK1034" s="17"/>
      <c r="AL1034" s="17"/>
      <c r="AM1034" s="17"/>
      <c r="AN1034" s="17"/>
    </row>
    <row r="1035" spans="2:40" x14ac:dyDescent="0.35">
      <c r="B1035" t="s">
        <v>416</v>
      </c>
      <c r="C1035" s="17">
        <v>0.33074408123829901</v>
      </c>
      <c r="D1035" s="17">
        <v>0.34550051088948103</v>
      </c>
      <c r="E1035" s="17">
        <v>0.31692704378092501</v>
      </c>
      <c r="F1035" s="17"/>
      <c r="G1035" s="17">
        <v>0.471428167484857</v>
      </c>
      <c r="H1035" s="17">
        <v>0.55073283348820501</v>
      </c>
      <c r="I1035" s="17">
        <v>0.30871285986577601</v>
      </c>
      <c r="J1035" s="17">
        <v>0.36950138574747099</v>
      </c>
      <c r="K1035" s="17">
        <v>0.23400994322730601</v>
      </c>
      <c r="L1035" s="17">
        <v>0.23826237829543101</v>
      </c>
      <c r="M1035" s="17"/>
      <c r="N1035" s="17">
        <v>0.21716812196556101</v>
      </c>
      <c r="O1035" s="17">
        <v>0.52431682719512496</v>
      </c>
      <c r="P1035" s="17">
        <v>0.31240714773221301</v>
      </c>
      <c r="Q1035" s="17">
        <v>0.23016779263227699</v>
      </c>
      <c r="R1035" s="17">
        <v>0.490323195769306</v>
      </c>
      <c r="S1035" s="17"/>
      <c r="T1035" s="17">
        <v>0.34228652043096103</v>
      </c>
      <c r="U1035" s="17">
        <v>0.26245243321566702</v>
      </c>
      <c r="V1035" s="17">
        <v>0.33297045245600698</v>
      </c>
      <c r="W1035" s="17">
        <v>0.34594297493870702</v>
      </c>
      <c r="X1035" s="17"/>
      <c r="Y1035" s="17">
        <v>0.36553758499933398</v>
      </c>
      <c r="Z1035" s="17">
        <v>0.38526225478325399</v>
      </c>
      <c r="AA1035" s="17">
        <v>0.24863141276491499</v>
      </c>
      <c r="AB1035" s="17">
        <v>0.184705677329186</v>
      </c>
      <c r="AC1035" s="17">
        <v>0.59253798077456099</v>
      </c>
      <c r="AD1035" s="17">
        <v>0.47529562201028802</v>
      </c>
      <c r="AE1035" s="17"/>
      <c r="AF1035" s="17">
        <v>0.26049981574792003</v>
      </c>
      <c r="AG1035" s="17"/>
      <c r="AH1035" s="17">
        <v>0.32944283003656299</v>
      </c>
      <c r="AI1035" s="17"/>
      <c r="AJ1035" s="17">
        <v>0.37116912362765397</v>
      </c>
      <c r="AK1035" s="17">
        <v>0.132489115932278</v>
      </c>
      <c r="AL1035" s="17">
        <v>0.32933372144166501</v>
      </c>
      <c r="AM1035" s="17">
        <v>0.313072445091856</v>
      </c>
      <c r="AN1035" s="17">
        <v>0.50238441385599197</v>
      </c>
    </row>
    <row r="1036" spans="2:40" x14ac:dyDescent="0.35">
      <c r="B1036" t="s">
        <v>410</v>
      </c>
      <c r="C1036" s="17">
        <v>0.62932879282119802</v>
      </c>
      <c r="D1036" s="17">
        <v>0.61671205414285002</v>
      </c>
      <c r="E1036" s="17">
        <v>0.64114235172598899</v>
      </c>
      <c r="F1036" s="17"/>
      <c r="G1036" s="17">
        <v>0.52857183251514295</v>
      </c>
      <c r="H1036" s="17">
        <v>0.44926716651179499</v>
      </c>
      <c r="I1036" s="17">
        <v>0.69128714013422399</v>
      </c>
      <c r="J1036" s="17">
        <v>0.63049861425252895</v>
      </c>
      <c r="K1036" s="17">
        <v>0.68260785047216499</v>
      </c>
      <c r="L1036" s="17">
        <v>0.68240461567549704</v>
      </c>
      <c r="M1036" s="17"/>
      <c r="N1036" s="17">
        <v>0.69544069759104998</v>
      </c>
      <c r="O1036" s="17">
        <v>0.47568317280487499</v>
      </c>
      <c r="P1036" s="17">
        <v>0.63178305339121799</v>
      </c>
      <c r="Q1036" s="17">
        <v>0.74970624839406297</v>
      </c>
      <c r="R1036" s="17">
        <v>0.47512727578124903</v>
      </c>
      <c r="S1036" s="17"/>
      <c r="T1036" s="17">
        <v>0.65771347956903903</v>
      </c>
      <c r="U1036" s="17">
        <v>0.65028640795645098</v>
      </c>
      <c r="V1036" s="17">
        <v>0.64915383114780101</v>
      </c>
      <c r="W1036" s="17">
        <v>0.65405702506129304</v>
      </c>
      <c r="X1036" s="17"/>
      <c r="Y1036" s="17">
        <v>0.62292187743916405</v>
      </c>
      <c r="Z1036" s="17">
        <v>0.576925332811006</v>
      </c>
      <c r="AA1036" s="17">
        <v>0.65934802249983104</v>
      </c>
      <c r="AB1036" s="17">
        <v>0.81529432267081403</v>
      </c>
      <c r="AC1036" s="17">
        <v>0.40746201922543901</v>
      </c>
      <c r="AD1036" s="17">
        <v>0.52470437798971203</v>
      </c>
      <c r="AE1036" s="17"/>
      <c r="AF1036" s="17">
        <v>0.69411180487401203</v>
      </c>
      <c r="AG1036" s="17"/>
      <c r="AH1036" s="17">
        <v>0.63437820347257901</v>
      </c>
      <c r="AI1036" s="17"/>
      <c r="AJ1036" s="17">
        <v>0.62883087637234603</v>
      </c>
      <c r="AK1036" s="17">
        <v>0.80098937416341498</v>
      </c>
      <c r="AL1036" s="17">
        <v>0.59745380298964701</v>
      </c>
      <c r="AM1036" s="17">
        <v>0.64171386959412602</v>
      </c>
      <c r="AN1036" s="17">
        <v>0.453828188136088</v>
      </c>
    </row>
    <row r="1037" spans="2:40" x14ac:dyDescent="0.35">
      <c r="B1037" t="s">
        <v>89</v>
      </c>
      <c r="C1037" s="17">
        <v>3.9927125940502899E-2</v>
      </c>
      <c r="D1037" s="17">
        <v>3.7787434967668697E-2</v>
      </c>
      <c r="E1037" s="17">
        <v>4.1930604493086901E-2</v>
      </c>
      <c r="F1037" s="17"/>
      <c r="G1037" s="17">
        <v>0</v>
      </c>
      <c r="H1037" s="17">
        <v>0</v>
      </c>
      <c r="I1037" s="17">
        <v>0</v>
      </c>
      <c r="J1037" s="17">
        <v>0</v>
      </c>
      <c r="K1037" s="17">
        <v>8.3382206300529907E-2</v>
      </c>
      <c r="L1037" s="17">
        <v>7.9333006029072201E-2</v>
      </c>
      <c r="M1037" s="17"/>
      <c r="N1037" s="17">
        <v>8.7391180443389296E-2</v>
      </c>
      <c r="O1037" s="17">
        <v>0</v>
      </c>
      <c r="P1037" s="17">
        <v>5.5809798876568902E-2</v>
      </c>
      <c r="Q1037" s="17">
        <v>2.0125958973659701E-2</v>
      </c>
      <c r="R1037" s="17">
        <v>3.4549528449444797E-2</v>
      </c>
      <c r="S1037" s="17"/>
      <c r="T1037" s="17">
        <v>0</v>
      </c>
      <c r="U1037" s="17">
        <v>8.7261158827881602E-2</v>
      </c>
      <c r="V1037" s="17">
        <v>1.78757163961927E-2</v>
      </c>
      <c r="W1037" s="17">
        <v>0</v>
      </c>
      <c r="X1037" s="17"/>
      <c r="Y1037" s="17">
        <v>1.15405375615016E-2</v>
      </c>
      <c r="Z1037" s="17">
        <v>3.7812412405740098E-2</v>
      </c>
      <c r="AA1037" s="17">
        <v>9.2020564735253899E-2</v>
      </c>
      <c r="AB1037" s="17">
        <v>0</v>
      </c>
      <c r="AC1037" s="17">
        <v>0</v>
      </c>
      <c r="AD1037" s="17">
        <v>0</v>
      </c>
      <c r="AE1037" s="17"/>
      <c r="AF1037" s="17">
        <v>4.5388379378068E-2</v>
      </c>
      <c r="AG1037" s="17"/>
      <c r="AH1037" s="17">
        <v>3.6178966490858402E-2</v>
      </c>
      <c r="AI1037" s="17"/>
      <c r="AJ1037" s="17">
        <v>0</v>
      </c>
      <c r="AK1037" s="17">
        <v>6.6521509904307496E-2</v>
      </c>
      <c r="AL1037" s="17">
        <v>7.3212475568688595E-2</v>
      </c>
      <c r="AM1037" s="17">
        <v>4.5213685314018301E-2</v>
      </c>
      <c r="AN1037" s="17">
        <v>4.3787398007920503E-2</v>
      </c>
    </row>
    <row r="1038" spans="2:40" x14ac:dyDescent="0.35">
      <c r="C1038" s="17"/>
      <c r="D1038" s="17"/>
      <c r="E1038" s="17"/>
      <c r="F1038" s="17"/>
      <c r="G1038" s="17"/>
      <c r="H1038" s="17"/>
      <c r="I1038" s="17"/>
      <c r="J1038" s="17"/>
      <c r="K1038" s="17"/>
      <c r="L1038" s="17"/>
      <c r="M1038" s="17"/>
      <c r="N1038" s="17"/>
      <c r="O1038" s="17"/>
      <c r="P1038" s="17"/>
      <c r="Q1038" s="17"/>
      <c r="R1038" s="17"/>
      <c r="S1038" s="17"/>
      <c r="T1038" s="17"/>
      <c r="U1038" s="17"/>
      <c r="V1038" s="17"/>
      <c r="W1038" s="17"/>
      <c r="X1038" s="17"/>
      <c r="Y1038" s="17"/>
      <c r="Z1038" s="17"/>
      <c r="AA1038" s="17"/>
      <c r="AB1038" s="17"/>
      <c r="AC1038" s="17"/>
      <c r="AD1038" s="17"/>
      <c r="AE1038" s="17"/>
      <c r="AF1038" s="17"/>
      <c r="AG1038" s="17"/>
      <c r="AH1038" s="17"/>
      <c r="AI1038" s="17"/>
      <c r="AJ1038" s="17"/>
      <c r="AK1038" s="17"/>
      <c r="AL1038" s="17"/>
      <c r="AM1038" s="17"/>
      <c r="AN1038" s="17"/>
    </row>
    <row r="1039" spans="2:40" x14ac:dyDescent="0.35">
      <c r="B1039" s="6" t="s">
        <v>419</v>
      </c>
      <c r="C1039" s="17"/>
      <c r="D1039" s="17"/>
      <c r="E1039" s="17"/>
      <c r="F1039" s="17"/>
      <c r="G1039" s="17"/>
      <c r="H1039" s="17"/>
      <c r="I1039" s="17"/>
      <c r="J1039" s="17"/>
      <c r="K1039" s="17"/>
      <c r="L1039" s="17"/>
      <c r="M1039" s="17"/>
      <c r="N1039" s="17"/>
      <c r="O1039" s="17"/>
      <c r="P1039" s="17"/>
      <c r="Q1039" s="17"/>
      <c r="R1039" s="17"/>
      <c r="S1039" s="17"/>
      <c r="T1039" s="17"/>
      <c r="U1039" s="17"/>
      <c r="V1039" s="17"/>
      <c r="W1039" s="17"/>
      <c r="X1039" s="17"/>
      <c r="Y1039" s="17"/>
      <c r="Z1039" s="17"/>
      <c r="AA1039" s="17"/>
      <c r="AB1039" s="17"/>
      <c r="AC1039" s="17"/>
      <c r="AD1039" s="17"/>
      <c r="AE1039" s="17"/>
      <c r="AF1039" s="17"/>
      <c r="AG1039" s="17"/>
      <c r="AH1039" s="17"/>
      <c r="AI1039" s="17"/>
      <c r="AJ1039" s="17"/>
      <c r="AK1039" s="17"/>
      <c r="AL1039" s="17"/>
      <c r="AM1039" s="17"/>
      <c r="AN1039" s="17"/>
    </row>
    <row r="1040" spans="2:40" x14ac:dyDescent="0.35">
      <c r="B1040" s="24" t="s">
        <v>348</v>
      </c>
      <c r="C1040" s="17"/>
      <c r="D1040" s="17"/>
      <c r="E1040" s="17"/>
      <c r="F1040" s="17"/>
      <c r="G1040" s="17"/>
      <c r="H1040" s="17"/>
      <c r="I1040" s="17"/>
      <c r="J1040" s="17"/>
      <c r="K1040" s="17"/>
      <c r="L1040" s="17"/>
      <c r="M1040" s="17"/>
      <c r="N1040" s="17"/>
      <c r="O1040" s="17"/>
      <c r="P1040" s="17"/>
      <c r="Q1040" s="17"/>
      <c r="R1040" s="17"/>
      <c r="S1040" s="17"/>
      <c r="T1040" s="17"/>
      <c r="U1040" s="17"/>
      <c r="V1040" s="17"/>
      <c r="W1040" s="17"/>
      <c r="X1040" s="17"/>
      <c r="Y1040" s="17"/>
      <c r="Z1040" s="17"/>
      <c r="AA1040" s="17"/>
      <c r="AB1040" s="17"/>
      <c r="AC1040" s="17"/>
      <c r="AD1040" s="17"/>
      <c r="AE1040" s="17"/>
      <c r="AF1040" s="17"/>
      <c r="AG1040" s="17"/>
      <c r="AH1040" s="17"/>
      <c r="AI1040" s="17"/>
      <c r="AJ1040" s="17"/>
      <c r="AK1040" s="17"/>
      <c r="AL1040" s="17"/>
      <c r="AM1040" s="17"/>
      <c r="AN1040" s="17"/>
    </row>
    <row r="1041" spans="2:40" x14ac:dyDescent="0.35">
      <c r="B1041" t="s">
        <v>418</v>
      </c>
      <c r="C1041" s="17">
        <v>0.34907180960721101</v>
      </c>
      <c r="D1041" s="17">
        <v>0.349219764947097</v>
      </c>
      <c r="E1041" s="17">
        <v>0.34893676775404098</v>
      </c>
      <c r="F1041" s="17"/>
      <c r="G1041" s="17">
        <v>0.330334637578798</v>
      </c>
      <c r="H1041" s="17">
        <v>0.46368318614909598</v>
      </c>
      <c r="I1041" s="17">
        <v>0.31408446729098799</v>
      </c>
      <c r="J1041" s="17">
        <v>0.35519249525268698</v>
      </c>
      <c r="K1041" s="17">
        <v>0.39112278058439298</v>
      </c>
      <c r="L1041" s="17">
        <v>0.285198733483355</v>
      </c>
      <c r="M1041" s="17"/>
      <c r="N1041" s="17">
        <v>0.21608995141370699</v>
      </c>
      <c r="O1041" s="17">
        <v>0.31701063723279399</v>
      </c>
      <c r="P1041" s="17">
        <v>0.36624359781467702</v>
      </c>
      <c r="Q1041" s="17">
        <v>0.35774607247579499</v>
      </c>
      <c r="R1041" s="17">
        <v>0.42260994890283299</v>
      </c>
      <c r="S1041" s="17"/>
      <c r="T1041" s="17">
        <v>0.257425515692558</v>
      </c>
      <c r="U1041" s="17">
        <v>0.30162344199414698</v>
      </c>
      <c r="V1041" s="17">
        <v>0.33852251939519901</v>
      </c>
      <c r="W1041" s="17">
        <v>0.37913895102345602</v>
      </c>
      <c r="X1041" s="17"/>
      <c r="Y1041" s="17">
        <v>0.34222192729627599</v>
      </c>
      <c r="Z1041" s="17">
        <v>0.52195973963331299</v>
      </c>
      <c r="AA1041" s="17">
        <v>0.34184285702631101</v>
      </c>
      <c r="AB1041" s="17">
        <v>0.18474871450486199</v>
      </c>
      <c r="AC1041" s="17">
        <v>0.23069891566540299</v>
      </c>
      <c r="AD1041" s="17">
        <v>0.48649017329737099</v>
      </c>
      <c r="AE1041" s="17"/>
      <c r="AF1041" s="17">
        <v>0.37138437302670002</v>
      </c>
      <c r="AG1041" s="17"/>
      <c r="AH1041" s="17">
        <v>0.34445699815122899</v>
      </c>
      <c r="AI1041" s="17"/>
      <c r="AJ1041" s="17">
        <v>0.39045342482880802</v>
      </c>
      <c r="AK1041" s="17">
        <v>0.16016281823349901</v>
      </c>
      <c r="AL1041" s="17">
        <v>0.42359787438444602</v>
      </c>
      <c r="AM1041" s="17">
        <v>0.37342426939421097</v>
      </c>
      <c r="AN1041" s="17">
        <v>0.212403974229642</v>
      </c>
    </row>
    <row r="1042" spans="2:40" x14ac:dyDescent="0.35">
      <c r="B1042" t="s">
        <v>410</v>
      </c>
      <c r="C1042" s="17">
        <v>0.59872407571405295</v>
      </c>
      <c r="D1042" s="17">
        <v>0.60418748236738895</v>
      </c>
      <c r="E1042" s="17">
        <v>0.59373751314958101</v>
      </c>
      <c r="F1042" s="17"/>
      <c r="G1042" s="17">
        <v>0.591156406315126</v>
      </c>
      <c r="H1042" s="17">
        <v>0.46739781279819298</v>
      </c>
      <c r="I1042" s="17">
        <v>0.63764104254199805</v>
      </c>
      <c r="J1042" s="17">
        <v>0.62517196742159897</v>
      </c>
      <c r="K1042" s="17">
        <v>0.57149997780683004</v>
      </c>
      <c r="L1042" s="17">
        <v>0.64431746550315505</v>
      </c>
      <c r="M1042" s="17"/>
      <c r="N1042" s="17">
        <v>0.63716191610792206</v>
      </c>
      <c r="O1042" s="17">
        <v>0.56951205968671303</v>
      </c>
      <c r="P1042" s="17">
        <v>0.60373191409918403</v>
      </c>
      <c r="Q1042" s="17">
        <v>0.59222623415888098</v>
      </c>
      <c r="R1042" s="17">
        <v>0.57739005109716701</v>
      </c>
      <c r="S1042" s="17"/>
      <c r="T1042" s="17">
        <v>0.66997051565018695</v>
      </c>
      <c r="U1042" s="17">
        <v>0.63495342241011499</v>
      </c>
      <c r="V1042" s="17">
        <v>0.63416018299963495</v>
      </c>
      <c r="W1042" s="17">
        <v>0.60521451922626701</v>
      </c>
      <c r="X1042" s="17"/>
      <c r="Y1042" s="17">
        <v>0.64341433804757597</v>
      </c>
      <c r="Z1042" s="17">
        <v>0.37510572142572202</v>
      </c>
      <c r="AA1042" s="17">
        <v>0.58375879996381297</v>
      </c>
      <c r="AB1042" s="17">
        <v>0.81525128549513803</v>
      </c>
      <c r="AC1042" s="17">
        <v>0.61523920053487502</v>
      </c>
      <c r="AD1042" s="17">
        <v>0.51350982670262901</v>
      </c>
      <c r="AE1042" s="17"/>
      <c r="AF1042" s="17">
        <v>0.57861723998730796</v>
      </c>
      <c r="AG1042" s="17"/>
      <c r="AH1042" s="17">
        <v>0.60596822745872603</v>
      </c>
      <c r="AI1042" s="17"/>
      <c r="AJ1042" s="17">
        <v>0.54347992575277404</v>
      </c>
      <c r="AK1042" s="17">
        <v>0.76943108498102797</v>
      </c>
      <c r="AL1042" s="17">
        <v>0.55426962493524201</v>
      </c>
      <c r="AM1042" s="17">
        <v>0.60377990400231296</v>
      </c>
      <c r="AN1042" s="17">
        <v>0.63927998390852403</v>
      </c>
    </row>
    <row r="1043" spans="2:40" x14ac:dyDescent="0.35">
      <c r="B1043" t="s">
        <v>89</v>
      </c>
      <c r="C1043" s="17">
        <v>5.2204114678736299E-2</v>
      </c>
      <c r="D1043" s="17">
        <v>4.6592752685513598E-2</v>
      </c>
      <c r="E1043" s="17">
        <v>5.7325719096377598E-2</v>
      </c>
      <c r="F1043" s="17"/>
      <c r="G1043" s="17">
        <v>7.8508956106075806E-2</v>
      </c>
      <c r="H1043" s="17">
        <v>6.8919001052711606E-2</v>
      </c>
      <c r="I1043" s="17">
        <v>4.8274490167014399E-2</v>
      </c>
      <c r="J1043" s="17">
        <v>1.96355373257147E-2</v>
      </c>
      <c r="K1043" s="17">
        <v>3.7377241608777E-2</v>
      </c>
      <c r="L1043" s="17">
        <v>7.0483801013490305E-2</v>
      </c>
      <c r="M1043" s="17"/>
      <c r="N1043" s="17">
        <v>0.14674813247837101</v>
      </c>
      <c r="O1043" s="17">
        <v>0.113477303080493</v>
      </c>
      <c r="P1043" s="17">
        <v>3.00244880861384E-2</v>
      </c>
      <c r="Q1043" s="17">
        <v>5.0027693365323797E-2</v>
      </c>
      <c r="R1043" s="17">
        <v>0</v>
      </c>
      <c r="S1043" s="17"/>
      <c r="T1043" s="17">
        <v>7.2603968657255394E-2</v>
      </c>
      <c r="U1043" s="17">
        <v>6.3423135595737604E-2</v>
      </c>
      <c r="V1043" s="17">
        <v>2.7317297605165498E-2</v>
      </c>
      <c r="W1043" s="17">
        <v>1.5646529750276701E-2</v>
      </c>
      <c r="X1043" s="17"/>
      <c r="Y1043" s="17">
        <v>1.43637346561485E-2</v>
      </c>
      <c r="Z1043" s="17">
        <v>0.10293453894096399</v>
      </c>
      <c r="AA1043" s="17">
        <v>7.4398343009875398E-2</v>
      </c>
      <c r="AB1043" s="17">
        <v>0</v>
      </c>
      <c r="AC1043" s="17">
        <v>0.15406188379972199</v>
      </c>
      <c r="AD1043" s="17">
        <v>0</v>
      </c>
      <c r="AE1043" s="17"/>
      <c r="AF1043" s="17">
        <v>4.9998386985992599E-2</v>
      </c>
      <c r="AG1043" s="17"/>
      <c r="AH1043" s="17">
        <v>4.9574774390045498E-2</v>
      </c>
      <c r="AI1043" s="17"/>
      <c r="AJ1043" s="17">
        <v>6.6066649418418305E-2</v>
      </c>
      <c r="AK1043" s="17">
        <v>7.0406096785473493E-2</v>
      </c>
      <c r="AL1043" s="17">
        <v>2.2132500680312299E-2</v>
      </c>
      <c r="AM1043" s="17">
        <v>2.2795826603476101E-2</v>
      </c>
      <c r="AN1043" s="17">
        <v>0.148316041861833</v>
      </c>
    </row>
    <row r="1044" spans="2:40" x14ac:dyDescent="0.35">
      <c r="C1044" s="17"/>
      <c r="D1044" s="17"/>
      <c r="E1044" s="17"/>
      <c r="F1044" s="17"/>
      <c r="G1044" s="17"/>
      <c r="H1044" s="17"/>
      <c r="I1044" s="17"/>
      <c r="J1044" s="17"/>
      <c r="K1044" s="17"/>
      <c r="L1044" s="17"/>
      <c r="M1044" s="17"/>
      <c r="N1044" s="17"/>
      <c r="O1044" s="17"/>
      <c r="P1044" s="17"/>
      <c r="Q1044" s="17"/>
      <c r="R1044" s="17"/>
      <c r="S1044" s="17"/>
      <c r="T1044" s="17"/>
      <c r="U1044" s="17"/>
      <c r="V1044" s="17"/>
      <c r="W1044" s="17"/>
      <c r="X1044" s="17"/>
      <c r="Y1044" s="17"/>
      <c r="Z1044" s="17"/>
      <c r="AA1044" s="17"/>
      <c r="AB1044" s="17"/>
      <c r="AC1044" s="17"/>
      <c r="AD1044" s="17"/>
      <c r="AE1044" s="17"/>
      <c r="AF1044" s="17"/>
      <c r="AG1044" s="17"/>
      <c r="AH1044" s="17"/>
      <c r="AI1044" s="17"/>
      <c r="AJ1044" s="17"/>
      <c r="AK1044" s="17"/>
      <c r="AL1044" s="17"/>
      <c r="AM1044" s="17"/>
      <c r="AN1044" s="17"/>
    </row>
    <row r="1045" spans="2:40" x14ac:dyDescent="0.35">
      <c r="B1045" s="6" t="s">
        <v>421</v>
      </c>
      <c r="C1045" s="17"/>
      <c r="D1045" s="17"/>
      <c r="E1045" s="17"/>
      <c r="F1045" s="17"/>
      <c r="G1045" s="17"/>
      <c r="H1045" s="17"/>
      <c r="I1045" s="17"/>
      <c r="J1045" s="17"/>
      <c r="K1045" s="17"/>
      <c r="L1045" s="17"/>
      <c r="M1045" s="17"/>
      <c r="N1045" s="17"/>
      <c r="O1045" s="17"/>
      <c r="P1045" s="17"/>
      <c r="Q1045" s="17"/>
      <c r="R1045" s="17"/>
      <c r="S1045" s="17"/>
      <c r="T1045" s="17"/>
      <c r="U1045" s="17"/>
      <c r="V1045" s="17"/>
      <c r="W1045" s="17"/>
      <c r="X1045" s="17"/>
      <c r="Y1045" s="17"/>
      <c r="Z1045" s="17"/>
      <c r="AA1045" s="17"/>
      <c r="AB1045" s="17"/>
      <c r="AC1045" s="17"/>
      <c r="AD1045" s="17"/>
      <c r="AE1045" s="17"/>
      <c r="AF1045" s="17"/>
      <c r="AG1045" s="17"/>
      <c r="AH1045" s="17"/>
      <c r="AI1045" s="17"/>
      <c r="AJ1045" s="17"/>
      <c r="AK1045" s="17"/>
      <c r="AL1045" s="17"/>
      <c r="AM1045" s="17"/>
      <c r="AN1045" s="17"/>
    </row>
    <row r="1046" spans="2:40" x14ac:dyDescent="0.35">
      <c r="B1046" s="24" t="s">
        <v>348</v>
      </c>
      <c r="C1046" s="17"/>
      <c r="D1046" s="17"/>
      <c r="E1046" s="17"/>
      <c r="F1046" s="17"/>
      <c r="G1046" s="17"/>
      <c r="H1046" s="17"/>
      <c r="I1046" s="17"/>
      <c r="J1046" s="17"/>
      <c r="K1046" s="17"/>
      <c r="L1046" s="17"/>
      <c r="M1046" s="17"/>
      <c r="N1046" s="17"/>
      <c r="O1046" s="17"/>
      <c r="P1046" s="17"/>
      <c r="Q1046" s="17"/>
      <c r="R1046" s="17"/>
      <c r="S1046" s="17"/>
      <c r="T1046" s="17"/>
      <c r="U1046" s="17"/>
      <c r="V1046" s="17"/>
      <c r="W1046" s="17"/>
      <c r="X1046" s="17"/>
      <c r="Y1046" s="17"/>
      <c r="Z1046" s="17"/>
      <c r="AA1046" s="17"/>
      <c r="AB1046" s="17"/>
      <c r="AC1046" s="17"/>
      <c r="AD1046" s="17"/>
      <c r="AE1046" s="17"/>
      <c r="AF1046" s="17"/>
      <c r="AG1046" s="17"/>
      <c r="AH1046" s="17"/>
      <c r="AI1046" s="17"/>
      <c r="AJ1046" s="17"/>
      <c r="AK1046" s="17"/>
      <c r="AL1046" s="17"/>
      <c r="AM1046" s="17"/>
      <c r="AN1046" s="17"/>
    </row>
    <row r="1047" spans="2:40" x14ac:dyDescent="0.35">
      <c r="B1047" t="s">
        <v>420</v>
      </c>
      <c r="C1047" s="17">
        <v>0.41780345463086399</v>
      </c>
      <c r="D1047" s="17">
        <v>0.39455186032144002</v>
      </c>
      <c r="E1047" s="17">
        <v>0.439535380749217</v>
      </c>
      <c r="F1047" s="17"/>
      <c r="G1047" s="17">
        <v>0.45312828846227199</v>
      </c>
      <c r="H1047" s="17">
        <v>0.49567641801453699</v>
      </c>
      <c r="I1047" s="17">
        <v>0.42867788520420202</v>
      </c>
      <c r="J1047" s="17">
        <v>0.48037441391153202</v>
      </c>
      <c r="K1047" s="17">
        <v>0.38225930362323801</v>
      </c>
      <c r="L1047" s="17">
        <v>0.35088178348096399</v>
      </c>
      <c r="M1047" s="17"/>
      <c r="N1047" s="17">
        <v>0.38715327644140102</v>
      </c>
      <c r="O1047" s="17">
        <v>0.62393848319480705</v>
      </c>
      <c r="P1047" s="17">
        <v>0.36739105594141802</v>
      </c>
      <c r="Q1047" s="17">
        <v>0.34257942546157799</v>
      </c>
      <c r="R1047" s="17">
        <v>0.54757908792308296</v>
      </c>
      <c r="S1047" s="17"/>
      <c r="T1047" s="17">
        <v>0.42479517938</v>
      </c>
      <c r="U1047" s="17">
        <v>0.42217182616223498</v>
      </c>
      <c r="V1047" s="17">
        <v>0.38927301814049498</v>
      </c>
      <c r="W1047" s="17">
        <v>0.46484514283697398</v>
      </c>
      <c r="X1047" s="17"/>
      <c r="Y1047" s="17">
        <v>0.43875574246217303</v>
      </c>
      <c r="Z1047" s="17">
        <v>0.51731888885809996</v>
      </c>
      <c r="AA1047" s="17">
        <v>0.42193544094704799</v>
      </c>
      <c r="AB1047" s="17">
        <v>0.20341044419498999</v>
      </c>
      <c r="AC1047" s="17">
        <v>0.246970743760904</v>
      </c>
      <c r="AD1047" s="17">
        <v>0.54791009265622403</v>
      </c>
      <c r="AE1047" s="17"/>
      <c r="AF1047" s="17">
        <v>0.348472465230654</v>
      </c>
      <c r="AG1047" s="17"/>
      <c r="AH1047" s="17">
        <v>0.42118140060468401</v>
      </c>
      <c r="AI1047" s="17"/>
      <c r="AJ1047" s="17">
        <v>0.49682658786746198</v>
      </c>
      <c r="AK1047" s="17">
        <v>0.36923178111407301</v>
      </c>
      <c r="AL1047" s="17">
        <v>0.41619671935119601</v>
      </c>
      <c r="AM1047" s="17">
        <v>0.420762414463905</v>
      </c>
      <c r="AN1047" s="17">
        <v>0.28048166030854099</v>
      </c>
    </row>
    <row r="1048" spans="2:40" x14ac:dyDescent="0.35">
      <c r="B1048" t="s">
        <v>410</v>
      </c>
      <c r="C1048" s="17">
        <v>0.488509368847029</v>
      </c>
      <c r="D1048" s="17">
        <v>0.52549532288212297</v>
      </c>
      <c r="E1048" s="17">
        <v>0.45394072766866</v>
      </c>
      <c r="F1048" s="17"/>
      <c r="G1048" s="17">
        <v>0.54687171153772796</v>
      </c>
      <c r="H1048" s="17">
        <v>0.34162361707638</v>
      </c>
      <c r="I1048" s="17">
        <v>0.50738295778496501</v>
      </c>
      <c r="J1048" s="17">
        <v>0.42596672334094599</v>
      </c>
      <c r="K1048" s="17">
        <v>0.49529939427083702</v>
      </c>
      <c r="L1048" s="17">
        <v>0.54834909041787805</v>
      </c>
      <c r="M1048" s="17"/>
      <c r="N1048" s="17">
        <v>0.51658186840730502</v>
      </c>
      <c r="O1048" s="17">
        <v>0.31016592064606402</v>
      </c>
      <c r="P1048" s="17">
        <v>0.54828904636300202</v>
      </c>
      <c r="Q1048" s="17">
        <v>0.51680197630058899</v>
      </c>
      <c r="R1048" s="17">
        <v>0.41351184843621602</v>
      </c>
      <c r="S1048" s="17"/>
      <c r="T1048" s="17">
        <v>0.37182186706965098</v>
      </c>
      <c r="U1048" s="17">
        <v>0.46263471377257398</v>
      </c>
      <c r="V1048" s="17">
        <v>0.52393559929451095</v>
      </c>
      <c r="W1048" s="17">
        <v>0.515995752408963</v>
      </c>
      <c r="X1048" s="17"/>
      <c r="Y1048" s="17">
        <v>0.44586619482011403</v>
      </c>
      <c r="Z1048" s="17">
        <v>0.48268111114189999</v>
      </c>
      <c r="AA1048" s="17">
        <v>0.475268337712417</v>
      </c>
      <c r="AB1048" s="17">
        <v>0.71911146783874802</v>
      </c>
      <c r="AC1048" s="17">
        <v>0.64262234534070395</v>
      </c>
      <c r="AD1048" s="17">
        <v>0.45208990734377602</v>
      </c>
      <c r="AE1048" s="17"/>
      <c r="AF1048" s="17">
        <v>0.56293628860148504</v>
      </c>
      <c r="AG1048" s="17"/>
      <c r="AH1048" s="17">
        <v>0.49640566756134602</v>
      </c>
      <c r="AI1048" s="17"/>
      <c r="AJ1048" s="17">
        <v>0.39316483082181702</v>
      </c>
      <c r="AK1048" s="17">
        <v>0.54654714049588204</v>
      </c>
      <c r="AL1048" s="17">
        <v>0.491124432453168</v>
      </c>
      <c r="AM1048" s="17">
        <v>0.48492990698149901</v>
      </c>
      <c r="AN1048" s="17">
        <v>0.65382503391253699</v>
      </c>
    </row>
    <row r="1049" spans="2:40" x14ac:dyDescent="0.35">
      <c r="B1049" t="s">
        <v>89</v>
      </c>
      <c r="C1049" s="17">
        <v>9.3687176522106994E-2</v>
      </c>
      <c r="D1049" s="17">
        <v>7.9952816796436801E-2</v>
      </c>
      <c r="E1049" s="17">
        <v>0.106523891582122</v>
      </c>
      <c r="F1049" s="17"/>
      <c r="G1049" s="17">
        <v>0</v>
      </c>
      <c r="H1049" s="17">
        <v>0.16269996490908301</v>
      </c>
      <c r="I1049" s="17">
        <v>6.3939157010832595E-2</v>
      </c>
      <c r="J1049" s="17">
        <v>9.3658862747521804E-2</v>
      </c>
      <c r="K1049" s="17">
        <v>0.12244130210592501</v>
      </c>
      <c r="L1049" s="17">
        <v>0.100769126101158</v>
      </c>
      <c r="M1049" s="17"/>
      <c r="N1049" s="17">
        <v>9.6264855151293793E-2</v>
      </c>
      <c r="O1049" s="17">
        <v>6.58955961591291E-2</v>
      </c>
      <c r="P1049" s="17">
        <v>8.4319897695580001E-2</v>
      </c>
      <c r="Q1049" s="17">
        <v>0.14061859823783299</v>
      </c>
      <c r="R1049" s="17">
        <v>3.8909063640701402E-2</v>
      </c>
      <c r="S1049" s="17"/>
      <c r="T1049" s="17">
        <v>0.20338295355034799</v>
      </c>
      <c r="U1049" s="17">
        <v>0.115193460065191</v>
      </c>
      <c r="V1049" s="17">
        <v>8.6791382564994496E-2</v>
      </c>
      <c r="W1049" s="17">
        <v>1.91591047540625E-2</v>
      </c>
      <c r="X1049" s="17"/>
      <c r="Y1049" s="17">
        <v>0.115378062717714</v>
      </c>
      <c r="Z1049" s="17">
        <v>0</v>
      </c>
      <c r="AA1049" s="17">
        <v>0.102796221340535</v>
      </c>
      <c r="AB1049" s="17">
        <v>7.74780879662616E-2</v>
      </c>
      <c r="AC1049" s="17">
        <v>0.110406910898392</v>
      </c>
      <c r="AD1049" s="17">
        <v>0</v>
      </c>
      <c r="AE1049" s="17"/>
      <c r="AF1049" s="17">
        <v>8.8591246167861695E-2</v>
      </c>
      <c r="AG1049" s="17"/>
      <c r="AH1049" s="17">
        <v>8.2412931833969597E-2</v>
      </c>
      <c r="AI1049" s="17"/>
      <c r="AJ1049" s="17">
        <v>0.110008581310721</v>
      </c>
      <c r="AK1049" s="17">
        <v>8.4221078390045806E-2</v>
      </c>
      <c r="AL1049" s="17">
        <v>9.2678848195635599E-2</v>
      </c>
      <c r="AM1049" s="17">
        <v>9.4307678554595403E-2</v>
      </c>
      <c r="AN1049" s="17">
        <v>6.5693305778921393E-2</v>
      </c>
    </row>
    <row r="1050" spans="2:40" x14ac:dyDescent="0.35">
      <c r="C1050" s="17"/>
      <c r="D1050" s="17"/>
      <c r="E1050" s="17"/>
      <c r="F1050" s="17"/>
      <c r="G1050" s="17"/>
      <c r="H1050" s="17"/>
      <c r="I1050" s="17"/>
      <c r="J1050" s="17"/>
      <c r="K1050" s="17"/>
      <c r="L1050" s="17"/>
      <c r="M1050" s="17"/>
      <c r="N1050" s="17"/>
      <c r="O1050" s="17"/>
      <c r="P1050" s="17"/>
      <c r="Q1050" s="17"/>
      <c r="R1050" s="17"/>
      <c r="S1050" s="17"/>
      <c r="T1050" s="17"/>
      <c r="U1050" s="17"/>
      <c r="V1050" s="17"/>
      <c r="W1050" s="17"/>
      <c r="X1050" s="17"/>
      <c r="Y1050" s="17"/>
      <c r="Z1050" s="17"/>
      <c r="AA1050" s="17"/>
      <c r="AB1050" s="17"/>
      <c r="AC1050" s="17"/>
      <c r="AD1050" s="17"/>
      <c r="AE1050" s="17"/>
      <c r="AF1050" s="17"/>
      <c r="AG1050" s="17"/>
      <c r="AH1050" s="17"/>
      <c r="AI1050" s="17"/>
      <c r="AJ1050" s="17"/>
      <c r="AK1050" s="17"/>
      <c r="AL1050" s="17"/>
      <c r="AM1050" s="17"/>
      <c r="AN1050" s="17"/>
    </row>
    <row r="1051" spans="2:40" x14ac:dyDescent="0.35">
      <c r="B1051" s="6" t="s">
        <v>423</v>
      </c>
      <c r="C1051" s="17"/>
      <c r="D1051" s="17"/>
      <c r="E1051" s="17"/>
      <c r="F1051" s="17"/>
      <c r="G1051" s="17"/>
      <c r="H1051" s="17"/>
      <c r="I1051" s="17"/>
      <c r="J1051" s="17"/>
      <c r="K1051" s="17"/>
      <c r="L1051" s="17"/>
      <c r="M1051" s="17"/>
      <c r="N1051" s="17"/>
      <c r="O1051" s="17"/>
      <c r="P1051" s="17"/>
      <c r="Q1051" s="17"/>
      <c r="R1051" s="17"/>
      <c r="S1051" s="17"/>
      <c r="T1051" s="17"/>
      <c r="U1051" s="17"/>
      <c r="V1051" s="17"/>
      <c r="W1051" s="17"/>
      <c r="X1051" s="17"/>
      <c r="Y1051" s="17"/>
      <c r="Z1051" s="17"/>
      <c r="AA1051" s="17"/>
      <c r="AB1051" s="17"/>
      <c r="AC1051" s="17"/>
      <c r="AD1051" s="17"/>
      <c r="AE1051" s="17"/>
      <c r="AF1051" s="17"/>
      <c r="AG1051" s="17"/>
      <c r="AH1051" s="17"/>
      <c r="AI1051" s="17"/>
      <c r="AJ1051" s="17"/>
      <c r="AK1051" s="17"/>
      <c r="AL1051" s="17"/>
      <c r="AM1051" s="17"/>
      <c r="AN1051" s="17"/>
    </row>
    <row r="1052" spans="2:40" x14ac:dyDescent="0.35">
      <c r="B1052" s="24" t="s">
        <v>348</v>
      </c>
      <c r="C1052" s="17"/>
      <c r="D1052" s="17"/>
      <c r="E1052" s="17"/>
      <c r="F1052" s="17"/>
      <c r="G1052" s="17"/>
      <c r="H1052" s="17"/>
      <c r="I1052" s="17"/>
      <c r="J1052" s="17"/>
      <c r="K1052" s="17"/>
      <c r="L1052" s="17"/>
      <c r="M1052" s="17"/>
      <c r="N1052" s="17"/>
      <c r="O1052" s="17"/>
      <c r="P1052" s="17"/>
      <c r="Q1052" s="17"/>
      <c r="R1052" s="17"/>
      <c r="S1052" s="17"/>
      <c r="T1052" s="17"/>
      <c r="U1052" s="17"/>
      <c r="V1052" s="17"/>
      <c r="W1052" s="17"/>
      <c r="X1052" s="17"/>
      <c r="Y1052" s="17"/>
      <c r="Z1052" s="17"/>
      <c r="AA1052" s="17"/>
      <c r="AB1052" s="17"/>
      <c r="AC1052" s="17"/>
      <c r="AD1052" s="17"/>
      <c r="AE1052" s="17"/>
      <c r="AF1052" s="17"/>
      <c r="AG1052" s="17"/>
      <c r="AH1052" s="17"/>
      <c r="AI1052" s="17"/>
      <c r="AJ1052" s="17"/>
      <c r="AK1052" s="17"/>
      <c r="AL1052" s="17"/>
      <c r="AM1052" s="17"/>
      <c r="AN1052" s="17"/>
    </row>
    <row r="1053" spans="2:40" x14ac:dyDescent="0.35">
      <c r="B1053" t="s">
        <v>422</v>
      </c>
      <c r="C1053" s="17">
        <v>0.49404773113114198</v>
      </c>
      <c r="D1053" s="17">
        <v>0.53504485655995704</v>
      </c>
      <c r="E1053" s="17">
        <v>0.45789297249407801</v>
      </c>
      <c r="F1053" s="17"/>
      <c r="G1053" s="17">
        <v>0.51503370056614595</v>
      </c>
      <c r="H1053" s="17">
        <v>0.49636539339206298</v>
      </c>
      <c r="I1053" s="17">
        <v>0.383328079272579</v>
      </c>
      <c r="J1053" s="17">
        <v>0.60363813170434699</v>
      </c>
      <c r="K1053" s="17">
        <v>0.543150163461109</v>
      </c>
      <c r="L1053" s="17">
        <v>0.45780382291574301</v>
      </c>
      <c r="M1053" s="17"/>
      <c r="N1053" s="17">
        <v>0.53991615722685604</v>
      </c>
      <c r="O1053" s="17">
        <v>0.46794603499329701</v>
      </c>
      <c r="P1053" s="17">
        <v>0.55141473747826997</v>
      </c>
      <c r="Q1053" s="17">
        <v>0.38872356829648402</v>
      </c>
      <c r="R1053" s="17">
        <v>0.60917892936326401</v>
      </c>
      <c r="S1053" s="17"/>
      <c r="T1053" s="17">
        <v>0.236911504553697</v>
      </c>
      <c r="U1053" s="17">
        <v>0.460442443963685</v>
      </c>
      <c r="V1053" s="17">
        <v>0.56064063451711199</v>
      </c>
      <c r="W1053" s="17">
        <v>0.49965303926656102</v>
      </c>
      <c r="X1053" s="17"/>
      <c r="Y1053" s="17">
        <v>0.50062625540366301</v>
      </c>
      <c r="Z1053" s="17">
        <v>0.74653164225587199</v>
      </c>
      <c r="AA1053" s="17">
        <v>0.47069066726741798</v>
      </c>
      <c r="AB1053" s="17">
        <v>0.37749027317234501</v>
      </c>
      <c r="AC1053" s="17">
        <v>0.37240004989796599</v>
      </c>
      <c r="AD1053" s="17">
        <v>0.433030906190571</v>
      </c>
      <c r="AE1053" s="17"/>
      <c r="AF1053" s="17">
        <v>0.53941041360751396</v>
      </c>
      <c r="AG1053" s="17"/>
      <c r="AH1053" s="17">
        <v>0.48373082743129098</v>
      </c>
      <c r="AI1053" s="17"/>
      <c r="AJ1053" s="17">
        <v>0.452824912124559</v>
      </c>
      <c r="AK1053" s="17">
        <v>0.557984408638598</v>
      </c>
      <c r="AL1053" s="17">
        <v>0.41281295070828899</v>
      </c>
      <c r="AM1053" s="17">
        <v>0.63081975368883103</v>
      </c>
      <c r="AN1053" s="17">
        <v>0.44754068234311001</v>
      </c>
    </row>
    <row r="1054" spans="2:40" x14ac:dyDescent="0.35">
      <c r="B1054" t="s">
        <v>410</v>
      </c>
      <c r="C1054" s="17">
        <v>0.45967993598150803</v>
      </c>
      <c r="D1054" s="17">
        <v>0.43179528567559999</v>
      </c>
      <c r="E1054" s="17">
        <v>0.481985753088081</v>
      </c>
      <c r="F1054" s="17"/>
      <c r="G1054" s="17">
        <v>0.42932724291966301</v>
      </c>
      <c r="H1054" s="17">
        <v>0.50363460660793702</v>
      </c>
      <c r="I1054" s="17">
        <v>0.58937176626783905</v>
      </c>
      <c r="J1054" s="17">
        <v>0.32900043631741399</v>
      </c>
      <c r="K1054" s="17">
        <v>0.36599864908874402</v>
      </c>
      <c r="L1054" s="17">
        <v>0.49374423528616501</v>
      </c>
      <c r="M1054" s="17"/>
      <c r="N1054" s="17">
        <v>0.34944958673743498</v>
      </c>
      <c r="O1054" s="17">
        <v>0.49298206954810098</v>
      </c>
      <c r="P1054" s="17">
        <v>0.37007949275450902</v>
      </c>
      <c r="Q1054" s="17">
        <v>0.59416569551729903</v>
      </c>
      <c r="R1054" s="17">
        <v>0.39082107063673599</v>
      </c>
      <c r="S1054" s="17"/>
      <c r="T1054" s="17">
        <v>0.76308849544630297</v>
      </c>
      <c r="U1054" s="17">
        <v>0.49177527887685701</v>
      </c>
      <c r="V1054" s="17">
        <v>0.41837520161165098</v>
      </c>
      <c r="W1054" s="17">
        <v>0.46952048800891899</v>
      </c>
      <c r="X1054" s="17"/>
      <c r="Y1054" s="17">
        <v>0.47704452472466402</v>
      </c>
      <c r="Z1054" s="17">
        <v>0.25346835774412801</v>
      </c>
      <c r="AA1054" s="17">
        <v>0.44167361349077</v>
      </c>
      <c r="AB1054" s="17">
        <v>0.570139335451468</v>
      </c>
      <c r="AC1054" s="17">
        <v>0.55030544520314095</v>
      </c>
      <c r="AD1054" s="17">
        <v>0.56696909380942895</v>
      </c>
      <c r="AE1054" s="17"/>
      <c r="AF1054" s="17">
        <v>0.42924287258225902</v>
      </c>
      <c r="AG1054" s="17"/>
      <c r="AH1054" s="17">
        <v>0.47321484540171999</v>
      </c>
      <c r="AI1054" s="17"/>
      <c r="AJ1054" s="17">
        <v>0.51845771654056405</v>
      </c>
      <c r="AK1054" s="17">
        <v>0.442015591361402</v>
      </c>
      <c r="AL1054" s="17">
        <v>0.48317572548945897</v>
      </c>
      <c r="AM1054" s="17">
        <v>0.34429313751830598</v>
      </c>
      <c r="AN1054" s="17">
        <v>0.48425079359529699</v>
      </c>
    </row>
    <row r="1055" spans="2:40" x14ac:dyDescent="0.35">
      <c r="B1055" t="s">
        <v>89</v>
      </c>
      <c r="C1055" s="17">
        <v>4.6272332887349603E-2</v>
      </c>
      <c r="D1055" s="17">
        <v>3.3159857764443697E-2</v>
      </c>
      <c r="E1055" s="17">
        <v>6.0121274417841299E-2</v>
      </c>
      <c r="F1055" s="17"/>
      <c r="G1055" s="17">
        <v>5.5639056514191397E-2</v>
      </c>
      <c r="H1055" s="17">
        <v>0</v>
      </c>
      <c r="I1055" s="17">
        <v>2.7300154459582299E-2</v>
      </c>
      <c r="J1055" s="17">
        <v>6.73614319782396E-2</v>
      </c>
      <c r="K1055" s="17">
        <v>9.0851187450147003E-2</v>
      </c>
      <c r="L1055" s="17">
        <v>4.8451941798092799E-2</v>
      </c>
      <c r="M1055" s="17"/>
      <c r="N1055" s="17">
        <v>0.11063425603570901</v>
      </c>
      <c r="O1055" s="17">
        <v>3.9071895458602297E-2</v>
      </c>
      <c r="P1055" s="17">
        <v>7.8505769767220596E-2</v>
      </c>
      <c r="Q1055" s="17">
        <v>1.7110736186217501E-2</v>
      </c>
      <c r="R1055" s="17">
        <v>0</v>
      </c>
      <c r="S1055" s="17"/>
      <c r="T1055" s="17">
        <v>0</v>
      </c>
      <c r="U1055" s="17">
        <v>4.7782277159457501E-2</v>
      </c>
      <c r="V1055" s="17">
        <v>2.0984163871236899E-2</v>
      </c>
      <c r="W1055" s="17">
        <v>3.0826472724520399E-2</v>
      </c>
      <c r="X1055" s="17"/>
      <c r="Y1055" s="17">
        <v>2.23292198716732E-2</v>
      </c>
      <c r="Z1055" s="17">
        <v>0</v>
      </c>
      <c r="AA1055" s="17">
        <v>8.7635719241811794E-2</v>
      </c>
      <c r="AB1055" s="17">
        <v>5.2370391376187403E-2</v>
      </c>
      <c r="AC1055" s="17">
        <v>7.7294504898892599E-2</v>
      </c>
      <c r="AD1055" s="17">
        <v>0</v>
      </c>
      <c r="AE1055" s="17"/>
      <c r="AF1055" s="17">
        <v>3.1346713810227002E-2</v>
      </c>
      <c r="AG1055" s="17"/>
      <c r="AH1055" s="17">
        <v>4.3054327166989398E-2</v>
      </c>
      <c r="AI1055" s="17"/>
      <c r="AJ1055" s="17">
        <v>2.8717371334876798E-2</v>
      </c>
      <c r="AK1055" s="17">
        <v>0</v>
      </c>
      <c r="AL1055" s="17">
        <v>0.104011323802252</v>
      </c>
      <c r="AM1055" s="17">
        <v>2.4887108792862898E-2</v>
      </c>
      <c r="AN1055" s="17">
        <v>6.8208524061592807E-2</v>
      </c>
    </row>
    <row r="1056" spans="2:40" x14ac:dyDescent="0.35">
      <c r="C1056" s="17"/>
      <c r="D1056" s="17"/>
      <c r="E1056" s="17"/>
      <c r="F1056" s="17"/>
      <c r="G1056" s="17"/>
      <c r="H1056" s="17"/>
      <c r="I1056" s="17"/>
      <c r="J1056" s="17"/>
      <c r="K1056" s="17"/>
      <c r="L1056" s="17"/>
      <c r="M1056" s="17"/>
      <c r="N1056" s="17"/>
      <c r="O1056" s="17"/>
      <c r="P1056" s="17"/>
      <c r="Q1056" s="17"/>
      <c r="R1056" s="17"/>
      <c r="S1056" s="17"/>
      <c r="T1056" s="17"/>
      <c r="U1056" s="17"/>
      <c r="V1056" s="17"/>
      <c r="W1056" s="17"/>
      <c r="X1056" s="17"/>
      <c r="Y1056" s="17"/>
      <c r="Z1056" s="17"/>
      <c r="AA1056" s="17"/>
      <c r="AB1056" s="17"/>
      <c r="AC1056" s="17"/>
      <c r="AD1056" s="17"/>
      <c r="AE1056" s="17"/>
      <c r="AF1056" s="17"/>
      <c r="AG1056" s="17"/>
      <c r="AH1056" s="17"/>
      <c r="AI1056" s="17"/>
      <c r="AJ1056" s="17"/>
      <c r="AK1056" s="17"/>
      <c r="AL1056" s="17"/>
      <c r="AM1056" s="17"/>
      <c r="AN1056" s="17"/>
    </row>
    <row r="1057" spans="2:40" x14ac:dyDescent="0.35">
      <c r="B1057" s="6" t="s">
        <v>425</v>
      </c>
      <c r="C1057" s="17"/>
      <c r="D1057" s="17"/>
      <c r="E1057" s="17"/>
      <c r="F1057" s="17"/>
      <c r="G1057" s="17"/>
      <c r="H1057" s="17"/>
      <c r="I1057" s="17"/>
      <c r="J1057" s="17"/>
      <c r="K1057" s="17"/>
      <c r="L1057" s="17"/>
      <c r="M1057" s="17"/>
      <c r="N1057" s="17"/>
      <c r="O1057" s="17"/>
      <c r="P1057" s="17"/>
      <c r="Q1057" s="17"/>
      <c r="R1057" s="17"/>
      <c r="S1057" s="17"/>
      <c r="T1057" s="17"/>
      <c r="U1057" s="17"/>
      <c r="V1057" s="17"/>
      <c r="W1057" s="17"/>
      <c r="X1057" s="17"/>
      <c r="Y1057" s="17"/>
      <c r="Z1057" s="17"/>
      <c r="AA1057" s="17"/>
      <c r="AB1057" s="17"/>
      <c r="AC1057" s="17"/>
      <c r="AD1057" s="17"/>
      <c r="AE1057" s="17"/>
      <c r="AF1057" s="17"/>
      <c r="AG1057" s="17"/>
      <c r="AH1057" s="17"/>
      <c r="AI1057" s="17"/>
      <c r="AJ1057" s="17"/>
      <c r="AK1057" s="17"/>
      <c r="AL1057" s="17"/>
      <c r="AM1057" s="17"/>
      <c r="AN1057" s="17"/>
    </row>
    <row r="1058" spans="2:40" x14ac:dyDescent="0.35">
      <c r="B1058" s="24" t="s">
        <v>348</v>
      </c>
      <c r="C1058" s="17"/>
      <c r="D1058" s="17"/>
      <c r="E1058" s="17"/>
      <c r="F1058" s="17"/>
      <c r="G1058" s="17"/>
      <c r="H1058" s="17"/>
      <c r="I1058" s="17"/>
      <c r="J1058" s="17"/>
      <c r="K1058" s="17"/>
      <c r="L1058" s="17"/>
      <c r="M1058" s="17"/>
      <c r="N1058" s="17"/>
      <c r="O1058" s="17"/>
      <c r="P1058" s="17"/>
      <c r="Q1058" s="17"/>
      <c r="R1058" s="17"/>
      <c r="S1058" s="17"/>
      <c r="T1058" s="17"/>
      <c r="U1058" s="17"/>
      <c r="V1058" s="17"/>
      <c r="W1058" s="17"/>
      <c r="X1058" s="17"/>
      <c r="Y1058" s="17"/>
      <c r="Z1058" s="17"/>
      <c r="AA1058" s="17"/>
      <c r="AB1058" s="17"/>
      <c r="AC1058" s="17"/>
      <c r="AD1058" s="17"/>
      <c r="AE1058" s="17"/>
      <c r="AF1058" s="17"/>
      <c r="AG1058" s="17"/>
      <c r="AH1058" s="17"/>
      <c r="AI1058" s="17"/>
      <c r="AJ1058" s="17"/>
      <c r="AK1058" s="17"/>
      <c r="AL1058" s="17"/>
      <c r="AM1058" s="17"/>
      <c r="AN1058" s="17"/>
    </row>
    <row r="1059" spans="2:40" x14ac:dyDescent="0.35">
      <c r="B1059" t="s">
        <v>424</v>
      </c>
      <c r="C1059" s="17">
        <v>0.56044263702776898</v>
      </c>
      <c r="D1059" s="17">
        <v>0.65985393804860604</v>
      </c>
      <c r="E1059" s="17">
        <v>0.45935764639117299</v>
      </c>
      <c r="F1059" s="17"/>
      <c r="G1059" s="17">
        <v>0.56075561471189295</v>
      </c>
      <c r="H1059" s="17">
        <v>0.69186117473979902</v>
      </c>
      <c r="I1059" s="17">
        <v>0.60023237165722698</v>
      </c>
      <c r="J1059" s="17">
        <v>0.51041139333188501</v>
      </c>
      <c r="K1059" s="17">
        <v>0.58936033826683598</v>
      </c>
      <c r="L1059" s="17">
        <v>0.46196458256984202</v>
      </c>
      <c r="M1059" s="17"/>
      <c r="N1059" s="17">
        <v>0.58361445648547094</v>
      </c>
      <c r="O1059" s="17">
        <v>0.52449402593658101</v>
      </c>
      <c r="P1059" s="17">
        <v>0.56444368187328198</v>
      </c>
      <c r="Q1059" s="17">
        <v>0.50933011852924204</v>
      </c>
      <c r="R1059" s="17">
        <v>0.72120145572379002</v>
      </c>
      <c r="S1059" s="17"/>
      <c r="T1059" s="17">
        <v>0.63327144158919502</v>
      </c>
      <c r="U1059" s="17">
        <v>0.57559509898221894</v>
      </c>
      <c r="V1059" s="17">
        <v>0.579700890759131</v>
      </c>
      <c r="W1059" s="17">
        <v>0.49900455362700002</v>
      </c>
      <c r="X1059" s="17"/>
      <c r="Y1059" s="17">
        <v>0.59625393035975005</v>
      </c>
      <c r="Z1059" s="17">
        <v>0.63753122401735995</v>
      </c>
      <c r="AA1059" s="17">
        <v>0.49865540950843801</v>
      </c>
      <c r="AB1059" s="17">
        <v>0.55574082565372496</v>
      </c>
      <c r="AC1059" s="17">
        <v>0.51250547603394903</v>
      </c>
      <c r="AD1059" s="17">
        <v>0.57545999183240204</v>
      </c>
      <c r="AE1059" s="17"/>
      <c r="AF1059" s="17">
        <v>0.52273392441424404</v>
      </c>
      <c r="AG1059" s="17"/>
      <c r="AH1059" s="17">
        <v>0.56065481339920997</v>
      </c>
      <c r="AI1059" s="17"/>
      <c r="AJ1059" s="17">
        <v>0.57457729972542004</v>
      </c>
      <c r="AK1059" s="17">
        <v>0.47032481141385502</v>
      </c>
      <c r="AL1059" s="17">
        <v>0.69612774281776202</v>
      </c>
      <c r="AM1059" s="17">
        <v>0.55969395137511102</v>
      </c>
      <c r="AN1059" s="17">
        <v>0.403864382392431</v>
      </c>
    </row>
    <row r="1060" spans="2:40" x14ac:dyDescent="0.35">
      <c r="B1060" t="s">
        <v>410</v>
      </c>
      <c r="C1060" s="17">
        <v>0.39055358707072801</v>
      </c>
      <c r="D1060" s="17">
        <v>0.32304338543484701</v>
      </c>
      <c r="E1060" s="17">
        <v>0.46001825788908302</v>
      </c>
      <c r="F1060" s="17"/>
      <c r="G1060" s="17">
        <v>0.439244385288107</v>
      </c>
      <c r="H1060" s="17">
        <v>0.30813882526020098</v>
      </c>
      <c r="I1060" s="17">
        <v>0.30970338955093402</v>
      </c>
      <c r="J1060" s="17">
        <v>0.46769517736982102</v>
      </c>
      <c r="K1060" s="17">
        <v>0.272148424896763</v>
      </c>
      <c r="L1060" s="17">
        <v>0.485928173451044</v>
      </c>
      <c r="M1060" s="17"/>
      <c r="N1060" s="17">
        <v>0.37040094805489598</v>
      </c>
      <c r="O1060" s="17">
        <v>0.44075787333483502</v>
      </c>
      <c r="P1060" s="17">
        <v>0.37923302349443599</v>
      </c>
      <c r="Q1060" s="17">
        <v>0.42509405070725798</v>
      </c>
      <c r="R1060" s="17">
        <v>0.27879854427620998</v>
      </c>
      <c r="S1060" s="17"/>
      <c r="T1060" s="17">
        <v>0.36672855841080498</v>
      </c>
      <c r="U1060" s="17">
        <v>0.34441818443070699</v>
      </c>
      <c r="V1060" s="17">
        <v>0.38739300122070502</v>
      </c>
      <c r="W1060" s="17">
        <v>0.47382704059083097</v>
      </c>
      <c r="X1060" s="17"/>
      <c r="Y1060" s="17">
        <v>0.363499625408091</v>
      </c>
      <c r="Z1060" s="17">
        <v>0.32360951949542299</v>
      </c>
      <c r="AA1060" s="17">
        <v>0.42804207582109199</v>
      </c>
      <c r="AB1060" s="17">
        <v>0.44425917434627499</v>
      </c>
      <c r="AC1060" s="17">
        <v>0.48749452396605097</v>
      </c>
      <c r="AD1060" s="17">
        <v>0.24875347473882101</v>
      </c>
      <c r="AE1060" s="17"/>
      <c r="AF1060" s="17">
        <v>0.40932433950534303</v>
      </c>
      <c r="AG1060" s="17"/>
      <c r="AH1060" s="17">
        <v>0.38943985916061902</v>
      </c>
      <c r="AI1060" s="17"/>
      <c r="AJ1060" s="17">
        <v>0.37055597656772299</v>
      </c>
      <c r="AK1060" s="17">
        <v>0.45610994418459899</v>
      </c>
      <c r="AL1060" s="17">
        <v>0.28631251754167197</v>
      </c>
      <c r="AM1060" s="17">
        <v>0.402832761541491</v>
      </c>
      <c r="AN1060" s="17">
        <v>0.51480256360326004</v>
      </c>
    </row>
    <row r="1061" spans="2:40" x14ac:dyDescent="0.35">
      <c r="B1061" t="s">
        <v>89</v>
      </c>
      <c r="C1061" s="17">
        <v>4.9003775901502601E-2</v>
      </c>
      <c r="D1061" s="17">
        <v>1.7102676516546698E-2</v>
      </c>
      <c r="E1061" s="17">
        <v>8.0624095719743993E-2</v>
      </c>
      <c r="F1061" s="17"/>
      <c r="G1061" s="17">
        <v>0</v>
      </c>
      <c r="H1061" s="17">
        <v>0</v>
      </c>
      <c r="I1061" s="17">
        <v>9.0064238791839293E-2</v>
      </c>
      <c r="J1061" s="17">
        <v>2.1893429298294301E-2</v>
      </c>
      <c r="K1061" s="17">
        <v>0.13849123683639999</v>
      </c>
      <c r="L1061" s="17">
        <v>5.2107243979114003E-2</v>
      </c>
      <c r="M1061" s="17"/>
      <c r="N1061" s="17">
        <v>4.5984595459633099E-2</v>
      </c>
      <c r="O1061" s="17">
        <v>3.4748100728584502E-2</v>
      </c>
      <c r="P1061" s="17">
        <v>5.6323294632282098E-2</v>
      </c>
      <c r="Q1061" s="17">
        <v>6.5575830763500598E-2</v>
      </c>
      <c r="R1061" s="17">
        <v>0</v>
      </c>
      <c r="S1061" s="17"/>
      <c r="T1061" s="17">
        <v>0</v>
      </c>
      <c r="U1061" s="17">
        <v>7.9986716587073903E-2</v>
      </c>
      <c r="V1061" s="17">
        <v>3.29061080201642E-2</v>
      </c>
      <c r="W1061" s="17">
        <v>2.71684057821696E-2</v>
      </c>
      <c r="X1061" s="17"/>
      <c r="Y1061" s="17">
        <v>4.0246444232159201E-2</v>
      </c>
      <c r="Z1061" s="17">
        <v>3.8859256487216297E-2</v>
      </c>
      <c r="AA1061" s="17">
        <v>7.3302514670469804E-2</v>
      </c>
      <c r="AB1061" s="17">
        <v>0</v>
      </c>
      <c r="AC1061" s="17">
        <v>0</v>
      </c>
      <c r="AD1061" s="17">
        <v>0.17578653342877701</v>
      </c>
      <c r="AE1061" s="17"/>
      <c r="AF1061" s="17">
        <v>6.7941736080413206E-2</v>
      </c>
      <c r="AG1061" s="17"/>
      <c r="AH1061" s="17">
        <v>4.9905327440170802E-2</v>
      </c>
      <c r="AI1061" s="17"/>
      <c r="AJ1061" s="17">
        <v>5.4866723706856399E-2</v>
      </c>
      <c r="AK1061" s="17">
        <v>7.3565244401546298E-2</v>
      </c>
      <c r="AL1061" s="17">
        <v>1.7559739640566199E-2</v>
      </c>
      <c r="AM1061" s="17">
        <v>3.7473287083397901E-2</v>
      </c>
      <c r="AN1061" s="17">
        <v>8.1333054004309194E-2</v>
      </c>
    </row>
    <row r="1062" spans="2:40" x14ac:dyDescent="0.35">
      <c r="C1062" s="17"/>
      <c r="D1062" s="17"/>
      <c r="E1062" s="17"/>
      <c r="F1062" s="17"/>
      <c r="G1062" s="17"/>
      <c r="H1062" s="17"/>
      <c r="I1062" s="17"/>
      <c r="J1062" s="17"/>
      <c r="K1062" s="17"/>
      <c r="L1062" s="17"/>
      <c r="M1062" s="17"/>
      <c r="N1062" s="17"/>
      <c r="O1062" s="17"/>
      <c r="P1062" s="17"/>
      <c r="Q1062" s="17"/>
      <c r="R1062" s="17"/>
      <c r="S1062" s="17"/>
      <c r="T1062" s="17"/>
      <c r="U1062" s="17"/>
      <c r="V1062" s="17"/>
      <c r="W1062" s="17"/>
      <c r="X1062" s="17"/>
      <c r="Y1062" s="17"/>
      <c r="Z1062" s="17"/>
      <c r="AA1062" s="17"/>
      <c r="AB1062" s="17"/>
      <c r="AC1062" s="17"/>
      <c r="AD1062" s="17"/>
      <c r="AE1062" s="17"/>
      <c r="AF1062" s="17"/>
      <c r="AG1062" s="17"/>
      <c r="AH1062" s="17"/>
      <c r="AI1062" s="17"/>
      <c r="AJ1062" s="17"/>
      <c r="AK1062" s="17"/>
      <c r="AL1062" s="17"/>
      <c r="AM1062" s="17"/>
      <c r="AN1062" s="17"/>
    </row>
    <row r="1063" spans="2:40" x14ac:dyDescent="0.35">
      <c r="B1063" s="6" t="s">
        <v>427</v>
      </c>
      <c r="C1063" s="17"/>
      <c r="D1063" s="17"/>
      <c r="E1063" s="17"/>
      <c r="F1063" s="17"/>
      <c r="G1063" s="17"/>
      <c r="H1063" s="17"/>
      <c r="I1063" s="17"/>
      <c r="J1063" s="17"/>
      <c r="K1063" s="17"/>
      <c r="L1063" s="17"/>
      <c r="M1063" s="17"/>
      <c r="N1063" s="17"/>
      <c r="O1063" s="17"/>
      <c r="P1063" s="17"/>
      <c r="Q1063" s="17"/>
      <c r="R1063" s="17"/>
      <c r="S1063" s="17"/>
      <c r="T1063" s="17"/>
      <c r="U1063" s="17"/>
      <c r="V1063" s="17"/>
      <c r="W1063" s="17"/>
      <c r="X1063" s="17"/>
      <c r="Y1063" s="17"/>
      <c r="Z1063" s="17"/>
      <c r="AA1063" s="17"/>
      <c r="AB1063" s="17"/>
      <c r="AC1063" s="17"/>
      <c r="AD1063" s="17"/>
      <c r="AE1063" s="17"/>
      <c r="AF1063" s="17"/>
      <c r="AG1063" s="17"/>
      <c r="AH1063" s="17"/>
      <c r="AI1063" s="17"/>
      <c r="AJ1063" s="17"/>
      <c r="AK1063" s="17"/>
      <c r="AL1063" s="17"/>
      <c r="AM1063" s="17"/>
      <c r="AN1063" s="17"/>
    </row>
    <row r="1064" spans="2:40" x14ac:dyDescent="0.35">
      <c r="B1064" s="24" t="s">
        <v>348</v>
      </c>
      <c r="C1064" s="17"/>
      <c r="D1064" s="17"/>
      <c r="E1064" s="17"/>
      <c r="F1064" s="17"/>
      <c r="G1064" s="17"/>
      <c r="H1064" s="17"/>
      <c r="I1064" s="17"/>
      <c r="J1064" s="17"/>
      <c r="K1064" s="17"/>
      <c r="L1064" s="17"/>
      <c r="M1064" s="17"/>
      <c r="N1064" s="17"/>
      <c r="O1064" s="17"/>
      <c r="P1064" s="17"/>
      <c r="Q1064" s="17"/>
      <c r="R1064" s="17"/>
      <c r="S1064" s="17"/>
      <c r="T1064" s="17"/>
      <c r="U1064" s="17"/>
      <c r="V1064" s="17"/>
      <c r="W1064" s="17"/>
      <c r="X1064" s="17"/>
      <c r="Y1064" s="17"/>
      <c r="Z1064" s="17"/>
      <c r="AA1064" s="17"/>
      <c r="AB1064" s="17"/>
      <c r="AC1064" s="17"/>
      <c r="AD1064" s="17"/>
      <c r="AE1064" s="17"/>
      <c r="AF1064" s="17"/>
      <c r="AG1064" s="17"/>
      <c r="AH1064" s="17"/>
      <c r="AI1064" s="17"/>
      <c r="AJ1064" s="17"/>
      <c r="AK1064" s="17"/>
      <c r="AL1064" s="17"/>
      <c r="AM1064" s="17"/>
      <c r="AN1064" s="17"/>
    </row>
    <row r="1065" spans="2:40" x14ac:dyDescent="0.35">
      <c r="B1065" t="s">
        <v>426</v>
      </c>
      <c r="C1065" s="17">
        <v>0.61117147003420602</v>
      </c>
      <c r="D1065" s="17">
        <v>0.62300037183244295</v>
      </c>
      <c r="E1065" s="17">
        <v>0.59478172410469698</v>
      </c>
      <c r="F1065" s="17"/>
      <c r="G1065" s="17">
        <v>0.62587391765268996</v>
      </c>
      <c r="H1065" s="17">
        <v>0.74451575881170395</v>
      </c>
      <c r="I1065" s="17">
        <v>0.61995999620391995</v>
      </c>
      <c r="J1065" s="17">
        <v>0.54209388015836302</v>
      </c>
      <c r="K1065" s="17">
        <v>0.56356187647439004</v>
      </c>
      <c r="L1065" s="17">
        <v>0.577356569070543</v>
      </c>
      <c r="M1065" s="17"/>
      <c r="N1065" s="17">
        <v>0.71432266428808699</v>
      </c>
      <c r="O1065" s="17">
        <v>0.55861791664414695</v>
      </c>
      <c r="P1065" s="17">
        <v>0.51585548276991799</v>
      </c>
      <c r="Q1065" s="17">
        <v>0.68049580543310895</v>
      </c>
      <c r="R1065" s="17">
        <v>0.68383677057444203</v>
      </c>
      <c r="S1065" s="17"/>
      <c r="T1065" s="17">
        <v>0.60689887608652304</v>
      </c>
      <c r="U1065" s="17">
        <v>0.52305485117301598</v>
      </c>
      <c r="V1065" s="17">
        <v>0.70736512809674901</v>
      </c>
      <c r="W1065" s="17">
        <v>0.62793381532776504</v>
      </c>
      <c r="X1065" s="17"/>
      <c r="Y1065" s="17">
        <v>0.62532041330476795</v>
      </c>
      <c r="Z1065" s="17">
        <v>0.46043212899598401</v>
      </c>
      <c r="AA1065" s="17">
        <v>0.61461229340053403</v>
      </c>
      <c r="AB1065" s="17">
        <v>0.584645974723908</v>
      </c>
      <c r="AC1065" s="17">
        <v>0.71767232289739802</v>
      </c>
      <c r="AD1065" s="17">
        <v>0.76380730871196101</v>
      </c>
      <c r="AE1065" s="17"/>
      <c r="AF1065" s="17">
        <v>0.51234906550989301</v>
      </c>
      <c r="AG1065" s="17"/>
      <c r="AH1065" s="17">
        <v>0.61080697299421904</v>
      </c>
      <c r="AI1065" s="17"/>
      <c r="AJ1065" s="17">
        <v>0.58499525469453995</v>
      </c>
      <c r="AK1065" s="17">
        <v>0.56791981214572695</v>
      </c>
      <c r="AL1065" s="17">
        <v>0.59445758711224095</v>
      </c>
      <c r="AM1065" s="17">
        <v>0.69110989157625602</v>
      </c>
      <c r="AN1065" s="17">
        <v>0.62082417299333503</v>
      </c>
    </row>
    <row r="1066" spans="2:40" x14ac:dyDescent="0.35">
      <c r="B1066" t="s">
        <v>410</v>
      </c>
      <c r="C1066" s="17">
        <v>0.33151033005032299</v>
      </c>
      <c r="D1066" s="17">
        <v>0.32697002252780399</v>
      </c>
      <c r="E1066" s="17">
        <v>0.33780123414312901</v>
      </c>
      <c r="F1066" s="17"/>
      <c r="G1066" s="17">
        <v>0.32632217606113401</v>
      </c>
      <c r="H1066" s="17">
        <v>0.25548424118829599</v>
      </c>
      <c r="I1066" s="17">
        <v>0.31345286115508803</v>
      </c>
      <c r="J1066" s="17">
        <v>0.40220422725255101</v>
      </c>
      <c r="K1066" s="17">
        <v>0.371691136796306</v>
      </c>
      <c r="L1066" s="17">
        <v>0.32303372589899698</v>
      </c>
      <c r="M1066" s="17"/>
      <c r="N1066" s="17">
        <v>0.225084635752792</v>
      </c>
      <c r="O1066" s="17">
        <v>0.38748471219573699</v>
      </c>
      <c r="P1066" s="17">
        <v>0.40853859807510601</v>
      </c>
      <c r="Q1066" s="17">
        <v>0.28612900064153302</v>
      </c>
      <c r="R1066" s="17">
        <v>0.249809699455422</v>
      </c>
      <c r="S1066" s="17"/>
      <c r="T1066" s="17">
        <v>0.33974831574962899</v>
      </c>
      <c r="U1066" s="17">
        <v>0.38890870242237302</v>
      </c>
      <c r="V1066" s="17">
        <v>0.29263487190325099</v>
      </c>
      <c r="W1066" s="17">
        <v>0.35348804170764703</v>
      </c>
      <c r="X1066" s="17"/>
      <c r="Y1066" s="17">
        <v>0.36501762716098002</v>
      </c>
      <c r="Z1066" s="17">
        <v>0.37000028201985802</v>
      </c>
      <c r="AA1066" s="17">
        <v>0.32909365660434597</v>
      </c>
      <c r="AB1066" s="17">
        <v>0.360200035259231</v>
      </c>
      <c r="AC1066" s="17">
        <v>0.21920538235411</v>
      </c>
      <c r="AD1066" s="17">
        <v>0</v>
      </c>
      <c r="AE1066" s="17"/>
      <c r="AF1066" s="17">
        <v>0.39231251148138802</v>
      </c>
      <c r="AG1066" s="17"/>
      <c r="AH1066" s="17">
        <v>0.33094063589873801</v>
      </c>
      <c r="AI1066" s="17"/>
      <c r="AJ1066" s="17">
        <v>0.325101089284907</v>
      </c>
      <c r="AK1066" s="17">
        <v>0.37385442588191098</v>
      </c>
      <c r="AL1066" s="17">
        <v>0.29931550221569903</v>
      </c>
      <c r="AM1066" s="17">
        <v>0.30889010842374398</v>
      </c>
      <c r="AN1066" s="17">
        <v>0.37917582700666502</v>
      </c>
    </row>
    <row r="1067" spans="2:40" x14ac:dyDescent="0.35">
      <c r="B1067" t="s">
        <v>89</v>
      </c>
      <c r="C1067" s="17">
        <v>5.7318199915470797E-2</v>
      </c>
      <c r="D1067" s="17">
        <v>5.00296056397527E-2</v>
      </c>
      <c r="E1067" s="17">
        <v>6.7417041752173903E-2</v>
      </c>
      <c r="F1067" s="17"/>
      <c r="G1067" s="17">
        <v>4.7803906286175597E-2</v>
      </c>
      <c r="H1067" s="17">
        <v>0</v>
      </c>
      <c r="I1067" s="17">
        <v>6.6587142640991206E-2</v>
      </c>
      <c r="J1067" s="17">
        <v>5.5701892589085603E-2</v>
      </c>
      <c r="K1067" s="17">
        <v>6.4746986729303901E-2</v>
      </c>
      <c r="L1067" s="17">
        <v>9.96097050304596E-2</v>
      </c>
      <c r="M1067" s="17"/>
      <c r="N1067" s="17">
        <v>6.0592699959120699E-2</v>
      </c>
      <c r="O1067" s="17">
        <v>5.3897371160116399E-2</v>
      </c>
      <c r="P1067" s="17">
        <v>7.5605919154976303E-2</v>
      </c>
      <c r="Q1067" s="17">
        <v>3.33751939253581E-2</v>
      </c>
      <c r="R1067" s="17">
        <v>6.6353529970135702E-2</v>
      </c>
      <c r="S1067" s="17"/>
      <c r="T1067" s="17">
        <v>5.3352808163848499E-2</v>
      </c>
      <c r="U1067" s="17">
        <v>8.8036446404610294E-2</v>
      </c>
      <c r="V1067" s="17">
        <v>0</v>
      </c>
      <c r="W1067" s="17">
        <v>1.85781429645877E-2</v>
      </c>
      <c r="X1067" s="17"/>
      <c r="Y1067" s="17">
        <v>9.6619595342519096E-3</v>
      </c>
      <c r="Z1067" s="17">
        <v>0.169567588984157</v>
      </c>
      <c r="AA1067" s="17">
        <v>5.62940499951207E-2</v>
      </c>
      <c r="AB1067" s="17">
        <v>5.5153990016861297E-2</v>
      </c>
      <c r="AC1067" s="17">
        <v>6.3122294748492305E-2</v>
      </c>
      <c r="AD1067" s="17">
        <v>0.23619269128803899</v>
      </c>
      <c r="AE1067" s="17"/>
      <c r="AF1067" s="17">
        <v>9.5338423008718698E-2</v>
      </c>
      <c r="AG1067" s="17"/>
      <c r="AH1067" s="17">
        <v>5.8252391107042299E-2</v>
      </c>
      <c r="AI1067" s="17"/>
      <c r="AJ1067" s="17">
        <v>8.9903656020553502E-2</v>
      </c>
      <c r="AK1067" s="17">
        <v>5.8225761972362497E-2</v>
      </c>
      <c r="AL1067" s="17">
        <v>0.10622691067206</v>
      </c>
      <c r="AM1067" s="17">
        <v>0</v>
      </c>
      <c r="AN1067" s="17">
        <v>0</v>
      </c>
    </row>
    <row r="1068" spans="2:40" x14ac:dyDescent="0.35">
      <c r="C1068" s="17"/>
      <c r="D1068" s="17"/>
      <c r="E1068" s="17"/>
      <c r="F1068" s="17"/>
      <c r="G1068" s="17"/>
      <c r="H1068" s="17"/>
      <c r="I1068" s="17"/>
      <c r="J1068" s="17"/>
      <c r="K1068" s="17"/>
      <c r="L1068" s="17"/>
      <c r="M1068" s="17"/>
      <c r="N1068" s="17"/>
      <c r="O1068" s="17"/>
      <c r="P1068" s="17"/>
      <c r="Q1068" s="17"/>
      <c r="R1068" s="17"/>
      <c r="S1068" s="17"/>
      <c r="T1068" s="17"/>
      <c r="U1068" s="17"/>
      <c r="V1068" s="17"/>
      <c r="W1068" s="17"/>
      <c r="X1068" s="17"/>
      <c r="Y1068" s="17"/>
      <c r="Z1068" s="17"/>
      <c r="AA1068" s="17"/>
      <c r="AB1068" s="17"/>
      <c r="AC1068" s="17"/>
      <c r="AD1068" s="17"/>
      <c r="AE1068" s="17"/>
      <c r="AF1068" s="17"/>
      <c r="AG1068" s="17"/>
      <c r="AH1068" s="17"/>
      <c r="AI1068" s="17"/>
      <c r="AJ1068" s="17"/>
      <c r="AK1068" s="17"/>
      <c r="AL1068" s="17"/>
      <c r="AM1068" s="17"/>
      <c r="AN1068" s="17"/>
    </row>
    <row r="1069" spans="2:40" x14ac:dyDescent="0.35">
      <c r="B1069" s="6" t="s">
        <v>429</v>
      </c>
      <c r="C1069" s="17"/>
      <c r="D1069" s="17"/>
      <c r="E1069" s="17"/>
      <c r="F1069" s="17"/>
      <c r="G1069" s="17"/>
      <c r="H1069" s="17"/>
      <c r="I1069" s="17"/>
      <c r="J1069" s="17"/>
      <c r="K1069" s="17"/>
      <c r="L1069" s="17"/>
      <c r="M1069" s="17"/>
      <c r="N1069" s="17"/>
      <c r="O1069" s="17"/>
      <c r="P1069" s="17"/>
      <c r="Q1069" s="17"/>
      <c r="R1069" s="17"/>
      <c r="S1069" s="17"/>
      <c r="T1069" s="17"/>
      <c r="U1069" s="17"/>
      <c r="V1069" s="17"/>
      <c r="W1069" s="17"/>
      <c r="X1069" s="17"/>
      <c r="Y1069" s="17"/>
      <c r="Z1069" s="17"/>
      <c r="AA1069" s="17"/>
      <c r="AB1069" s="17"/>
      <c r="AC1069" s="17"/>
      <c r="AD1069" s="17"/>
      <c r="AE1069" s="17"/>
      <c r="AF1069" s="17"/>
      <c r="AG1069" s="17"/>
      <c r="AH1069" s="17"/>
      <c r="AI1069" s="17"/>
      <c r="AJ1069" s="17"/>
      <c r="AK1069" s="17"/>
      <c r="AL1069" s="17"/>
      <c r="AM1069" s="17"/>
      <c r="AN1069" s="17"/>
    </row>
    <row r="1070" spans="2:40" x14ac:dyDescent="0.35">
      <c r="B1070" s="24" t="s">
        <v>348</v>
      </c>
      <c r="C1070" s="17"/>
      <c r="D1070" s="17"/>
      <c r="E1070" s="17"/>
      <c r="F1070" s="17"/>
      <c r="G1070" s="17"/>
      <c r="H1070" s="17"/>
      <c r="I1070" s="17"/>
      <c r="J1070" s="17"/>
      <c r="K1070" s="17"/>
      <c r="L1070" s="17"/>
      <c r="M1070" s="17"/>
      <c r="N1070" s="17"/>
      <c r="O1070" s="17"/>
      <c r="P1070" s="17"/>
      <c r="Q1070" s="17"/>
      <c r="R1070" s="17"/>
      <c r="S1070" s="17"/>
      <c r="T1070" s="17"/>
      <c r="U1070" s="17"/>
      <c r="V1070" s="17"/>
      <c r="W1070" s="17"/>
      <c r="X1070" s="17"/>
      <c r="Y1070" s="17"/>
      <c r="Z1070" s="17"/>
      <c r="AA1070" s="17"/>
      <c r="AB1070" s="17"/>
      <c r="AC1070" s="17"/>
      <c r="AD1070" s="17"/>
      <c r="AE1070" s="17"/>
      <c r="AF1070" s="17"/>
      <c r="AG1070" s="17"/>
      <c r="AH1070" s="17"/>
      <c r="AI1070" s="17"/>
      <c r="AJ1070" s="17"/>
      <c r="AK1070" s="17"/>
      <c r="AL1070" s="17"/>
      <c r="AM1070" s="17"/>
      <c r="AN1070" s="17"/>
    </row>
    <row r="1071" spans="2:40" x14ac:dyDescent="0.35">
      <c r="B1071" t="s">
        <v>428</v>
      </c>
      <c r="C1071" s="17">
        <v>0.64592418293194898</v>
      </c>
      <c r="D1071" s="17">
        <v>0.659868309776942</v>
      </c>
      <c r="E1071" s="17">
        <v>0.62924930302674797</v>
      </c>
      <c r="F1071" s="17"/>
      <c r="G1071" s="17">
        <v>0.76792099780908696</v>
      </c>
      <c r="H1071" s="17">
        <v>0.71309248737561903</v>
      </c>
      <c r="I1071" s="17">
        <v>0.74510881813188301</v>
      </c>
      <c r="J1071" s="17">
        <v>0.66790634396914395</v>
      </c>
      <c r="K1071" s="17">
        <v>0.66386990640554899</v>
      </c>
      <c r="L1071" s="17">
        <v>0.45351541673078799</v>
      </c>
      <c r="M1071" s="17"/>
      <c r="N1071" s="17">
        <v>0.51081434899575895</v>
      </c>
      <c r="O1071" s="17">
        <v>0.59113167009926204</v>
      </c>
      <c r="P1071" s="17">
        <v>0.61596394625612105</v>
      </c>
      <c r="Q1071" s="17">
        <v>0.75042109801384205</v>
      </c>
      <c r="R1071" s="17">
        <v>0.70780307558037003</v>
      </c>
      <c r="S1071" s="17"/>
      <c r="T1071" s="17">
        <v>0.49908546937825099</v>
      </c>
      <c r="U1071" s="17">
        <v>0.65053475700805297</v>
      </c>
      <c r="V1071" s="17">
        <v>0.77652088270513397</v>
      </c>
      <c r="W1071" s="17">
        <v>0.69235992122045997</v>
      </c>
      <c r="X1071" s="17"/>
      <c r="Y1071" s="17">
        <v>0.73165367678381699</v>
      </c>
      <c r="Z1071" s="17">
        <v>0.59462647660969403</v>
      </c>
      <c r="AA1071" s="17">
        <v>0.52951237360729098</v>
      </c>
      <c r="AB1071" s="17">
        <v>0.63095320820216205</v>
      </c>
      <c r="AC1071" s="17">
        <v>0.69251250539137699</v>
      </c>
      <c r="AD1071" s="17">
        <v>0.56436046211827096</v>
      </c>
      <c r="AE1071" s="17"/>
      <c r="AF1071" s="17">
        <v>0.62426654904220602</v>
      </c>
      <c r="AG1071" s="17"/>
      <c r="AH1071" s="17">
        <v>0.647674129360577</v>
      </c>
      <c r="AI1071" s="17"/>
      <c r="AJ1071" s="17">
        <v>0.63877102065403901</v>
      </c>
      <c r="AK1071" s="17">
        <v>0.56343334860254202</v>
      </c>
      <c r="AL1071" s="17">
        <v>0.73622522902679</v>
      </c>
      <c r="AM1071" s="17">
        <v>0.63268087174585497</v>
      </c>
      <c r="AN1071" s="17">
        <v>0.61940002498409596</v>
      </c>
    </row>
    <row r="1072" spans="2:40" x14ac:dyDescent="0.35">
      <c r="B1072" t="s">
        <v>410</v>
      </c>
      <c r="C1072" s="17">
        <v>0.28653950103553499</v>
      </c>
      <c r="D1072" s="17">
        <v>0.29448875953881098</v>
      </c>
      <c r="E1072" s="17">
        <v>0.281304730832523</v>
      </c>
      <c r="F1072" s="17"/>
      <c r="G1072" s="17">
        <v>0.23207900219091299</v>
      </c>
      <c r="H1072" s="17">
        <v>0.265158334779658</v>
      </c>
      <c r="I1072" s="17">
        <v>0.22215259126144099</v>
      </c>
      <c r="J1072" s="17">
        <v>0.21970017923228999</v>
      </c>
      <c r="K1072" s="17">
        <v>0.237059857128566</v>
      </c>
      <c r="L1072" s="17">
        <v>0.44295118721964399</v>
      </c>
      <c r="M1072" s="17"/>
      <c r="N1072" s="17">
        <v>0.33480864014681999</v>
      </c>
      <c r="O1072" s="17">
        <v>0.34442725859587803</v>
      </c>
      <c r="P1072" s="17">
        <v>0.33200747456656898</v>
      </c>
      <c r="Q1072" s="17">
        <v>0.18605189353970999</v>
      </c>
      <c r="R1072" s="17">
        <v>0.23321954288441499</v>
      </c>
      <c r="S1072" s="17"/>
      <c r="T1072" s="17">
        <v>0.33536581109124602</v>
      </c>
      <c r="U1072" s="17">
        <v>0.29457406537895298</v>
      </c>
      <c r="V1072" s="17">
        <v>0.223479117294866</v>
      </c>
      <c r="W1072" s="17">
        <v>0.27187748635104297</v>
      </c>
      <c r="X1072" s="17"/>
      <c r="Y1072" s="17">
        <v>0.218104786227105</v>
      </c>
      <c r="Z1072" s="17">
        <v>0.33564737231232</v>
      </c>
      <c r="AA1072" s="17">
        <v>0.38071079622572102</v>
      </c>
      <c r="AB1072" s="17">
        <v>0.29477683038816899</v>
      </c>
      <c r="AC1072" s="17">
        <v>0.26313360247408302</v>
      </c>
      <c r="AD1072" s="17">
        <v>0.43563953788172899</v>
      </c>
      <c r="AE1072" s="17"/>
      <c r="AF1072" s="17">
        <v>0.28211941647002597</v>
      </c>
      <c r="AG1072" s="17"/>
      <c r="AH1072" s="17">
        <v>0.29511529045693902</v>
      </c>
      <c r="AI1072" s="17"/>
      <c r="AJ1072" s="17">
        <v>0.29127214894974901</v>
      </c>
      <c r="AK1072" s="17">
        <v>0.37533212108661002</v>
      </c>
      <c r="AL1072" s="17">
        <v>0.19035193952465701</v>
      </c>
      <c r="AM1072" s="17">
        <v>0.33226545505523902</v>
      </c>
      <c r="AN1072" s="17">
        <v>0.251357191606492</v>
      </c>
    </row>
    <row r="1073" spans="2:40" x14ac:dyDescent="0.35">
      <c r="B1073" t="s">
        <v>89</v>
      </c>
      <c r="C1073" s="17">
        <v>6.7536316032515406E-2</v>
      </c>
      <c r="D1073" s="17">
        <v>4.5642930684247303E-2</v>
      </c>
      <c r="E1073" s="17">
        <v>8.9445966140729805E-2</v>
      </c>
      <c r="F1073" s="17"/>
      <c r="G1073" s="17">
        <v>0</v>
      </c>
      <c r="H1073" s="17">
        <v>2.17491778447228E-2</v>
      </c>
      <c r="I1073" s="17">
        <v>3.2738590606675999E-2</v>
      </c>
      <c r="J1073" s="17">
        <v>0.112393476798565</v>
      </c>
      <c r="K1073" s="17">
        <v>9.90702364658851E-2</v>
      </c>
      <c r="L1073" s="17">
        <v>0.103533396049568</v>
      </c>
      <c r="M1073" s="17"/>
      <c r="N1073" s="17">
        <v>0.154377010857421</v>
      </c>
      <c r="O1073" s="17">
        <v>6.4441071304860598E-2</v>
      </c>
      <c r="P1073" s="17">
        <v>5.2028579177310103E-2</v>
      </c>
      <c r="Q1073" s="17">
        <v>6.3527008446448097E-2</v>
      </c>
      <c r="R1073" s="17">
        <v>5.8977381535215E-2</v>
      </c>
      <c r="S1073" s="17"/>
      <c r="T1073" s="17">
        <v>0.16554871953050301</v>
      </c>
      <c r="U1073" s="17">
        <v>5.4891177612994099E-2</v>
      </c>
      <c r="V1073" s="17">
        <v>0</v>
      </c>
      <c r="W1073" s="17">
        <v>3.57625924284969E-2</v>
      </c>
      <c r="X1073" s="17"/>
      <c r="Y1073" s="17">
        <v>5.0241536989078697E-2</v>
      </c>
      <c r="Z1073" s="17">
        <v>6.9726151077986298E-2</v>
      </c>
      <c r="AA1073" s="17">
        <v>8.97768301669883E-2</v>
      </c>
      <c r="AB1073" s="17">
        <v>7.4269961409669003E-2</v>
      </c>
      <c r="AC1073" s="17">
        <v>4.4353892134540301E-2</v>
      </c>
      <c r="AD1073" s="17">
        <v>0</v>
      </c>
      <c r="AE1073" s="17"/>
      <c r="AF1073" s="17">
        <v>9.3614034487768005E-2</v>
      </c>
      <c r="AG1073" s="17"/>
      <c r="AH1073" s="17">
        <v>5.7210580182483498E-2</v>
      </c>
      <c r="AI1073" s="17"/>
      <c r="AJ1073" s="17">
        <v>6.99568303962122E-2</v>
      </c>
      <c r="AK1073" s="17">
        <v>6.1234530310847503E-2</v>
      </c>
      <c r="AL1073" s="17">
        <v>7.3422831448553605E-2</v>
      </c>
      <c r="AM1073" s="17">
        <v>3.5053673198905497E-2</v>
      </c>
      <c r="AN1073" s="17">
        <v>0.129242783409412</v>
      </c>
    </row>
    <row r="1074" spans="2:40" x14ac:dyDescent="0.35">
      <c r="C1074" s="17"/>
      <c r="D1074" s="17"/>
      <c r="E1074" s="17"/>
      <c r="F1074" s="17"/>
      <c r="G1074" s="17"/>
      <c r="H1074" s="17"/>
      <c r="I1074" s="17"/>
      <c r="J1074" s="17"/>
      <c r="K1074" s="17"/>
      <c r="L1074" s="17"/>
      <c r="M1074" s="17"/>
      <c r="N1074" s="17"/>
      <c r="O1074" s="17"/>
      <c r="P1074" s="17"/>
      <c r="Q1074" s="17"/>
      <c r="R1074" s="17"/>
      <c r="S1074" s="17"/>
      <c r="T1074" s="17"/>
      <c r="U1074" s="17"/>
      <c r="V1074" s="17"/>
      <c r="W1074" s="17"/>
      <c r="X1074" s="17"/>
      <c r="Y1074" s="17"/>
      <c r="Z1074" s="17"/>
      <c r="AA1074" s="17"/>
      <c r="AB1074" s="17"/>
      <c r="AC1074" s="17"/>
      <c r="AD1074" s="17"/>
      <c r="AE1074" s="17"/>
      <c r="AF1074" s="17"/>
      <c r="AG1074" s="17"/>
      <c r="AH1074" s="17"/>
      <c r="AI1074" s="17"/>
      <c r="AJ1074" s="17"/>
      <c r="AK1074" s="17"/>
      <c r="AL1074" s="17"/>
      <c r="AM1074" s="17"/>
      <c r="AN1074" s="17"/>
    </row>
    <row r="1075" spans="2:40" x14ac:dyDescent="0.35">
      <c r="B1075" s="6" t="s">
        <v>432</v>
      </c>
      <c r="C1075" s="17"/>
      <c r="D1075" s="17"/>
      <c r="E1075" s="17"/>
      <c r="F1075" s="17"/>
      <c r="G1075" s="17"/>
      <c r="H1075" s="17"/>
      <c r="I1075" s="17"/>
      <c r="J1075" s="17"/>
      <c r="K1075" s="17"/>
      <c r="L1075" s="17"/>
      <c r="M1075" s="17"/>
      <c r="N1075" s="17"/>
      <c r="O1075" s="17"/>
      <c r="P1075" s="17"/>
      <c r="Q1075" s="17"/>
      <c r="R1075" s="17"/>
      <c r="S1075" s="17"/>
      <c r="T1075" s="17"/>
      <c r="U1075" s="17"/>
      <c r="V1075" s="17"/>
      <c r="W1075" s="17"/>
      <c r="X1075" s="17"/>
      <c r="Y1075" s="17"/>
      <c r="Z1075" s="17"/>
      <c r="AA1075" s="17"/>
      <c r="AB1075" s="17"/>
      <c r="AC1075" s="17"/>
      <c r="AD1075" s="17"/>
      <c r="AE1075" s="17"/>
      <c r="AF1075" s="17"/>
      <c r="AG1075" s="17"/>
      <c r="AH1075" s="17"/>
      <c r="AI1075" s="17"/>
      <c r="AJ1075" s="17"/>
      <c r="AK1075" s="17"/>
      <c r="AL1075" s="17"/>
      <c r="AM1075" s="17"/>
      <c r="AN1075" s="17"/>
    </row>
    <row r="1076" spans="2:40" x14ac:dyDescent="0.35">
      <c r="B1076" s="24" t="s">
        <v>348</v>
      </c>
      <c r="C1076" s="17"/>
      <c r="D1076" s="17"/>
      <c r="E1076" s="17"/>
      <c r="F1076" s="17"/>
      <c r="G1076" s="17"/>
      <c r="H1076" s="17"/>
      <c r="I1076" s="17"/>
      <c r="J1076" s="17"/>
      <c r="K1076" s="17"/>
      <c r="L1076" s="17"/>
      <c r="M1076" s="17"/>
      <c r="N1076" s="17"/>
      <c r="O1076" s="17"/>
      <c r="P1076" s="17"/>
      <c r="Q1076" s="17"/>
      <c r="R1076" s="17"/>
      <c r="S1076" s="17"/>
      <c r="T1076" s="17"/>
      <c r="U1076" s="17"/>
      <c r="V1076" s="17"/>
      <c r="W1076" s="17"/>
      <c r="X1076" s="17"/>
      <c r="Y1076" s="17"/>
      <c r="Z1076" s="17"/>
      <c r="AA1076" s="17"/>
      <c r="AB1076" s="17"/>
      <c r="AC1076" s="17"/>
      <c r="AD1076" s="17"/>
      <c r="AE1076" s="17"/>
      <c r="AF1076" s="17"/>
      <c r="AG1076" s="17"/>
      <c r="AH1076" s="17"/>
      <c r="AI1076" s="17"/>
      <c r="AJ1076" s="17"/>
      <c r="AK1076" s="17"/>
      <c r="AL1076" s="17"/>
      <c r="AM1076" s="17"/>
      <c r="AN1076" s="17"/>
    </row>
    <row r="1077" spans="2:40" x14ac:dyDescent="0.35">
      <c r="B1077" t="s">
        <v>430</v>
      </c>
      <c r="C1077" s="17">
        <v>0.39130160306275902</v>
      </c>
      <c r="D1077" s="17">
        <v>0.40335233199392301</v>
      </c>
      <c r="E1077" s="17">
        <v>0.38171037424658399</v>
      </c>
      <c r="F1077" s="17"/>
      <c r="G1077" s="17">
        <v>0.344778994179403</v>
      </c>
      <c r="H1077" s="17">
        <v>0.41650698277765003</v>
      </c>
      <c r="I1077" s="17">
        <v>0.421394726441089</v>
      </c>
      <c r="J1077" s="17">
        <v>0.38483098891019701</v>
      </c>
      <c r="K1077" s="17">
        <v>0.36581453600848501</v>
      </c>
      <c r="L1077" s="17">
        <v>0.39244208753389898</v>
      </c>
      <c r="M1077" s="17"/>
      <c r="N1077" s="17">
        <v>0.36176113232155299</v>
      </c>
      <c r="O1077" s="17">
        <v>0.420918337193324</v>
      </c>
      <c r="P1077" s="17">
        <v>0.351662976786139</v>
      </c>
      <c r="Q1077" s="17">
        <v>0.35524835337444899</v>
      </c>
      <c r="R1077" s="17">
        <v>0.63003815331200097</v>
      </c>
      <c r="S1077" s="17"/>
      <c r="T1077" s="17">
        <v>0.32681503556381097</v>
      </c>
      <c r="U1077" s="17">
        <v>0.32434330844076498</v>
      </c>
      <c r="V1077" s="17">
        <v>0.45908565631328802</v>
      </c>
      <c r="W1077" s="17">
        <v>0.39904443527259897</v>
      </c>
      <c r="X1077" s="17"/>
      <c r="Y1077" s="17">
        <v>0.42437784641037701</v>
      </c>
      <c r="Z1077" s="17">
        <v>0.43797918730635899</v>
      </c>
      <c r="AA1077" s="17">
        <v>0.39141294980069702</v>
      </c>
      <c r="AB1077" s="17">
        <v>0.45020834764342299</v>
      </c>
      <c r="AC1077" s="17">
        <v>5.5856824908312203E-2</v>
      </c>
      <c r="AD1077" s="17">
        <v>0.42578932856783602</v>
      </c>
      <c r="AE1077" s="17"/>
      <c r="AF1077" s="17">
        <v>0.42093948877675402</v>
      </c>
      <c r="AG1077" s="17"/>
      <c r="AH1077" s="17">
        <v>0.37766917142187501</v>
      </c>
      <c r="AI1077" s="17"/>
      <c r="AJ1077" s="17">
        <v>0.44348061829746599</v>
      </c>
      <c r="AK1077" s="17">
        <v>0.39781084449518</v>
      </c>
      <c r="AL1077" s="17">
        <v>0.34748820848996897</v>
      </c>
      <c r="AM1077" s="17">
        <v>0.33306782519651901</v>
      </c>
      <c r="AN1077" s="17">
        <v>0.45341565447937698</v>
      </c>
    </row>
    <row r="1078" spans="2:40" x14ac:dyDescent="0.35">
      <c r="B1078" t="s">
        <v>431</v>
      </c>
      <c r="C1078" s="17">
        <v>0.44698313863300998</v>
      </c>
      <c r="D1078" s="17">
        <v>0.47876318749586599</v>
      </c>
      <c r="E1078" s="17">
        <v>0.40597325574719101</v>
      </c>
      <c r="F1078" s="17"/>
      <c r="G1078" s="17">
        <v>0.559467074378176</v>
      </c>
      <c r="H1078" s="17">
        <v>0.47678219891214502</v>
      </c>
      <c r="I1078" s="17">
        <v>0.51574207131420702</v>
      </c>
      <c r="J1078" s="17">
        <v>0.49581523616956802</v>
      </c>
      <c r="K1078" s="17">
        <v>0.45765463330929002</v>
      </c>
      <c r="L1078" s="17">
        <v>0.31603431962640999</v>
      </c>
      <c r="M1078" s="17"/>
      <c r="N1078" s="17">
        <v>0.345499305662547</v>
      </c>
      <c r="O1078" s="17">
        <v>0.392363439723311</v>
      </c>
      <c r="P1078" s="17">
        <v>0.46643688169172898</v>
      </c>
      <c r="Q1078" s="17">
        <v>0.56418794573292197</v>
      </c>
      <c r="R1078" s="17">
        <v>0.25542060664104299</v>
      </c>
      <c r="S1078" s="17"/>
      <c r="T1078" s="17">
        <v>0.54286701065242404</v>
      </c>
      <c r="U1078" s="17">
        <v>0.48835825360504798</v>
      </c>
      <c r="V1078" s="17">
        <v>0.34452575273931002</v>
      </c>
      <c r="W1078" s="17">
        <v>0.53915468806656897</v>
      </c>
      <c r="X1078" s="17"/>
      <c r="Y1078" s="17">
        <v>0.46809080885473903</v>
      </c>
      <c r="Z1078" s="17">
        <v>0.40499772492158898</v>
      </c>
      <c r="AA1078" s="17">
        <v>0.35013473540479401</v>
      </c>
      <c r="AB1078" s="17">
        <v>0.54979165235657701</v>
      </c>
      <c r="AC1078" s="17">
        <v>0.71294956531283704</v>
      </c>
      <c r="AD1078" s="17">
        <v>0.30683964601757502</v>
      </c>
      <c r="AE1078" s="17"/>
      <c r="AF1078" s="17">
        <v>0.40336661785094302</v>
      </c>
      <c r="AG1078" s="17"/>
      <c r="AH1078" s="17">
        <v>0.45583442798100099</v>
      </c>
      <c r="AI1078" s="17"/>
      <c r="AJ1078" s="17">
        <v>0.37509711703911303</v>
      </c>
      <c r="AK1078" s="17">
        <v>0.37180329345021701</v>
      </c>
      <c r="AL1078" s="17">
        <v>0.48061955222721398</v>
      </c>
      <c r="AM1078" s="17">
        <v>0.55457909898867497</v>
      </c>
      <c r="AN1078" s="17">
        <v>0.45172952433171998</v>
      </c>
    </row>
    <row r="1079" spans="2:40" x14ac:dyDescent="0.35">
      <c r="B1079" t="s">
        <v>89</v>
      </c>
      <c r="C1079" s="17">
        <v>0.16171525830423</v>
      </c>
      <c r="D1079" s="17">
        <v>0.117884480510211</v>
      </c>
      <c r="E1079" s="17">
        <v>0.212316370006226</v>
      </c>
      <c r="F1079" s="17"/>
      <c r="G1079" s="17">
        <v>9.5753931442421697E-2</v>
      </c>
      <c r="H1079" s="17">
        <v>0.106710818310205</v>
      </c>
      <c r="I1079" s="17">
        <v>6.2863202244703403E-2</v>
      </c>
      <c r="J1079" s="17">
        <v>0.119353774920235</v>
      </c>
      <c r="K1079" s="17">
        <v>0.176530830682225</v>
      </c>
      <c r="L1079" s="17">
        <v>0.29152359283969098</v>
      </c>
      <c r="M1079" s="17"/>
      <c r="N1079" s="17">
        <v>0.29273956201590001</v>
      </c>
      <c r="O1079" s="17">
        <v>0.186718223083365</v>
      </c>
      <c r="P1079" s="17">
        <v>0.18190014152213199</v>
      </c>
      <c r="Q1079" s="17">
        <v>8.0563700892629E-2</v>
      </c>
      <c r="R1079" s="17">
        <v>0.114541240046956</v>
      </c>
      <c r="S1079" s="17"/>
      <c r="T1079" s="17">
        <v>0.13031795378376601</v>
      </c>
      <c r="U1079" s="17">
        <v>0.18729843795418699</v>
      </c>
      <c r="V1079" s="17">
        <v>0.19638859094740199</v>
      </c>
      <c r="W1079" s="17">
        <v>6.1800876660832102E-2</v>
      </c>
      <c r="X1079" s="17"/>
      <c r="Y1079" s="17">
        <v>0.107531344734884</v>
      </c>
      <c r="Z1079" s="17">
        <v>0.15702308777205101</v>
      </c>
      <c r="AA1079" s="17">
        <v>0.25845231479450798</v>
      </c>
      <c r="AB1079" s="17">
        <v>0</v>
      </c>
      <c r="AC1079" s="17">
        <v>0.23119360977885101</v>
      </c>
      <c r="AD1079" s="17">
        <v>0.26737102541458901</v>
      </c>
      <c r="AE1079" s="17"/>
      <c r="AF1079" s="17">
        <v>0.17569389337230301</v>
      </c>
      <c r="AG1079" s="17"/>
      <c r="AH1079" s="17">
        <v>0.166496400597125</v>
      </c>
      <c r="AI1079" s="17"/>
      <c r="AJ1079" s="17">
        <v>0.18142226466342101</v>
      </c>
      <c r="AK1079" s="17">
        <v>0.23038586205460301</v>
      </c>
      <c r="AL1079" s="17">
        <v>0.171892239282816</v>
      </c>
      <c r="AM1079" s="17">
        <v>0.112353075814806</v>
      </c>
      <c r="AN1079" s="17">
        <v>9.4854821188902899E-2</v>
      </c>
    </row>
    <row r="1080" spans="2:40" x14ac:dyDescent="0.35">
      <c r="C1080" s="17"/>
      <c r="D1080" s="17"/>
      <c r="E1080" s="17"/>
      <c r="F1080" s="17"/>
      <c r="G1080" s="17"/>
      <c r="H1080" s="17"/>
      <c r="I1080" s="17"/>
      <c r="J1080" s="17"/>
      <c r="K1080" s="17"/>
      <c r="L1080" s="17"/>
      <c r="M1080" s="17"/>
      <c r="N1080" s="17"/>
      <c r="O1080" s="17"/>
      <c r="P1080" s="17"/>
      <c r="Q1080" s="17"/>
      <c r="R1080" s="17"/>
      <c r="S1080" s="17"/>
      <c r="T1080" s="17"/>
      <c r="U1080" s="17"/>
      <c r="V1080" s="17"/>
      <c r="W1080" s="17"/>
      <c r="X1080" s="17"/>
      <c r="Y1080" s="17"/>
      <c r="Z1080" s="17"/>
      <c r="AA1080" s="17"/>
      <c r="AB1080" s="17"/>
      <c r="AC1080" s="17"/>
      <c r="AD1080" s="17"/>
      <c r="AE1080" s="17"/>
      <c r="AF1080" s="17"/>
      <c r="AG1080" s="17"/>
      <c r="AH1080" s="17"/>
      <c r="AI1080" s="17"/>
      <c r="AJ1080" s="17"/>
      <c r="AK1080" s="17"/>
      <c r="AL1080" s="17"/>
      <c r="AM1080" s="17"/>
      <c r="AN1080" s="17"/>
    </row>
    <row r="1081" spans="2:40" x14ac:dyDescent="0.35">
      <c r="B1081" s="6" t="s">
        <v>434</v>
      </c>
      <c r="C1081" s="17"/>
      <c r="D1081" s="17"/>
      <c r="E1081" s="17"/>
      <c r="F1081" s="17"/>
      <c r="G1081" s="17"/>
      <c r="H1081" s="17"/>
      <c r="I1081" s="17"/>
      <c r="J1081" s="17"/>
      <c r="K1081" s="17"/>
      <c r="L1081" s="17"/>
      <c r="M1081" s="17"/>
      <c r="N1081" s="17"/>
      <c r="O1081" s="17"/>
      <c r="P1081" s="17"/>
      <c r="Q1081" s="17"/>
      <c r="R1081" s="17"/>
      <c r="S1081" s="17"/>
      <c r="T1081" s="17"/>
      <c r="U1081" s="17"/>
      <c r="V1081" s="17"/>
      <c r="W1081" s="17"/>
      <c r="X1081" s="17"/>
      <c r="Y1081" s="17"/>
      <c r="Z1081" s="17"/>
      <c r="AA1081" s="17"/>
      <c r="AB1081" s="17"/>
      <c r="AC1081" s="17"/>
      <c r="AD1081" s="17"/>
      <c r="AE1081" s="17"/>
      <c r="AF1081" s="17"/>
      <c r="AG1081" s="17"/>
      <c r="AH1081" s="17"/>
      <c r="AI1081" s="17"/>
      <c r="AJ1081" s="17"/>
      <c r="AK1081" s="17"/>
      <c r="AL1081" s="17"/>
      <c r="AM1081" s="17"/>
      <c r="AN1081" s="17"/>
    </row>
    <row r="1082" spans="2:40" x14ac:dyDescent="0.35">
      <c r="B1082" s="24" t="s">
        <v>348</v>
      </c>
      <c r="C1082" s="17"/>
      <c r="D1082" s="17"/>
      <c r="E1082" s="17"/>
      <c r="F1082" s="17"/>
      <c r="G1082" s="17"/>
      <c r="H1082" s="17"/>
      <c r="I1082" s="17"/>
      <c r="J1082" s="17"/>
      <c r="K1082" s="17"/>
      <c r="L1082" s="17"/>
      <c r="M1082" s="17"/>
      <c r="N1082" s="17"/>
      <c r="O1082" s="17"/>
      <c r="P1082" s="17"/>
      <c r="Q1082" s="17"/>
      <c r="R1082" s="17"/>
      <c r="S1082" s="17"/>
      <c r="T1082" s="17"/>
      <c r="U1082" s="17"/>
      <c r="V1082" s="17"/>
      <c r="W1082" s="17"/>
      <c r="X1082" s="17"/>
      <c r="Y1082" s="17"/>
      <c r="Z1082" s="17"/>
      <c r="AA1082" s="17"/>
      <c r="AB1082" s="17"/>
      <c r="AC1082" s="17"/>
      <c r="AD1082" s="17"/>
      <c r="AE1082" s="17"/>
      <c r="AF1082" s="17"/>
      <c r="AG1082" s="17"/>
      <c r="AH1082" s="17"/>
      <c r="AI1082" s="17"/>
      <c r="AJ1082" s="17"/>
      <c r="AK1082" s="17"/>
      <c r="AL1082" s="17"/>
      <c r="AM1082" s="17"/>
      <c r="AN1082" s="17"/>
    </row>
    <row r="1083" spans="2:40" x14ac:dyDescent="0.35">
      <c r="B1083" t="s">
        <v>433</v>
      </c>
      <c r="C1083" s="17">
        <v>0.46842617440935502</v>
      </c>
      <c r="D1083" s="17">
        <v>0.54805402719049301</v>
      </c>
      <c r="E1083" s="17">
        <v>0.36670534260827098</v>
      </c>
      <c r="F1083" s="17"/>
      <c r="G1083" s="17">
        <v>0.27732384090705497</v>
      </c>
      <c r="H1083" s="17">
        <v>0.53904829056556203</v>
      </c>
      <c r="I1083" s="17">
        <v>0.42390057464487901</v>
      </c>
      <c r="J1083" s="17">
        <v>0.63918621113166296</v>
      </c>
      <c r="K1083" s="17">
        <v>0.46235416644623001</v>
      </c>
      <c r="L1083" s="17">
        <v>0.415081851988433</v>
      </c>
      <c r="M1083" s="17"/>
      <c r="N1083" s="17">
        <v>0.29617417867705897</v>
      </c>
      <c r="O1083" s="17">
        <v>0.52484357622071798</v>
      </c>
      <c r="P1083" s="17">
        <v>0.47315926275315401</v>
      </c>
      <c r="Q1083" s="17">
        <v>0.40203418217911402</v>
      </c>
      <c r="R1083" s="17">
        <v>0.67943903399513295</v>
      </c>
      <c r="S1083" s="17"/>
      <c r="T1083" s="17">
        <v>0.26786585726197398</v>
      </c>
      <c r="U1083" s="17">
        <v>0.402977647596657</v>
      </c>
      <c r="V1083" s="17">
        <v>0.45297316660028802</v>
      </c>
      <c r="W1083" s="17">
        <v>0.60496254556450302</v>
      </c>
      <c r="X1083" s="17"/>
      <c r="Y1083" s="17">
        <v>0.56970751652029805</v>
      </c>
      <c r="Z1083" s="17">
        <v>0.44397919940104102</v>
      </c>
      <c r="AA1083" s="17">
        <v>0.42063175272437803</v>
      </c>
      <c r="AB1083" s="17">
        <v>0.259765323333635</v>
      </c>
      <c r="AC1083" s="17">
        <v>0.20523248858580101</v>
      </c>
      <c r="AD1083" s="17">
        <v>0.32019116121252</v>
      </c>
      <c r="AE1083" s="17"/>
      <c r="AF1083" s="17">
        <v>0.45065677078656802</v>
      </c>
      <c r="AG1083" s="17"/>
      <c r="AH1083" s="17">
        <v>0.46962363646706601</v>
      </c>
      <c r="AI1083" s="17"/>
      <c r="AJ1083" s="17">
        <v>0.45894861393006597</v>
      </c>
      <c r="AK1083" s="17">
        <v>0.500017376751551</v>
      </c>
      <c r="AL1083" s="17">
        <v>0.41739287860844598</v>
      </c>
      <c r="AM1083" s="17">
        <v>0.45562965984413401</v>
      </c>
      <c r="AN1083" s="17">
        <v>0.57253764070986302</v>
      </c>
    </row>
    <row r="1084" spans="2:40" x14ac:dyDescent="0.35">
      <c r="B1084" t="s">
        <v>431</v>
      </c>
      <c r="C1084" s="17">
        <v>0.356663057788144</v>
      </c>
      <c r="D1084" s="17">
        <v>0.29848406924564003</v>
      </c>
      <c r="E1084" s="17">
        <v>0.430983975672936</v>
      </c>
      <c r="F1084" s="17"/>
      <c r="G1084" s="17">
        <v>0.644774821816817</v>
      </c>
      <c r="H1084" s="17">
        <v>0.395006928671085</v>
      </c>
      <c r="I1084" s="17">
        <v>0.47066178816459397</v>
      </c>
      <c r="J1084" s="17">
        <v>0.25387623842750601</v>
      </c>
      <c r="K1084" s="17">
        <v>0.21539603158092899</v>
      </c>
      <c r="L1084" s="17">
        <v>0.34787644996181299</v>
      </c>
      <c r="M1084" s="17"/>
      <c r="N1084" s="17">
        <v>0.52619649913801303</v>
      </c>
      <c r="O1084" s="17">
        <v>0.276395288180805</v>
      </c>
      <c r="P1084" s="17">
        <v>0.35253755006299797</v>
      </c>
      <c r="Q1084" s="17">
        <v>0.39621917729890499</v>
      </c>
      <c r="R1084" s="17">
        <v>0.22096188836729599</v>
      </c>
      <c r="S1084" s="17"/>
      <c r="T1084" s="17">
        <v>0.73213414273802602</v>
      </c>
      <c r="U1084" s="17">
        <v>0.42694421327651799</v>
      </c>
      <c r="V1084" s="17">
        <v>0.32180050077064498</v>
      </c>
      <c r="W1084" s="17">
        <v>0.266423431117434</v>
      </c>
      <c r="X1084" s="17"/>
      <c r="Y1084" s="17">
        <v>0.31424729210615698</v>
      </c>
      <c r="Z1084" s="17">
        <v>0.42003635516089999</v>
      </c>
      <c r="AA1084" s="17">
        <v>0.28938451612163102</v>
      </c>
      <c r="AB1084" s="17">
        <v>0.60369594910455004</v>
      </c>
      <c r="AC1084" s="17">
        <v>0.65794854746224996</v>
      </c>
      <c r="AD1084" s="17">
        <v>0.67980883878748</v>
      </c>
      <c r="AE1084" s="17"/>
      <c r="AF1084" s="17">
        <v>0.381553526165681</v>
      </c>
      <c r="AG1084" s="17"/>
      <c r="AH1084" s="17">
        <v>0.35492263751044301</v>
      </c>
      <c r="AI1084" s="17"/>
      <c r="AJ1084" s="17">
        <v>0.34013292560633901</v>
      </c>
      <c r="AK1084" s="17">
        <v>0.37065435982524803</v>
      </c>
      <c r="AL1084" s="17">
        <v>0.43646772763332597</v>
      </c>
      <c r="AM1084" s="17">
        <v>0.32392285243202401</v>
      </c>
      <c r="AN1084" s="17">
        <v>0.33029380299094402</v>
      </c>
    </row>
    <row r="1085" spans="2:40" x14ac:dyDescent="0.35">
      <c r="B1085" t="s">
        <v>89</v>
      </c>
      <c r="C1085" s="17">
        <v>0.174910767802501</v>
      </c>
      <c r="D1085" s="17">
        <v>0.15346190356386699</v>
      </c>
      <c r="E1085" s="17">
        <v>0.20231068171879299</v>
      </c>
      <c r="F1085" s="17"/>
      <c r="G1085" s="17">
        <v>7.7901337276127497E-2</v>
      </c>
      <c r="H1085" s="17">
        <v>6.5944780763353097E-2</v>
      </c>
      <c r="I1085" s="17">
        <v>0.105437637190527</v>
      </c>
      <c r="J1085" s="17">
        <v>0.106937550440831</v>
      </c>
      <c r="K1085" s="17">
        <v>0.32224980197283998</v>
      </c>
      <c r="L1085" s="17">
        <v>0.237041698049754</v>
      </c>
      <c r="M1085" s="17"/>
      <c r="N1085" s="17">
        <v>0.177629322184928</v>
      </c>
      <c r="O1085" s="17">
        <v>0.198761135598477</v>
      </c>
      <c r="P1085" s="17">
        <v>0.17430318718384799</v>
      </c>
      <c r="Q1085" s="17">
        <v>0.20174664052198099</v>
      </c>
      <c r="R1085" s="17">
        <v>9.9599077637570699E-2</v>
      </c>
      <c r="S1085" s="17"/>
      <c r="T1085" s="17">
        <v>0</v>
      </c>
      <c r="U1085" s="17">
        <v>0.17007813912682601</v>
      </c>
      <c r="V1085" s="17">
        <v>0.22522633262906699</v>
      </c>
      <c r="W1085" s="17">
        <v>0.12861402331806299</v>
      </c>
      <c r="X1085" s="17"/>
      <c r="Y1085" s="17">
        <v>0.11604519137354501</v>
      </c>
      <c r="Z1085" s="17">
        <v>0.13598444543805999</v>
      </c>
      <c r="AA1085" s="17">
        <v>0.28998373115399101</v>
      </c>
      <c r="AB1085" s="17">
        <v>0.13653872756181501</v>
      </c>
      <c r="AC1085" s="17">
        <v>0.13681896395194901</v>
      </c>
      <c r="AD1085" s="17">
        <v>0</v>
      </c>
      <c r="AE1085" s="17"/>
      <c r="AF1085" s="17">
        <v>0.16778970304775101</v>
      </c>
      <c r="AG1085" s="17"/>
      <c r="AH1085" s="17">
        <v>0.17545372602249101</v>
      </c>
      <c r="AI1085" s="17"/>
      <c r="AJ1085" s="17">
        <v>0.20091846046359499</v>
      </c>
      <c r="AK1085" s="17">
        <v>0.129328263423202</v>
      </c>
      <c r="AL1085" s="17">
        <v>0.14613939375822799</v>
      </c>
      <c r="AM1085" s="17">
        <v>0.22044748772384201</v>
      </c>
      <c r="AN1085" s="17">
        <v>9.7168556299192799E-2</v>
      </c>
    </row>
    <row r="1086" spans="2:40" x14ac:dyDescent="0.35">
      <c r="C1086" s="17"/>
      <c r="D1086" s="17"/>
      <c r="E1086" s="17"/>
      <c r="F1086" s="17"/>
      <c r="G1086" s="17"/>
      <c r="H1086" s="17"/>
      <c r="I1086" s="17"/>
      <c r="J1086" s="17"/>
      <c r="K1086" s="17"/>
      <c r="L1086" s="17"/>
      <c r="M1086" s="17"/>
      <c r="N1086" s="17"/>
      <c r="O1086" s="17"/>
      <c r="P1086" s="17"/>
      <c r="Q1086" s="17"/>
      <c r="R1086" s="17"/>
      <c r="S1086" s="17"/>
      <c r="T1086" s="17"/>
      <c r="U1086" s="17"/>
      <c r="V1086" s="17"/>
      <c r="W1086" s="17"/>
      <c r="X1086" s="17"/>
      <c r="Y1086" s="17"/>
      <c r="Z1086" s="17"/>
      <c r="AA1086" s="17"/>
      <c r="AB1086" s="17"/>
      <c r="AC1086" s="17"/>
      <c r="AD1086" s="17"/>
      <c r="AE1086" s="17"/>
      <c r="AF1086" s="17"/>
      <c r="AG1086" s="17"/>
      <c r="AH1086" s="17"/>
      <c r="AI1086" s="17"/>
      <c r="AJ1086" s="17"/>
      <c r="AK1086" s="17"/>
      <c r="AL1086" s="17"/>
      <c r="AM1086" s="17"/>
      <c r="AN1086" s="17"/>
    </row>
    <row r="1087" spans="2:40" x14ac:dyDescent="0.35">
      <c r="B1087" s="6" t="s">
        <v>436</v>
      </c>
      <c r="C1087" s="17"/>
      <c r="D1087" s="17"/>
      <c r="E1087" s="17"/>
      <c r="F1087" s="17"/>
      <c r="G1087" s="17"/>
      <c r="H1087" s="17"/>
      <c r="I1087" s="17"/>
      <c r="J1087" s="17"/>
      <c r="K1087" s="17"/>
      <c r="L1087" s="17"/>
      <c r="M1087" s="17"/>
      <c r="N1087" s="17"/>
      <c r="O1087" s="17"/>
      <c r="P1087" s="17"/>
      <c r="Q1087" s="17"/>
      <c r="R1087" s="17"/>
      <c r="S1087" s="17"/>
      <c r="T1087" s="17"/>
      <c r="U1087" s="17"/>
      <c r="V1087" s="17"/>
      <c r="W1087" s="17"/>
      <c r="X1087" s="17"/>
      <c r="Y1087" s="17"/>
      <c r="Z1087" s="17"/>
      <c r="AA1087" s="17"/>
      <c r="AB1087" s="17"/>
      <c r="AC1087" s="17"/>
      <c r="AD1087" s="17"/>
      <c r="AE1087" s="17"/>
      <c r="AF1087" s="17"/>
      <c r="AG1087" s="17"/>
      <c r="AH1087" s="17"/>
      <c r="AI1087" s="17"/>
      <c r="AJ1087" s="17"/>
      <c r="AK1087" s="17"/>
      <c r="AL1087" s="17"/>
      <c r="AM1087" s="17"/>
      <c r="AN1087" s="17"/>
    </row>
    <row r="1088" spans="2:40" x14ac:dyDescent="0.35">
      <c r="B1088" s="24" t="s">
        <v>348</v>
      </c>
      <c r="C1088" s="17"/>
      <c r="D1088" s="17"/>
      <c r="E1088" s="17"/>
      <c r="F1088" s="17"/>
      <c r="G1088" s="17"/>
      <c r="H1088" s="17"/>
      <c r="I1088" s="17"/>
      <c r="J1088" s="17"/>
      <c r="K1088" s="17"/>
      <c r="L1088" s="17"/>
      <c r="M1088" s="17"/>
      <c r="N1088" s="17"/>
      <c r="O1088" s="17"/>
      <c r="P1088" s="17"/>
      <c r="Q1088" s="17"/>
      <c r="R1088" s="17"/>
      <c r="S1088" s="17"/>
      <c r="T1088" s="17"/>
      <c r="U1088" s="17"/>
      <c r="V1088" s="17"/>
      <c r="W1088" s="17"/>
      <c r="X1088" s="17"/>
      <c r="Y1088" s="17"/>
      <c r="Z1088" s="17"/>
      <c r="AA1088" s="17"/>
      <c r="AB1088" s="17"/>
      <c r="AC1088" s="17"/>
      <c r="AD1088" s="17"/>
      <c r="AE1088" s="17"/>
      <c r="AF1088" s="17"/>
      <c r="AG1088" s="17"/>
      <c r="AH1088" s="17"/>
      <c r="AI1088" s="17"/>
      <c r="AJ1088" s="17"/>
      <c r="AK1088" s="17"/>
      <c r="AL1088" s="17"/>
      <c r="AM1088" s="17"/>
      <c r="AN1088" s="17"/>
    </row>
    <row r="1089" spans="2:40" x14ac:dyDescent="0.35">
      <c r="B1089" t="s">
        <v>435</v>
      </c>
      <c r="C1089" s="17">
        <v>0.47193695904694399</v>
      </c>
      <c r="D1089" s="17">
        <v>0.59141000170525904</v>
      </c>
      <c r="E1089" s="17">
        <v>0.35526132089797502</v>
      </c>
      <c r="F1089" s="17"/>
      <c r="G1089" s="17">
        <v>0.42841683100984002</v>
      </c>
      <c r="H1089" s="17">
        <v>0.36408576321462799</v>
      </c>
      <c r="I1089" s="17">
        <v>0.48061875334955001</v>
      </c>
      <c r="J1089" s="17">
        <v>0.52658014970941502</v>
      </c>
      <c r="K1089" s="17">
        <v>0.44032637740306002</v>
      </c>
      <c r="L1089" s="17">
        <v>0.54386614105763798</v>
      </c>
      <c r="M1089" s="17"/>
      <c r="N1089" s="17">
        <v>0.41646779661126698</v>
      </c>
      <c r="O1089" s="17">
        <v>0.41940169896423801</v>
      </c>
      <c r="P1089" s="17">
        <v>0.51213885042887797</v>
      </c>
      <c r="Q1089" s="17">
        <v>0.387796455246119</v>
      </c>
      <c r="R1089" s="17">
        <v>0.64402234246519596</v>
      </c>
      <c r="S1089" s="17"/>
      <c r="T1089" s="17">
        <v>0.284901278716859</v>
      </c>
      <c r="U1089" s="17">
        <v>0.48069219864962898</v>
      </c>
      <c r="V1089" s="17">
        <v>0.51757680220721902</v>
      </c>
      <c r="W1089" s="17">
        <v>0.58949101347663901</v>
      </c>
      <c r="X1089" s="17"/>
      <c r="Y1089" s="17">
        <v>0.54738638406488205</v>
      </c>
      <c r="Z1089" s="17">
        <v>0.27231449471936098</v>
      </c>
      <c r="AA1089" s="17">
        <v>0.50590610321110197</v>
      </c>
      <c r="AB1089" s="17">
        <v>0.47425544791458202</v>
      </c>
      <c r="AC1089" s="17">
        <v>0.32126307307812202</v>
      </c>
      <c r="AD1089" s="17">
        <v>0.29354342901230501</v>
      </c>
      <c r="AE1089" s="17"/>
      <c r="AF1089" s="17">
        <v>0.493667897942214</v>
      </c>
      <c r="AG1089" s="17"/>
      <c r="AH1089" s="17">
        <v>0.46931669361034301</v>
      </c>
      <c r="AI1089" s="17"/>
      <c r="AJ1089" s="17">
        <v>0.388992452566576</v>
      </c>
      <c r="AK1089" s="17">
        <v>0.52812115693797401</v>
      </c>
      <c r="AL1089" s="17">
        <v>0.43238361346728199</v>
      </c>
      <c r="AM1089" s="17">
        <v>0.59973552399154895</v>
      </c>
      <c r="AN1089" s="17">
        <v>0.43633819163612902</v>
      </c>
    </row>
    <row r="1090" spans="2:40" x14ac:dyDescent="0.35">
      <c r="B1090" t="s">
        <v>431</v>
      </c>
      <c r="C1090" s="17">
        <v>0.36309486974333999</v>
      </c>
      <c r="D1090" s="17">
        <v>0.29377375263041999</v>
      </c>
      <c r="E1090" s="17">
        <v>0.42752170694140801</v>
      </c>
      <c r="F1090" s="17"/>
      <c r="G1090" s="17">
        <v>0.57158316899016004</v>
      </c>
      <c r="H1090" s="17">
        <v>0.54899777154143903</v>
      </c>
      <c r="I1090" s="17">
        <v>0.45414232080602601</v>
      </c>
      <c r="J1090" s="17">
        <v>0.28493801728191498</v>
      </c>
      <c r="K1090" s="17">
        <v>0.20991141899305499</v>
      </c>
      <c r="L1090" s="17">
        <v>0.222748342060446</v>
      </c>
      <c r="M1090" s="17"/>
      <c r="N1090" s="17">
        <v>0.33673449181478998</v>
      </c>
      <c r="O1090" s="17">
        <v>0.501922354655848</v>
      </c>
      <c r="P1090" s="17">
        <v>0.28668336312593801</v>
      </c>
      <c r="Q1090" s="17">
        <v>0.47144965220074198</v>
      </c>
      <c r="R1090" s="17">
        <v>0.209633019407063</v>
      </c>
      <c r="S1090" s="17"/>
      <c r="T1090" s="17">
        <v>0.59726611822711295</v>
      </c>
      <c r="U1090" s="17">
        <v>0.29458201174217202</v>
      </c>
      <c r="V1090" s="17">
        <v>0.37361769253260402</v>
      </c>
      <c r="W1090" s="17">
        <v>0.33752056896487498</v>
      </c>
      <c r="X1090" s="17"/>
      <c r="Y1090" s="17">
        <v>0.34127830959399202</v>
      </c>
      <c r="Z1090" s="17">
        <v>0.54669451633285804</v>
      </c>
      <c r="AA1090" s="17">
        <v>0.238732275717219</v>
      </c>
      <c r="AB1090" s="17">
        <v>0.52574455208541804</v>
      </c>
      <c r="AC1090" s="17">
        <v>0.52541525449850301</v>
      </c>
      <c r="AD1090" s="17">
        <v>0.46874632472995198</v>
      </c>
      <c r="AE1090" s="17"/>
      <c r="AF1090" s="17">
        <v>0.31797532378403998</v>
      </c>
      <c r="AG1090" s="17"/>
      <c r="AH1090" s="17">
        <v>0.369043592817343</v>
      </c>
      <c r="AI1090" s="17"/>
      <c r="AJ1090" s="17">
        <v>0.44149713597213203</v>
      </c>
      <c r="AK1090" s="17">
        <v>0.31748322135104401</v>
      </c>
      <c r="AL1090" s="17">
        <v>0.39207056054749001</v>
      </c>
      <c r="AM1090" s="17">
        <v>0.22487501041250901</v>
      </c>
      <c r="AN1090" s="17">
        <v>0.43924196954851502</v>
      </c>
    </row>
    <row r="1091" spans="2:40" x14ac:dyDescent="0.35">
      <c r="B1091" t="s">
        <v>89</v>
      </c>
      <c r="C1091" s="17">
        <v>0.16496817120971599</v>
      </c>
      <c r="D1091" s="17">
        <v>0.114816245664321</v>
      </c>
      <c r="E1091" s="17">
        <v>0.217216972160618</v>
      </c>
      <c r="F1091" s="17"/>
      <c r="G1091" s="17">
        <v>0</v>
      </c>
      <c r="H1091" s="17">
        <v>8.6916465243932303E-2</v>
      </c>
      <c r="I1091" s="17">
        <v>6.5238925844424506E-2</v>
      </c>
      <c r="J1091" s="17">
        <v>0.188481833008669</v>
      </c>
      <c r="K1091" s="17">
        <v>0.34976220360388499</v>
      </c>
      <c r="L1091" s="17">
        <v>0.233385516881916</v>
      </c>
      <c r="M1091" s="17"/>
      <c r="N1091" s="17">
        <v>0.24679771157394301</v>
      </c>
      <c r="O1091" s="17">
        <v>7.8675946379913694E-2</v>
      </c>
      <c r="P1091" s="17">
        <v>0.201177786445185</v>
      </c>
      <c r="Q1091" s="17">
        <v>0.140753892553139</v>
      </c>
      <c r="R1091" s="17">
        <v>0.14634463812774101</v>
      </c>
      <c r="S1091" s="17"/>
      <c r="T1091" s="17">
        <v>0.11783260305602899</v>
      </c>
      <c r="U1091" s="17">
        <v>0.224725789608199</v>
      </c>
      <c r="V1091" s="17">
        <v>0.108805505260177</v>
      </c>
      <c r="W1091" s="17">
        <v>7.2988417558486104E-2</v>
      </c>
      <c r="X1091" s="17"/>
      <c r="Y1091" s="17">
        <v>0.111335306341126</v>
      </c>
      <c r="Z1091" s="17">
        <v>0.18099098894778001</v>
      </c>
      <c r="AA1091" s="17">
        <v>0.25536162107167898</v>
      </c>
      <c r="AB1091" s="17">
        <v>0</v>
      </c>
      <c r="AC1091" s="17">
        <v>0.15332167242337499</v>
      </c>
      <c r="AD1091" s="17">
        <v>0.23771024625774301</v>
      </c>
      <c r="AE1091" s="17"/>
      <c r="AF1091" s="17">
        <v>0.188356778273746</v>
      </c>
      <c r="AG1091" s="17"/>
      <c r="AH1091" s="17">
        <v>0.16163971357231399</v>
      </c>
      <c r="AI1091" s="17"/>
      <c r="AJ1091" s="17">
        <v>0.169510411461292</v>
      </c>
      <c r="AK1091" s="17">
        <v>0.15439562171098101</v>
      </c>
      <c r="AL1091" s="17">
        <v>0.175545825985228</v>
      </c>
      <c r="AM1091" s="17">
        <v>0.17538946559594101</v>
      </c>
      <c r="AN1091" s="17">
        <v>0.124419838815356</v>
      </c>
    </row>
    <row r="1092" spans="2:40" x14ac:dyDescent="0.35">
      <c r="C1092" s="17"/>
      <c r="D1092" s="17"/>
      <c r="E1092" s="17"/>
      <c r="F1092" s="17"/>
      <c r="G1092" s="17"/>
      <c r="H1092" s="17"/>
      <c r="I1092" s="17"/>
      <c r="J1092" s="17"/>
      <c r="K1092" s="17"/>
      <c r="L1092" s="17"/>
      <c r="M1092" s="17"/>
      <c r="N1092" s="17"/>
      <c r="O1092" s="17"/>
      <c r="P1092" s="17"/>
      <c r="Q1092" s="17"/>
      <c r="R1092" s="17"/>
      <c r="S1092" s="17"/>
      <c r="T1092" s="17"/>
      <c r="U1092" s="17"/>
      <c r="V1092" s="17"/>
      <c r="W1092" s="17"/>
      <c r="X1092" s="17"/>
      <c r="Y1092" s="17"/>
      <c r="Z1092" s="17"/>
      <c r="AA1092" s="17"/>
      <c r="AB1092" s="17"/>
      <c r="AC1092" s="17"/>
      <c r="AD1092" s="17"/>
      <c r="AE1092" s="17"/>
      <c r="AF1092" s="17"/>
      <c r="AG1092" s="17"/>
      <c r="AH1092" s="17"/>
      <c r="AI1092" s="17"/>
      <c r="AJ1092" s="17"/>
      <c r="AK1092" s="17"/>
      <c r="AL1092" s="17"/>
      <c r="AM1092" s="17"/>
      <c r="AN1092" s="17"/>
    </row>
    <row r="1093" spans="2:40" x14ac:dyDescent="0.35">
      <c r="B1093" s="6" t="s">
        <v>438</v>
      </c>
      <c r="C1093" s="17"/>
      <c r="D1093" s="17"/>
      <c r="E1093" s="17"/>
      <c r="F1093" s="17"/>
      <c r="G1093" s="17"/>
      <c r="H1093" s="17"/>
      <c r="I1093" s="17"/>
      <c r="J1093" s="17"/>
      <c r="K1093" s="17"/>
      <c r="L1093" s="17"/>
      <c r="M1093" s="17"/>
      <c r="N1093" s="17"/>
      <c r="O1093" s="17"/>
      <c r="P1093" s="17"/>
      <c r="Q1093" s="17"/>
      <c r="R1093" s="17"/>
      <c r="S1093" s="17"/>
      <c r="T1093" s="17"/>
      <c r="U1093" s="17"/>
      <c r="V1093" s="17"/>
      <c r="W1093" s="17"/>
      <c r="X1093" s="17"/>
      <c r="Y1093" s="17"/>
      <c r="Z1093" s="17"/>
      <c r="AA1093" s="17"/>
      <c r="AB1093" s="17"/>
      <c r="AC1093" s="17"/>
      <c r="AD1093" s="17"/>
      <c r="AE1093" s="17"/>
      <c r="AF1093" s="17"/>
      <c r="AG1093" s="17"/>
      <c r="AH1093" s="17"/>
      <c r="AI1093" s="17"/>
      <c r="AJ1093" s="17"/>
      <c r="AK1093" s="17"/>
      <c r="AL1093" s="17"/>
      <c r="AM1093" s="17"/>
      <c r="AN1093" s="17"/>
    </row>
    <row r="1094" spans="2:40" x14ac:dyDescent="0.35">
      <c r="B1094" s="24" t="s">
        <v>348</v>
      </c>
      <c r="C1094" s="17"/>
      <c r="D1094" s="17"/>
      <c r="E1094" s="17"/>
      <c r="F1094" s="17"/>
      <c r="G1094" s="17"/>
      <c r="H1094" s="17"/>
      <c r="I1094" s="17"/>
      <c r="J1094" s="17"/>
      <c r="K1094" s="17"/>
      <c r="L1094" s="17"/>
      <c r="M1094" s="17"/>
      <c r="N1094" s="17"/>
      <c r="O1094" s="17"/>
      <c r="P1094" s="17"/>
      <c r="Q1094" s="17"/>
      <c r="R1094" s="17"/>
      <c r="S1094" s="17"/>
      <c r="T1094" s="17"/>
      <c r="U1094" s="17"/>
      <c r="V1094" s="17"/>
      <c r="W1094" s="17"/>
      <c r="X1094" s="17"/>
      <c r="Y1094" s="17"/>
      <c r="Z1094" s="17"/>
      <c r="AA1094" s="17"/>
      <c r="AB1094" s="17"/>
      <c r="AC1094" s="17"/>
      <c r="AD1094" s="17"/>
      <c r="AE1094" s="17"/>
      <c r="AF1094" s="17"/>
      <c r="AG1094" s="17"/>
      <c r="AH1094" s="17"/>
      <c r="AI1094" s="17"/>
      <c r="AJ1094" s="17"/>
      <c r="AK1094" s="17"/>
      <c r="AL1094" s="17"/>
      <c r="AM1094" s="17"/>
      <c r="AN1094" s="17"/>
    </row>
    <row r="1095" spans="2:40" x14ac:dyDescent="0.35">
      <c r="B1095" t="s">
        <v>437</v>
      </c>
      <c r="C1095" s="17">
        <v>0.49146742094914297</v>
      </c>
      <c r="D1095" s="17">
        <v>0.55981092916351205</v>
      </c>
      <c r="E1095" s="17">
        <v>0.44633404038761998</v>
      </c>
      <c r="F1095" s="17"/>
      <c r="G1095" s="17">
        <v>0.44811192659877402</v>
      </c>
      <c r="H1095" s="17">
        <v>0.45054833782658599</v>
      </c>
      <c r="I1095" s="17">
        <v>0.40951599635576602</v>
      </c>
      <c r="J1095" s="17">
        <v>0.610890776693504</v>
      </c>
      <c r="K1095" s="17">
        <v>0.53152278354840399</v>
      </c>
      <c r="L1095" s="17">
        <v>0.46634786902373299</v>
      </c>
      <c r="M1095" s="17"/>
      <c r="N1095" s="17">
        <v>0.491118713529757</v>
      </c>
      <c r="O1095" s="17">
        <v>0.44179439025414002</v>
      </c>
      <c r="P1095" s="17">
        <v>0.47012309981525302</v>
      </c>
      <c r="Q1095" s="17">
        <v>0.46730711333744701</v>
      </c>
      <c r="R1095" s="17">
        <v>0.64281407915790001</v>
      </c>
      <c r="S1095" s="17"/>
      <c r="T1095" s="17">
        <v>0.22411824204866199</v>
      </c>
      <c r="U1095" s="17">
        <v>0.53629429862903699</v>
      </c>
      <c r="V1095" s="17">
        <v>0.454237061369831</v>
      </c>
      <c r="W1095" s="17">
        <v>0.53782482378471896</v>
      </c>
      <c r="X1095" s="17"/>
      <c r="Y1095" s="17">
        <v>0.46423946211139799</v>
      </c>
      <c r="Z1095" s="17">
        <v>0.443393132531196</v>
      </c>
      <c r="AA1095" s="17">
        <v>0.53652860870525998</v>
      </c>
      <c r="AB1095" s="17">
        <v>0.52285560671994802</v>
      </c>
      <c r="AC1095" s="17">
        <v>0.44637657591015101</v>
      </c>
      <c r="AD1095" s="17">
        <v>0.62512188804526303</v>
      </c>
      <c r="AE1095" s="17"/>
      <c r="AF1095" s="17">
        <v>0.457595897850052</v>
      </c>
      <c r="AG1095" s="17"/>
      <c r="AH1095" s="17">
        <v>0.48083081062536698</v>
      </c>
      <c r="AI1095" s="17"/>
      <c r="AJ1095" s="17">
        <v>0.56159955983937504</v>
      </c>
      <c r="AK1095" s="17">
        <v>0.51049249275744202</v>
      </c>
      <c r="AL1095" s="17">
        <v>0.50253309538590196</v>
      </c>
      <c r="AM1095" s="17">
        <v>0.450728985104701</v>
      </c>
      <c r="AN1095" s="17">
        <v>0.28083741079796298</v>
      </c>
    </row>
    <row r="1096" spans="2:40" x14ac:dyDescent="0.35">
      <c r="B1096" t="s">
        <v>431</v>
      </c>
      <c r="C1096" s="17">
        <v>0.32058321493083403</v>
      </c>
      <c r="D1096" s="17">
        <v>0.25832651778242599</v>
      </c>
      <c r="E1096" s="17">
        <v>0.35937559124190799</v>
      </c>
      <c r="F1096" s="17"/>
      <c r="G1096" s="17">
        <v>0.34323674568822998</v>
      </c>
      <c r="H1096" s="17">
        <v>0.54945166217341301</v>
      </c>
      <c r="I1096" s="17">
        <v>0.38947560728362202</v>
      </c>
      <c r="J1096" s="17">
        <v>0.27472821686198701</v>
      </c>
      <c r="K1096" s="17">
        <v>0.210466210798262</v>
      </c>
      <c r="L1096" s="17">
        <v>0.28336101200038699</v>
      </c>
      <c r="M1096" s="17"/>
      <c r="N1096" s="17">
        <v>0.24187383049139699</v>
      </c>
      <c r="O1096" s="17">
        <v>0.30559276305647798</v>
      </c>
      <c r="P1096" s="17">
        <v>0.30643028915821402</v>
      </c>
      <c r="Q1096" s="17">
        <v>0.39902403277920001</v>
      </c>
      <c r="R1096" s="17">
        <v>0.29067583302856498</v>
      </c>
      <c r="S1096" s="17"/>
      <c r="T1096" s="17">
        <v>0.50801313650675495</v>
      </c>
      <c r="U1096" s="17">
        <v>0.296829224759253</v>
      </c>
      <c r="V1096" s="17">
        <v>0.35380776283734799</v>
      </c>
      <c r="W1096" s="17">
        <v>0.294242635325143</v>
      </c>
      <c r="X1096" s="17"/>
      <c r="Y1096" s="17">
        <v>0.36817658977968198</v>
      </c>
      <c r="Z1096" s="17">
        <v>0.36801940286007401</v>
      </c>
      <c r="AA1096" s="17">
        <v>0.244074792357906</v>
      </c>
      <c r="AB1096" s="17">
        <v>0.23863422494602701</v>
      </c>
      <c r="AC1096" s="17">
        <v>0.41319376284696602</v>
      </c>
      <c r="AD1096" s="17">
        <v>0.37487811195473703</v>
      </c>
      <c r="AE1096" s="17"/>
      <c r="AF1096" s="17">
        <v>0.33469027497569798</v>
      </c>
      <c r="AG1096" s="17"/>
      <c r="AH1096" s="17">
        <v>0.32864611669200899</v>
      </c>
      <c r="AI1096" s="17"/>
      <c r="AJ1096" s="17">
        <v>0.26544939565963599</v>
      </c>
      <c r="AK1096" s="17">
        <v>0.41604824170391302</v>
      </c>
      <c r="AL1096" s="17">
        <v>0.24099437229917001</v>
      </c>
      <c r="AM1096" s="17">
        <v>0.39682191066889699</v>
      </c>
      <c r="AN1096" s="17">
        <v>0.39015270554868497</v>
      </c>
    </row>
    <row r="1097" spans="2:40" x14ac:dyDescent="0.35">
      <c r="B1097" t="s">
        <v>89</v>
      </c>
      <c r="C1097" s="17">
        <v>0.187949364120023</v>
      </c>
      <c r="D1097" s="17">
        <v>0.18186255305406199</v>
      </c>
      <c r="E1097" s="17">
        <v>0.19429036837047201</v>
      </c>
      <c r="F1097" s="17"/>
      <c r="G1097" s="17">
        <v>0.20865132771299499</v>
      </c>
      <c r="H1097" s="17">
        <v>0</v>
      </c>
      <c r="I1097" s="17">
        <v>0.20100839636061199</v>
      </c>
      <c r="J1097" s="17">
        <v>0.11438100644451001</v>
      </c>
      <c r="K1097" s="17">
        <v>0.25801100565333301</v>
      </c>
      <c r="L1097" s="17">
        <v>0.25029111897588002</v>
      </c>
      <c r="M1097" s="17"/>
      <c r="N1097" s="17">
        <v>0.26700745597884601</v>
      </c>
      <c r="O1097" s="17">
        <v>0.252612846689383</v>
      </c>
      <c r="P1097" s="17">
        <v>0.22344661102653199</v>
      </c>
      <c r="Q1097" s="17">
        <v>0.13366885388335301</v>
      </c>
      <c r="R1097" s="17">
        <v>6.6510087813534902E-2</v>
      </c>
      <c r="S1097" s="17"/>
      <c r="T1097" s="17">
        <v>0.26786862144458301</v>
      </c>
      <c r="U1097" s="17">
        <v>0.16687647661171001</v>
      </c>
      <c r="V1097" s="17">
        <v>0.19195517579282101</v>
      </c>
      <c r="W1097" s="17">
        <v>0.16793254089013901</v>
      </c>
      <c r="X1097" s="17"/>
      <c r="Y1097" s="17">
        <v>0.16758394810891999</v>
      </c>
      <c r="Z1097" s="17">
        <v>0.18858746460872999</v>
      </c>
      <c r="AA1097" s="17">
        <v>0.219396598936834</v>
      </c>
      <c r="AB1097" s="17">
        <v>0.238510168334025</v>
      </c>
      <c r="AC1097" s="17">
        <v>0.140429661242883</v>
      </c>
      <c r="AD1097" s="17">
        <v>0</v>
      </c>
      <c r="AE1097" s="17"/>
      <c r="AF1097" s="17">
        <v>0.20771382717424999</v>
      </c>
      <c r="AG1097" s="17"/>
      <c r="AH1097" s="17">
        <v>0.190523072682624</v>
      </c>
      <c r="AI1097" s="17"/>
      <c r="AJ1097" s="17">
        <v>0.172951044500989</v>
      </c>
      <c r="AK1097" s="17">
        <v>7.3459265538644999E-2</v>
      </c>
      <c r="AL1097" s="17">
        <v>0.256472532314928</v>
      </c>
      <c r="AM1097" s="17">
        <v>0.15244910422640101</v>
      </c>
      <c r="AN1097" s="17">
        <v>0.32900988365335199</v>
      </c>
    </row>
    <row r="1098" spans="2:40" x14ac:dyDescent="0.35">
      <c r="C1098" s="17"/>
      <c r="D1098" s="17"/>
      <c r="E1098" s="17"/>
      <c r="F1098" s="17"/>
      <c r="G1098" s="17"/>
      <c r="H1098" s="17"/>
      <c r="I1098" s="17"/>
      <c r="J1098" s="17"/>
      <c r="K1098" s="17"/>
      <c r="L1098" s="17"/>
      <c r="M1098" s="17"/>
      <c r="N1098" s="17"/>
      <c r="O1098" s="17"/>
      <c r="P1098" s="17"/>
      <c r="Q1098" s="17"/>
      <c r="R1098" s="17"/>
      <c r="S1098" s="17"/>
      <c r="T1098" s="17"/>
      <c r="U1098" s="17"/>
      <c r="V1098" s="17"/>
      <c r="W1098" s="17"/>
      <c r="X1098" s="17"/>
      <c r="Y1098" s="17"/>
      <c r="Z1098" s="17"/>
      <c r="AA1098" s="17"/>
      <c r="AB1098" s="17"/>
      <c r="AC1098" s="17"/>
      <c r="AD1098" s="17"/>
      <c r="AE1098" s="17"/>
      <c r="AF1098" s="17"/>
      <c r="AG1098" s="17"/>
      <c r="AH1098" s="17"/>
      <c r="AI1098" s="17"/>
      <c r="AJ1098" s="17"/>
      <c r="AK1098" s="17"/>
      <c r="AL1098" s="17"/>
      <c r="AM1098" s="17"/>
      <c r="AN1098" s="17"/>
    </row>
    <row r="1099" spans="2:40" x14ac:dyDescent="0.35">
      <c r="B1099" s="6" t="s">
        <v>440</v>
      </c>
      <c r="C1099" s="17"/>
      <c r="D1099" s="17"/>
      <c r="E1099" s="17"/>
      <c r="F1099" s="17"/>
      <c r="G1099" s="17"/>
      <c r="H1099" s="17"/>
      <c r="I1099" s="17"/>
      <c r="J1099" s="17"/>
      <c r="K1099" s="17"/>
      <c r="L1099" s="17"/>
      <c r="M1099" s="17"/>
      <c r="N1099" s="17"/>
      <c r="O1099" s="17"/>
      <c r="P1099" s="17"/>
      <c r="Q1099" s="17"/>
      <c r="R1099" s="17"/>
      <c r="S1099" s="17"/>
      <c r="T1099" s="17"/>
      <c r="U1099" s="17"/>
      <c r="V1099" s="17"/>
      <c r="W1099" s="17"/>
      <c r="X1099" s="17"/>
      <c r="Y1099" s="17"/>
      <c r="Z1099" s="17"/>
      <c r="AA1099" s="17"/>
      <c r="AB1099" s="17"/>
      <c r="AC1099" s="17"/>
      <c r="AD1099" s="17"/>
      <c r="AE1099" s="17"/>
      <c r="AF1099" s="17"/>
      <c r="AG1099" s="17"/>
      <c r="AH1099" s="17"/>
      <c r="AI1099" s="17"/>
      <c r="AJ1099" s="17"/>
      <c r="AK1099" s="17"/>
      <c r="AL1099" s="17"/>
      <c r="AM1099" s="17"/>
      <c r="AN1099" s="17"/>
    </row>
    <row r="1100" spans="2:40" x14ac:dyDescent="0.35">
      <c r="B1100" s="24" t="s">
        <v>348</v>
      </c>
      <c r="C1100" s="17"/>
      <c r="D1100" s="17"/>
      <c r="E1100" s="17"/>
      <c r="F1100" s="17"/>
      <c r="G1100" s="17"/>
      <c r="H1100" s="17"/>
      <c r="I1100" s="17"/>
      <c r="J1100" s="17"/>
      <c r="K1100" s="17"/>
      <c r="L1100" s="17"/>
      <c r="M1100" s="17"/>
      <c r="N1100" s="17"/>
      <c r="O1100" s="17"/>
      <c r="P1100" s="17"/>
      <c r="Q1100" s="17"/>
      <c r="R1100" s="17"/>
      <c r="S1100" s="17"/>
      <c r="T1100" s="17"/>
      <c r="U1100" s="17"/>
      <c r="V1100" s="17"/>
      <c r="W1100" s="17"/>
      <c r="X1100" s="17"/>
      <c r="Y1100" s="17"/>
      <c r="Z1100" s="17"/>
      <c r="AA1100" s="17"/>
      <c r="AB1100" s="17"/>
      <c r="AC1100" s="17"/>
      <c r="AD1100" s="17"/>
      <c r="AE1100" s="17"/>
      <c r="AF1100" s="17"/>
      <c r="AG1100" s="17"/>
      <c r="AH1100" s="17"/>
      <c r="AI1100" s="17"/>
      <c r="AJ1100" s="17"/>
      <c r="AK1100" s="17"/>
      <c r="AL1100" s="17"/>
      <c r="AM1100" s="17"/>
      <c r="AN1100" s="17"/>
    </row>
    <row r="1101" spans="2:40" x14ac:dyDescent="0.35">
      <c r="B1101" t="s">
        <v>439</v>
      </c>
      <c r="C1101" s="17">
        <v>0.55394457813940701</v>
      </c>
      <c r="D1101" s="17">
        <v>0.53760155831547696</v>
      </c>
      <c r="E1101" s="17">
        <v>0.57357894929306397</v>
      </c>
      <c r="F1101" s="17"/>
      <c r="G1101" s="17">
        <v>0.50236515371753998</v>
      </c>
      <c r="H1101" s="17">
        <v>0.52297598024682801</v>
      </c>
      <c r="I1101" s="17">
        <v>0.58645586262495297</v>
      </c>
      <c r="J1101" s="17">
        <v>0.46232519166570102</v>
      </c>
      <c r="K1101" s="17">
        <v>0.54336543906249202</v>
      </c>
      <c r="L1101" s="17">
        <v>0.64631046804910597</v>
      </c>
      <c r="M1101" s="17"/>
      <c r="N1101" s="17">
        <v>0.64743763350012096</v>
      </c>
      <c r="O1101" s="17">
        <v>0.55118173291502004</v>
      </c>
      <c r="P1101" s="17">
        <v>0.57144017678049097</v>
      </c>
      <c r="Q1101" s="17">
        <v>0.495015979050272</v>
      </c>
      <c r="R1101" s="17">
        <v>0.57467954480747097</v>
      </c>
      <c r="S1101" s="17"/>
      <c r="T1101" s="17">
        <v>0.33130346856503101</v>
      </c>
      <c r="U1101" s="17">
        <v>0.64548851200227597</v>
      </c>
      <c r="V1101" s="17">
        <v>0.59055146423730098</v>
      </c>
      <c r="W1101" s="17">
        <v>0.50763601198540198</v>
      </c>
      <c r="X1101" s="17"/>
      <c r="Y1101" s="17">
        <v>0.44517260628042998</v>
      </c>
      <c r="Z1101" s="17">
        <v>0.65064886752461604</v>
      </c>
      <c r="AA1101" s="17">
        <v>0.658161458398004</v>
      </c>
      <c r="AB1101" s="17">
        <v>0.58170302901168103</v>
      </c>
      <c r="AC1101" s="17">
        <v>0.39500191260079898</v>
      </c>
      <c r="AD1101" s="17">
        <v>1</v>
      </c>
      <c r="AE1101" s="17"/>
      <c r="AF1101" s="17">
        <v>0.537751986083987</v>
      </c>
      <c r="AG1101" s="17"/>
      <c r="AH1101" s="17">
        <v>0.54540505886318602</v>
      </c>
      <c r="AI1101" s="17"/>
      <c r="AJ1101" s="17">
        <v>0.55376889622553904</v>
      </c>
      <c r="AK1101" s="17">
        <v>0.44391646542902002</v>
      </c>
      <c r="AL1101" s="17">
        <v>0.61640679192679004</v>
      </c>
      <c r="AM1101" s="17">
        <v>0.57118470540913902</v>
      </c>
      <c r="AN1101" s="17">
        <v>0.52516648421817502</v>
      </c>
    </row>
    <row r="1102" spans="2:40" x14ac:dyDescent="0.35">
      <c r="B1102" t="s">
        <v>431</v>
      </c>
      <c r="C1102" s="17">
        <v>0.308565194513576</v>
      </c>
      <c r="D1102" s="17">
        <v>0.31320084520267399</v>
      </c>
      <c r="E1102" s="17">
        <v>0.30299596146184898</v>
      </c>
      <c r="F1102" s="17"/>
      <c r="G1102" s="17">
        <v>0.415659746767639</v>
      </c>
      <c r="H1102" s="17">
        <v>0.449947139904324</v>
      </c>
      <c r="I1102" s="17">
        <v>0.30313251246687101</v>
      </c>
      <c r="J1102" s="17">
        <v>0.33260076304186498</v>
      </c>
      <c r="K1102" s="17">
        <v>0.18868246954718201</v>
      </c>
      <c r="L1102" s="17">
        <v>0.23115251134699599</v>
      </c>
      <c r="M1102" s="17"/>
      <c r="N1102" s="17">
        <v>0.23465096194674501</v>
      </c>
      <c r="O1102" s="17">
        <v>0.32931849573852301</v>
      </c>
      <c r="P1102" s="17">
        <v>0.25613600733459002</v>
      </c>
      <c r="Q1102" s="17">
        <v>0.36061205609186697</v>
      </c>
      <c r="R1102" s="17">
        <v>0.39316648077027699</v>
      </c>
      <c r="S1102" s="17"/>
      <c r="T1102" s="17">
        <v>0.41774957046002398</v>
      </c>
      <c r="U1102" s="17">
        <v>0.27986139676272098</v>
      </c>
      <c r="V1102" s="17">
        <v>0.27606332057053901</v>
      </c>
      <c r="W1102" s="17">
        <v>0.359939430415885</v>
      </c>
      <c r="X1102" s="17"/>
      <c r="Y1102" s="17">
        <v>0.40745559596784697</v>
      </c>
      <c r="Z1102" s="17">
        <v>8.7973253497801607E-2</v>
      </c>
      <c r="AA1102" s="17">
        <v>0.20967646020135</v>
      </c>
      <c r="AB1102" s="17">
        <v>0.304314259378685</v>
      </c>
      <c r="AC1102" s="17">
        <v>0.60499808739920102</v>
      </c>
      <c r="AD1102" s="17">
        <v>0</v>
      </c>
      <c r="AE1102" s="17"/>
      <c r="AF1102" s="17">
        <v>0.27377627306577801</v>
      </c>
      <c r="AG1102" s="17"/>
      <c r="AH1102" s="17">
        <v>0.31310436824493298</v>
      </c>
      <c r="AI1102" s="17"/>
      <c r="AJ1102" s="17">
        <v>0.276340500564002</v>
      </c>
      <c r="AK1102" s="17">
        <v>0.41309670339003202</v>
      </c>
      <c r="AL1102" s="17">
        <v>0.26397727540939198</v>
      </c>
      <c r="AM1102" s="17">
        <v>0.338219971139049</v>
      </c>
      <c r="AN1102" s="17">
        <v>0.307144257128666</v>
      </c>
    </row>
    <row r="1103" spans="2:40" x14ac:dyDescent="0.35">
      <c r="B1103" t="s">
        <v>89</v>
      </c>
      <c r="C1103" s="17">
        <v>0.13749022734701799</v>
      </c>
      <c r="D1103" s="17">
        <v>0.14919759648184999</v>
      </c>
      <c r="E1103" s="17">
        <v>0.12342508924508699</v>
      </c>
      <c r="F1103" s="17"/>
      <c r="G1103" s="17">
        <v>8.1975099514821695E-2</v>
      </c>
      <c r="H1103" s="17">
        <v>2.7076879848848601E-2</v>
      </c>
      <c r="I1103" s="17">
        <v>0.11041162490817499</v>
      </c>
      <c r="J1103" s="17">
        <v>0.205074045292435</v>
      </c>
      <c r="K1103" s="17">
        <v>0.267952091390326</v>
      </c>
      <c r="L1103" s="17">
        <v>0.122537020603898</v>
      </c>
      <c r="M1103" s="17"/>
      <c r="N1103" s="17">
        <v>0.11791140455313399</v>
      </c>
      <c r="O1103" s="17">
        <v>0.11949977134645701</v>
      </c>
      <c r="P1103" s="17">
        <v>0.17242381588492001</v>
      </c>
      <c r="Q1103" s="17">
        <v>0.144371964857862</v>
      </c>
      <c r="R1103" s="17">
        <v>3.2153974422251597E-2</v>
      </c>
      <c r="S1103" s="17"/>
      <c r="T1103" s="17">
        <v>0.25094696097494401</v>
      </c>
      <c r="U1103" s="17">
        <v>7.4650091235003699E-2</v>
      </c>
      <c r="V1103" s="17">
        <v>0.13338521519216001</v>
      </c>
      <c r="W1103" s="17">
        <v>0.13242455759871299</v>
      </c>
      <c r="X1103" s="17"/>
      <c r="Y1103" s="17">
        <v>0.14737179775172299</v>
      </c>
      <c r="Z1103" s="17">
        <v>0.26137787897758202</v>
      </c>
      <c r="AA1103" s="17">
        <v>0.132162081400646</v>
      </c>
      <c r="AB1103" s="17">
        <v>0.113982711609634</v>
      </c>
      <c r="AC1103" s="17">
        <v>0</v>
      </c>
      <c r="AD1103" s="17">
        <v>0</v>
      </c>
      <c r="AE1103" s="17"/>
      <c r="AF1103" s="17">
        <v>0.18847174085023499</v>
      </c>
      <c r="AG1103" s="17"/>
      <c r="AH1103" s="17">
        <v>0.14149057289188099</v>
      </c>
      <c r="AI1103" s="17"/>
      <c r="AJ1103" s="17">
        <v>0.16989060321045901</v>
      </c>
      <c r="AK1103" s="17">
        <v>0.14298683118094799</v>
      </c>
      <c r="AL1103" s="17">
        <v>0.11961593266381799</v>
      </c>
      <c r="AM1103" s="17">
        <v>9.0595323451811802E-2</v>
      </c>
      <c r="AN1103" s="17">
        <v>0.16768925865316001</v>
      </c>
    </row>
    <row r="1104" spans="2:40" x14ac:dyDescent="0.35">
      <c r="C1104" s="17"/>
      <c r="D1104" s="17"/>
      <c r="E1104" s="17"/>
      <c r="F1104" s="17"/>
      <c r="G1104" s="17"/>
      <c r="H1104" s="17"/>
      <c r="I1104" s="17"/>
      <c r="J1104" s="17"/>
      <c r="K1104" s="17"/>
      <c r="L1104" s="17"/>
      <c r="M1104" s="17"/>
      <c r="N1104" s="17"/>
      <c r="O1104" s="17"/>
      <c r="P1104" s="17"/>
      <c r="Q1104" s="17"/>
      <c r="R1104" s="17"/>
      <c r="S1104" s="17"/>
      <c r="T1104" s="17"/>
      <c r="U1104" s="17"/>
      <c r="V1104" s="17"/>
      <c r="W1104" s="17"/>
      <c r="X1104" s="17"/>
      <c r="Y1104" s="17"/>
      <c r="Z1104" s="17"/>
      <c r="AA1104" s="17"/>
      <c r="AB1104" s="17"/>
      <c r="AC1104" s="17"/>
      <c r="AD1104" s="17"/>
      <c r="AE1104" s="17"/>
      <c r="AF1104" s="17"/>
      <c r="AG1104" s="17"/>
      <c r="AH1104" s="17"/>
      <c r="AI1104" s="17"/>
      <c r="AJ1104" s="17"/>
      <c r="AK1104" s="17"/>
      <c r="AL1104" s="17"/>
      <c r="AM1104" s="17"/>
      <c r="AN1104" s="17"/>
    </row>
    <row r="1105" spans="2:40" x14ac:dyDescent="0.35">
      <c r="B1105" s="6" t="s">
        <v>442</v>
      </c>
      <c r="C1105" s="17"/>
      <c r="D1105" s="17"/>
      <c r="E1105" s="17"/>
      <c r="F1105" s="17"/>
      <c r="G1105" s="17"/>
      <c r="H1105" s="17"/>
      <c r="I1105" s="17"/>
      <c r="J1105" s="17"/>
      <c r="K1105" s="17"/>
      <c r="L1105" s="17"/>
      <c r="M1105" s="17"/>
      <c r="N1105" s="17"/>
      <c r="O1105" s="17"/>
      <c r="P1105" s="17"/>
      <c r="Q1105" s="17"/>
      <c r="R1105" s="17"/>
      <c r="S1105" s="17"/>
      <c r="T1105" s="17"/>
      <c r="U1105" s="17"/>
      <c r="V1105" s="17"/>
      <c r="W1105" s="17"/>
      <c r="X1105" s="17"/>
      <c r="Y1105" s="17"/>
      <c r="Z1105" s="17"/>
      <c r="AA1105" s="17"/>
      <c r="AB1105" s="17"/>
      <c r="AC1105" s="17"/>
      <c r="AD1105" s="17"/>
      <c r="AE1105" s="17"/>
      <c r="AF1105" s="17"/>
      <c r="AG1105" s="17"/>
      <c r="AH1105" s="17"/>
      <c r="AI1105" s="17"/>
      <c r="AJ1105" s="17"/>
      <c r="AK1105" s="17"/>
      <c r="AL1105" s="17"/>
      <c r="AM1105" s="17"/>
      <c r="AN1105" s="17"/>
    </row>
    <row r="1106" spans="2:40" x14ac:dyDescent="0.35">
      <c r="B1106" s="24" t="s">
        <v>348</v>
      </c>
      <c r="C1106" s="17"/>
      <c r="D1106" s="17"/>
      <c r="E1106" s="17"/>
      <c r="F1106" s="17"/>
      <c r="G1106" s="17"/>
      <c r="H1106" s="17"/>
      <c r="I1106" s="17"/>
      <c r="J1106" s="17"/>
      <c r="K1106" s="17"/>
      <c r="L1106" s="17"/>
      <c r="M1106" s="17"/>
      <c r="N1106" s="17"/>
      <c r="O1106" s="17"/>
      <c r="P1106" s="17"/>
      <c r="Q1106" s="17"/>
      <c r="R1106" s="17"/>
      <c r="S1106" s="17"/>
      <c r="T1106" s="17"/>
      <c r="U1106" s="17"/>
      <c r="V1106" s="17"/>
      <c r="W1106" s="17"/>
      <c r="X1106" s="17"/>
      <c r="Y1106" s="17"/>
      <c r="Z1106" s="17"/>
      <c r="AA1106" s="17"/>
      <c r="AB1106" s="17"/>
      <c r="AC1106" s="17"/>
      <c r="AD1106" s="17"/>
      <c r="AE1106" s="17"/>
      <c r="AF1106" s="17"/>
      <c r="AG1106" s="17"/>
      <c r="AH1106" s="17"/>
      <c r="AI1106" s="17"/>
      <c r="AJ1106" s="17"/>
      <c r="AK1106" s="17"/>
      <c r="AL1106" s="17"/>
      <c r="AM1106" s="17"/>
      <c r="AN1106" s="17"/>
    </row>
    <row r="1107" spans="2:40" x14ac:dyDescent="0.35">
      <c r="B1107" t="s">
        <v>441</v>
      </c>
      <c r="C1107" s="17">
        <v>0.63185640446103797</v>
      </c>
      <c r="D1107" s="17">
        <v>0.67104976389157001</v>
      </c>
      <c r="E1107" s="17">
        <v>0.585847743876589</v>
      </c>
      <c r="F1107" s="17"/>
      <c r="G1107" s="17">
        <v>0.42773485787299698</v>
      </c>
      <c r="H1107" s="17">
        <v>0.629944657832329</v>
      </c>
      <c r="I1107" s="17">
        <v>0.68718861233414896</v>
      </c>
      <c r="J1107" s="17">
        <v>0.68207925281354198</v>
      </c>
      <c r="K1107" s="17">
        <v>0.57530401955603405</v>
      </c>
      <c r="L1107" s="17">
        <v>0.66264267428938295</v>
      </c>
      <c r="M1107" s="17"/>
      <c r="N1107" s="17">
        <v>0.44379406599100502</v>
      </c>
      <c r="O1107" s="17">
        <v>0.619843201592018</v>
      </c>
      <c r="P1107" s="17">
        <v>0.67707890283385797</v>
      </c>
      <c r="Q1107" s="17">
        <v>0.58985698898484595</v>
      </c>
      <c r="R1107" s="17">
        <v>0.640387553109525</v>
      </c>
      <c r="S1107" s="17"/>
      <c r="T1107" s="17">
        <v>0.43769507215342501</v>
      </c>
      <c r="U1107" s="17">
        <v>0.581371846305063</v>
      </c>
      <c r="V1107" s="17">
        <v>0.66935138329906296</v>
      </c>
      <c r="W1107" s="17">
        <v>0.65823718919924001</v>
      </c>
      <c r="X1107" s="17"/>
      <c r="Y1107" s="17">
        <v>0.61849091223220898</v>
      </c>
      <c r="Z1107" s="17">
        <v>0.53250060895111195</v>
      </c>
      <c r="AA1107" s="17">
        <v>0.69471518063378801</v>
      </c>
      <c r="AB1107" s="17">
        <v>0.663187940996665</v>
      </c>
      <c r="AC1107" s="17">
        <v>0.48405324885226497</v>
      </c>
      <c r="AD1107" s="17">
        <v>0.66182445064379203</v>
      </c>
      <c r="AE1107" s="17"/>
      <c r="AF1107" s="17">
        <v>0.67445519052269698</v>
      </c>
      <c r="AG1107" s="17"/>
      <c r="AH1107" s="17">
        <v>0.63508848685459296</v>
      </c>
      <c r="AI1107" s="17"/>
      <c r="AJ1107" s="17">
        <v>0.58607198415258799</v>
      </c>
      <c r="AK1107" s="17">
        <v>0.67177549379343204</v>
      </c>
      <c r="AL1107" s="17">
        <v>0.627357233574937</v>
      </c>
      <c r="AM1107" s="17">
        <v>0.715482343202822</v>
      </c>
      <c r="AN1107" s="17">
        <v>0.52451580396011499</v>
      </c>
    </row>
    <row r="1108" spans="2:40" x14ac:dyDescent="0.35">
      <c r="B1108" t="s">
        <v>431</v>
      </c>
      <c r="C1108" s="17">
        <v>0.26955827652408298</v>
      </c>
      <c r="D1108" s="17">
        <v>0.24130785940093299</v>
      </c>
      <c r="E1108" s="17">
        <v>0.30272113553064101</v>
      </c>
      <c r="F1108" s="17"/>
      <c r="G1108" s="17">
        <v>0.52311463496479904</v>
      </c>
      <c r="H1108" s="17">
        <v>0.34369497310404101</v>
      </c>
      <c r="I1108" s="17">
        <v>0.23646393780699199</v>
      </c>
      <c r="J1108" s="17">
        <v>0.21622712521132201</v>
      </c>
      <c r="K1108" s="17">
        <v>0.24079954170304599</v>
      </c>
      <c r="L1108" s="17">
        <v>0.21710070130940801</v>
      </c>
      <c r="M1108" s="17"/>
      <c r="N1108" s="17">
        <v>0.200616891282449</v>
      </c>
      <c r="O1108" s="17">
        <v>0.257180650381516</v>
      </c>
      <c r="P1108" s="17">
        <v>0.24676650046023599</v>
      </c>
      <c r="Q1108" s="17">
        <v>0.32937797018295201</v>
      </c>
      <c r="R1108" s="17">
        <v>0.27356148440332101</v>
      </c>
      <c r="S1108" s="17"/>
      <c r="T1108" s="17">
        <v>0.56230492784657504</v>
      </c>
      <c r="U1108" s="17">
        <v>0.32731106788151698</v>
      </c>
      <c r="V1108" s="17">
        <v>0.21335018352562499</v>
      </c>
      <c r="W1108" s="17">
        <v>0.26037259826790199</v>
      </c>
      <c r="X1108" s="17"/>
      <c r="Y1108" s="17">
        <v>0.29391294679489999</v>
      </c>
      <c r="Z1108" s="17">
        <v>0.30447244003443702</v>
      </c>
      <c r="AA1108" s="17">
        <v>0.185222796285296</v>
      </c>
      <c r="AB1108" s="17">
        <v>0.26200769699113102</v>
      </c>
      <c r="AC1108" s="17">
        <v>0.51594675114773503</v>
      </c>
      <c r="AD1108" s="17">
        <v>0.33817554935620803</v>
      </c>
      <c r="AE1108" s="17"/>
      <c r="AF1108" s="17">
        <v>0.207902672613099</v>
      </c>
      <c r="AG1108" s="17"/>
      <c r="AH1108" s="17">
        <v>0.26926898329444998</v>
      </c>
      <c r="AI1108" s="17"/>
      <c r="AJ1108" s="17">
        <v>0.29570837378287901</v>
      </c>
      <c r="AK1108" s="17">
        <v>0.301287732203735</v>
      </c>
      <c r="AL1108" s="17">
        <v>0.18085679361319301</v>
      </c>
      <c r="AM1108" s="17">
        <v>0.215373928165008</v>
      </c>
      <c r="AN1108" s="17">
        <v>0.43099882830174102</v>
      </c>
    </row>
    <row r="1109" spans="2:40" x14ac:dyDescent="0.35">
      <c r="B1109" t="s">
        <v>89</v>
      </c>
      <c r="C1109" s="17">
        <v>9.8585319014879005E-2</v>
      </c>
      <c r="D1109" s="17">
        <v>8.7642376707496694E-2</v>
      </c>
      <c r="E1109" s="17">
        <v>0.11143112059276999</v>
      </c>
      <c r="F1109" s="17"/>
      <c r="G1109" s="17">
        <v>4.91505071622041E-2</v>
      </c>
      <c r="H1109" s="17">
        <v>2.63603690636308E-2</v>
      </c>
      <c r="I1109" s="17">
        <v>7.6347449858859495E-2</v>
      </c>
      <c r="J1109" s="17">
        <v>0.101693621975136</v>
      </c>
      <c r="K1109" s="17">
        <v>0.18389643874092099</v>
      </c>
      <c r="L1109" s="17">
        <v>0.120256624401209</v>
      </c>
      <c r="M1109" s="17"/>
      <c r="N1109" s="17">
        <v>0.35558904272654601</v>
      </c>
      <c r="O1109" s="17">
        <v>0.122976148026466</v>
      </c>
      <c r="P1109" s="17">
        <v>7.6154596705905894E-2</v>
      </c>
      <c r="Q1109" s="17">
        <v>8.0765040832201707E-2</v>
      </c>
      <c r="R1109" s="17">
        <v>8.6050962487153604E-2</v>
      </c>
      <c r="S1109" s="17"/>
      <c r="T1109" s="17">
        <v>0</v>
      </c>
      <c r="U1109" s="17">
        <v>9.1317085813420504E-2</v>
      </c>
      <c r="V1109" s="17">
        <v>0.11729843317531299</v>
      </c>
      <c r="W1109" s="17">
        <v>8.1390212532858303E-2</v>
      </c>
      <c r="X1109" s="17"/>
      <c r="Y1109" s="17">
        <v>8.7596140972891104E-2</v>
      </c>
      <c r="Z1109" s="17">
        <v>0.163026951014451</v>
      </c>
      <c r="AA1109" s="17">
        <v>0.120062023080916</v>
      </c>
      <c r="AB1109" s="17">
        <v>7.4804362012204806E-2</v>
      </c>
      <c r="AC1109" s="17">
        <v>0</v>
      </c>
      <c r="AD1109" s="17">
        <v>0</v>
      </c>
      <c r="AE1109" s="17"/>
      <c r="AF1109" s="17">
        <v>0.117642136864203</v>
      </c>
      <c r="AG1109" s="17"/>
      <c r="AH1109" s="17">
        <v>9.5642529850957198E-2</v>
      </c>
      <c r="AI1109" s="17"/>
      <c r="AJ1109" s="17">
        <v>0.118219642064533</v>
      </c>
      <c r="AK1109" s="17">
        <v>2.6936774002832699E-2</v>
      </c>
      <c r="AL1109" s="17">
        <v>0.19178597281186999</v>
      </c>
      <c r="AM1109" s="17">
        <v>6.9143728632169499E-2</v>
      </c>
      <c r="AN1109" s="17">
        <v>4.4485367738144703E-2</v>
      </c>
    </row>
    <row r="1110" spans="2:40" x14ac:dyDescent="0.35">
      <c r="C1110" s="17"/>
      <c r="D1110" s="17"/>
      <c r="E1110" s="17"/>
      <c r="F1110" s="17"/>
      <c r="G1110" s="17"/>
      <c r="H1110" s="17"/>
      <c r="I1110" s="17"/>
      <c r="J1110" s="17"/>
      <c r="K1110" s="17"/>
      <c r="L1110" s="17"/>
      <c r="M1110" s="17"/>
      <c r="N1110" s="17"/>
      <c r="O1110" s="17"/>
      <c r="P1110" s="17"/>
      <c r="Q1110" s="17"/>
      <c r="R1110" s="17"/>
      <c r="S1110" s="17"/>
      <c r="T1110" s="17"/>
      <c r="U1110" s="17"/>
      <c r="V1110" s="17"/>
      <c r="W1110" s="17"/>
      <c r="X1110" s="17"/>
      <c r="Y1110" s="17"/>
      <c r="Z1110" s="17"/>
      <c r="AA1110" s="17"/>
      <c r="AB1110" s="17"/>
      <c r="AC1110" s="17"/>
      <c r="AD1110" s="17"/>
      <c r="AE1110" s="17"/>
      <c r="AF1110" s="17"/>
      <c r="AG1110" s="17"/>
      <c r="AH1110" s="17"/>
      <c r="AI1110" s="17"/>
      <c r="AJ1110" s="17"/>
      <c r="AK1110" s="17"/>
      <c r="AL1110" s="17"/>
      <c r="AM1110" s="17"/>
      <c r="AN1110" s="17"/>
    </row>
    <row r="1111" spans="2:40" x14ac:dyDescent="0.35">
      <c r="B1111" s="6" t="s">
        <v>444</v>
      </c>
      <c r="C1111" s="17"/>
      <c r="D1111" s="17"/>
      <c r="E1111" s="17"/>
      <c r="F1111" s="17"/>
      <c r="G1111" s="17"/>
      <c r="H1111" s="17"/>
      <c r="I1111" s="17"/>
      <c r="J1111" s="17"/>
      <c r="K1111" s="17"/>
      <c r="L1111" s="17"/>
      <c r="M1111" s="17"/>
      <c r="N1111" s="17"/>
      <c r="O1111" s="17"/>
      <c r="P1111" s="17"/>
      <c r="Q1111" s="17"/>
      <c r="R1111" s="17"/>
      <c r="S1111" s="17"/>
      <c r="T1111" s="17"/>
      <c r="U1111" s="17"/>
      <c r="V1111" s="17"/>
      <c r="W1111" s="17"/>
      <c r="X1111" s="17"/>
      <c r="Y1111" s="17"/>
      <c r="Z1111" s="17"/>
      <c r="AA1111" s="17"/>
      <c r="AB1111" s="17"/>
      <c r="AC1111" s="17"/>
      <c r="AD1111" s="17"/>
      <c r="AE1111" s="17"/>
      <c r="AF1111" s="17"/>
      <c r="AG1111" s="17"/>
      <c r="AH1111" s="17"/>
      <c r="AI1111" s="17"/>
      <c r="AJ1111" s="17"/>
      <c r="AK1111" s="17"/>
      <c r="AL1111" s="17"/>
      <c r="AM1111" s="17"/>
      <c r="AN1111" s="17"/>
    </row>
    <row r="1112" spans="2:40" x14ac:dyDescent="0.35">
      <c r="B1112" s="24" t="s">
        <v>348</v>
      </c>
      <c r="C1112" s="17"/>
      <c r="D1112" s="17"/>
      <c r="E1112" s="17"/>
      <c r="F1112" s="17"/>
      <c r="G1112" s="17"/>
      <c r="H1112" s="17"/>
      <c r="I1112" s="17"/>
      <c r="J1112" s="17"/>
      <c r="K1112" s="17"/>
      <c r="L1112" s="17"/>
      <c r="M1112" s="17"/>
      <c r="N1112" s="17"/>
      <c r="O1112" s="17"/>
      <c r="P1112" s="17"/>
      <c r="Q1112" s="17"/>
      <c r="R1112" s="17"/>
      <c r="S1112" s="17"/>
      <c r="T1112" s="17"/>
      <c r="U1112" s="17"/>
      <c r="V1112" s="17"/>
      <c r="W1112" s="17"/>
      <c r="X1112" s="17"/>
      <c r="Y1112" s="17"/>
      <c r="Z1112" s="17"/>
      <c r="AA1112" s="17"/>
      <c r="AB1112" s="17"/>
      <c r="AC1112" s="17"/>
      <c r="AD1112" s="17"/>
      <c r="AE1112" s="17"/>
      <c r="AF1112" s="17"/>
      <c r="AG1112" s="17"/>
      <c r="AH1112" s="17"/>
      <c r="AI1112" s="17"/>
      <c r="AJ1112" s="17"/>
      <c r="AK1112" s="17"/>
      <c r="AL1112" s="17"/>
      <c r="AM1112" s="17"/>
      <c r="AN1112" s="17"/>
    </row>
    <row r="1113" spans="2:40" x14ac:dyDescent="0.35">
      <c r="B1113" t="s">
        <v>443</v>
      </c>
      <c r="C1113" s="17">
        <v>0.71808689613696997</v>
      </c>
      <c r="D1113" s="17">
        <v>0.74906888753303802</v>
      </c>
      <c r="E1113" s="17">
        <v>0.68547162241498305</v>
      </c>
      <c r="F1113" s="17"/>
      <c r="G1113" s="17">
        <v>0.62939410091095704</v>
      </c>
      <c r="H1113" s="17">
        <v>0.76184281177237401</v>
      </c>
      <c r="I1113" s="17">
        <v>0.66086380110434895</v>
      </c>
      <c r="J1113" s="17">
        <v>0.60540611613579098</v>
      </c>
      <c r="K1113" s="17">
        <v>0.85672689446732098</v>
      </c>
      <c r="L1113" s="17">
        <v>0.76546445256907103</v>
      </c>
      <c r="M1113" s="17"/>
      <c r="N1113" s="17">
        <v>0.62519754942313999</v>
      </c>
      <c r="O1113" s="17">
        <v>0.69239666709810599</v>
      </c>
      <c r="P1113" s="17">
        <v>0.80568597765942196</v>
      </c>
      <c r="Q1113" s="17">
        <v>0.69894902762444699</v>
      </c>
      <c r="R1113" s="17">
        <v>0.63897741682133602</v>
      </c>
      <c r="S1113" s="17"/>
      <c r="T1113" s="17">
        <v>0.58100188006457298</v>
      </c>
      <c r="U1113" s="17">
        <v>0.80416864023719004</v>
      </c>
      <c r="V1113" s="17">
        <v>0.69825799477621997</v>
      </c>
      <c r="W1113" s="17">
        <v>0.70106082888299304</v>
      </c>
      <c r="X1113" s="17"/>
      <c r="Y1113" s="17">
        <v>0.72091098896838901</v>
      </c>
      <c r="Z1113" s="17">
        <v>0.50742436479846098</v>
      </c>
      <c r="AA1113" s="17">
        <v>0.77002431456663201</v>
      </c>
      <c r="AB1113" s="17">
        <v>0.80680547711161898</v>
      </c>
      <c r="AC1113" s="17">
        <v>0.62447369287240695</v>
      </c>
      <c r="AD1113" s="17">
        <v>0.45306141835851199</v>
      </c>
      <c r="AE1113" s="17"/>
      <c r="AF1113" s="17">
        <v>0.69173719505280695</v>
      </c>
      <c r="AG1113" s="17"/>
      <c r="AH1113" s="17">
        <v>0.71518454695133504</v>
      </c>
      <c r="AI1113" s="17"/>
      <c r="AJ1113" s="17">
        <v>0.72862859499443799</v>
      </c>
      <c r="AK1113" s="17">
        <v>0.59542017685295301</v>
      </c>
      <c r="AL1113" s="17">
        <v>0.84247493210209801</v>
      </c>
      <c r="AM1113" s="17">
        <v>0.70921124723862405</v>
      </c>
      <c r="AN1113" s="17">
        <v>0.525557925837286</v>
      </c>
    </row>
    <row r="1114" spans="2:40" x14ac:dyDescent="0.35">
      <c r="B1114" t="s">
        <v>431</v>
      </c>
      <c r="C1114" s="17">
        <v>0.203365573014023</v>
      </c>
      <c r="D1114" s="17">
        <v>0.20718053055990601</v>
      </c>
      <c r="E1114" s="17">
        <v>0.19934950177424601</v>
      </c>
      <c r="F1114" s="17"/>
      <c r="G1114" s="17">
        <v>0.31727094875664902</v>
      </c>
      <c r="H1114" s="17">
        <v>0.212563910486323</v>
      </c>
      <c r="I1114" s="17">
        <v>0.28976476258877198</v>
      </c>
      <c r="J1114" s="17">
        <v>0.26504675090625701</v>
      </c>
      <c r="K1114" s="17">
        <v>5.2840872794229402E-2</v>
      </c>
      <c r="L1114" s="17">
        <v>0.126728476029664</v>
      </c>
      <c r="M1114" s="17"/>
      <c r="N1114" s="17">
        <v>0.20948353340555401</v>
      </c>
      <c r="O1114" s="17">
        <v>0.19148891785724101</v>
      </c>
      <c r="P1114" s="17">
        <v>0.131585556526674</v>
      </c>
      <c r="Q1114" s="17">
        <v>0.24950959324974001</v>
      </c>
      <c r="R1114" s="17">
        <v>0.24879824407780299</v>
      </c>
      <c r="S1114" s="17"/>
      <c r="T1114" s="17">
        <v>0.26544427181865499</v>
      </c>
      <c r="U1114" s="17">
        <v>0.124904830228511</v>
      </c>
      <c r="V1114" s="17">
        <v>0.23976000343426301</v>
      </c>
      <c r="W1114" s="17">
        <v>0.26080051892536299</v>
      </c>
      <c r="X1114" s="17"/>
      <c r="Y1114" s="17">
        <v>0.22412170173997001</v>
      </c>
      <c r="Z1114" s="17">
        <v>0.43536255217862901</v>
      </c>
      <c r="AA1114" s="17">
        <v>0.12899712573967201</v>
      </c>
      <c r="AB1114" s="17">
        <v>8.9984189919949803E-2</v>
      </c>
      <c r="AC1114" s="17">
        <v>0.26108428902153802</v>
      </c>
      <c r="AD1114" s="17">
        <v>0.54693858164148801</v>
      </c>
      <c r="AE1114" s="17"/>
      <c r="AF1114" s="17">
        <v>0.226969253899728</v>
      </c>
      <c r="AG1114" s="17"/>
      <c r="AH1114" s="17">
        <v>0.208817309310462</v>
      </c>
      <c r="AI1114" s="17"/>
      <c r="AJ1114" s="17">
        <v>0.215723013090031</v>
      </c>
      <c r="AK1114" s="17">
        <v>0.302643140866726</v>
      </c>
      <c r="AL1114" s="17">
        <v>0.111697957046535</v>
      </c>
      <c r="AM1114" s="17">
        <v>0.17530983587183099</v>
      </c>
      <c r="AN1114" s="17">
        <v>0.36739469466044999</v>
      </c>
    </row>
    <row r="1115" spans="2:40" x14ac:dyDescent="0.35">
      <c r="B1115" t="s">
        <v>89</v>
      </c>
      <c r="C1115" s="17">
        <v>7.8547530849006994E-2</v>
      </c>
      <c r="D1115" s="17">
        <v>4.3750581907055802E-2</v>
      </c>
      <c r="E1115" s="17">
        <v>0.11517887581077101</v>
      </c>
      <c r="F1115" s="17"/>
      <c r="G1115" s="17">
        <v>5.3334950332393501E-2</v>
      </c>
      <c r="H1115" s="17">
        <v>2.5593277741303499E-2</v>
      </c>
      <c r="I1115" s="17">
        <v>4.9371436306878597E-2</v>
      </c>
      <c r="J1115" s="17">
        <v>0.129547132957952</v>
      </c>
      <c r="K1115" s="17">
        <v>9.04322327384494E-2</v>
      </c>
      <c r="L1115" s="17">
        <v>0.107807071401266</v>
      </c>
      <c r="M1115" s="17"/>
      <c r="N1115" s="17">
        <v>0.16531891717130601</v>
      </c>
      <c r="O1115" s="17">
        <v>0.116114415044653</v>
      </c>
      <c r="P1115" s="17">
        <v>6.2728465813903497E-2</v>
      </c>
      <c r="Q1115" s="17">
        <v>5.1541379125812602E-2</v>
      </c>
      <c r="R1115" s="17">
        <v>0.11222433910086101</v>
      </c>
      <c r="S1115" s="17"/>
      <c r="T1115" s="17">
        <v>0.153553848116773</v>
      </c>
      <c r="U1115" s="17">
        <v>7.0926529534298094E-2</v>
      </c>
      <c r="V1115" s="17">
        <v>6.1982001789516503E-2</v>
      </c>
      <c r="W1115" s="17">
        <v>3.81386521916443E-2</v>
      </c>
      <c r="X1115" s="17"/>
      <c r="Y1115" s="17">
        <v>5.4967309291641502E-2</v>
      </c>
      <c r="Z1115" s="17">
        <v>5.7213083022909901E-2</v>
      </c>
      <c r="AA1115" s="17">
        <v>0.100978559693696</v>
      </c>
      <c r="AB1115" s="17">
        <v>0.103210332968431</v>
      </c>
      <c r="AC1115" s="17">
        <v>0.114442018106055</v>
      </c>
      <c r="AD1115" s="17">
        <v>0</v>
      </c>
      <c r="AE1115" s="17"/>
      <c r="AF1115" s="17">
        <v>8.1293551047465606E-2</v>
      </c>
      <c r="AG1115" s="17"/>
      <c r="AH1115" s="17">
        <v>7.5998143738203003E-2</v>
      </c>
      <c r="AI1115" s="17"/>
      <c r="AJ1115" s="17">
        <v>5.56483919155304E-2</v>
      </c>
      <c r="AK1115" s="17">
        <v>0.101936682280321</v>
      </c>
      <c r="AL1115" s="17">
        <v>4.58271108513678E-2</v>
      </c>
      <c r="AM1115" s="17">
        <v>0.11547891688954599</v>
      </c>
      <c r="AN1115" s="17">
        <v>0.10704737950226299</v>
      </c>
    </row>
    <row r="1116" spans="2:40" x14ac:dyDescent="0.35">
      <c r="C1116" s="17"/>
      <c r="D1116" s="17"/>
      <c r="E1116" s="17"/>
      <c r="F1116" s="17"/>
      <c r="G1116" s="17"/>
      <c r="H1116" s="17"/>
      <c r="I1116" s="17"/>
      <c r="J1116" s="17"/>
      <c r="K1116" s="17"/>
      <c r="L1116" s="17"/>
      <c r="M1116" s="17"/>
      <c r="N1116" s="17"/>
      <c r="O1116" s="17"/>
      <c r="P1116" s="17"/>
      <c r="Q1116" s="17"/>
      <c r="R1116" s="17"/>
      <c r="S1116" s="17"/>
      <c r="T1116" s="17"/>
      <c r="U1116" s="17"/>
      <c r="V1116" s="17"/>
      <c r="W1116" s="17"/>
      <c r="X1116" s="17"/>
      <c r="Y1116" s="17"/>
      <c r="Z1116" s="17"/>
      <c r="AA1116" s="17"/>
      <c r="AB1116" s="17"/>
      <c r="AC1116" s="17"/>
      <c r="AD1116" s="17"/>
      <c r="AE1116" s="17"/>
      <c r="AF1116" s="17"/>
      <c r="AG1116" s="17"/>
      <c r="AH1116" s="17"/>
      <c r="AI1116" s="17"/>
      <c r="AJ1116" s="17"/>
      <c r="AK1116" s="17"/>
      <c r="AL1116" s="17"/>
      <c r="AM1116" s="17"/>
      <c r="AN1116" s="17"/>
    </row>
    <row r="1117" spans="2:40" x14ac:dyDescent="0.35">
      <c r="B1117" s="6" t="s">
        <v>446</v>
      </c>
      <c r="C1117" s="17"/>
      <c r="D1117" s="17"/>
      <c r="E1117" s="17"/>
      <c r="F1117" s="17"/>
      <c r="G1117" s="17"/>
      <c r="H1117" s="17"/>
      <c r="I1117" s="17"/>
      <c r="J1117" s="17"/>
      <c r="K1117" s="17"/>
      <c r="L1117" s="17"/>
      <c r="M1117" s="17"/>
      <c r="N1117" s="17"/>
      <c r="O1117" s="17"/>
      <c r="P1117" s="17"/>
      <c r="Q1117" s="17"/>
      <c r="R1117" s="17"/>
      <c r="S1117" s="17"/>
      <c r="T1117" s="17"/>
      <c r="U1117" s="17"/>
      <c r="V1117" s="17"/>
      <c r="W1117" s="17"/>
      <c r="X1117" s="17"/>
      <c r="Y1117" s="17"/>
      <c r="Z1117" s="17"/>
      <c r="AA1117" s="17"/>
      <c r="AB1117" s="17"/>
      <c r="AC1117" s="17"/>
      <c r="AD1117" s="17"/>
      <c r="AE1117" s="17"/>
      <c r="AF1117" s="17"/>
      <c r="AG1117" s="17"/>
      <c r="AH1117" s="17"/>
      <c r="AI1117" s="17"/>
      <c r="AJ1117" s="17"/>
      <c r="AK1117" s="17"/>
      <c r="AL1117" s="17"/>
      <c r="AM1117" s="17"/>
      <c r="AN1117" s="17"/>
    </row>
    <row r="1118" spans="2:40" x14ac:dyDescent="0.35">
      <c r="B1118" s="24" t="s">
        <v>348</v>
      </c>
      <c r="C1118" s="17"/>
      <c r="D1118" s="17"/>
      <c r="E1118" s="17"/>
      <c r="F1118" s="17"/>
      <c r="G1118" s="17"/>
      <c r="H1118" s="17"/>
      <c r="I1118" s="17"/>
      <c r="J1118" s="17"/>
      <c r="K1118" s="17"/>
      <c r="L1118" s="17"/>
      <c r="M1118" s="17"/>
      <c r="N1118" s="17"/>
      <c r="O1118" s="17"/>
      <c r="P1118" s="17"/>
      <c r="Q1118" s="17"/>
      <c r="R1118" s="17"/>
      <c r="S1118" s="17"/>
      <c r="T1118" s="17"/>
      <c r="U1118" s="17"/>
      <c r="V1118" s="17"/>
      <c r="W1118" s="17"/>
      <c r="X1118" s="17"/>
      <c r="Y1118" s="17"/>
      <c r="Z1118" s="17"/>
      <c r="AA1118" s="17"/>
      <c r="AB1118" s="17"/>
      <c r="AC1118" s="17"/>
      <c r="AD1118" s="17"/>
      <c r="AE1118" s="17"/>
      <c r="AF1118" s="17"/>
      <c r="AG1118" s="17"/>
      <c r="AH1118" s="17"/>
      <c r="AI1118" s="17"/>
      <c r="AJ1118" s="17"/>
      <c r="AK1118" s="17"/>
      <c r="AL1118" s="17"/>
      <c r="AM1118" s="17"/>
      <c r="AN1118" s="17"/>
    </row>
    <row r="1119" spans="2:40" x14ac:dyDescent="0.35">
      <c r="B1119" t="s">
        <v>445</v>
      </c>
      <c r="C1119" s="17">
        <v>0.778146612849967</v>
      </c>
      <c r="D1119" s="17">
        <v>0.85879369701208896</v>
      </c>
      <c r="E1119" s="17">
        <v>0.69587019113260196</v>
      </c>
      <c r="F1119" s="17"/>
      <c r="G1119" s="17">
        <v>0.81300742292545902</v>
      </c>
      <c r="H1119" s="17">
        <v>0.79375927518250999</v>
      </c>
      <c r="I1119" s="17">
        <v>0.77851890434172499</v>
      </c>
      <c r="J1119" s="17">
        <v>0.82843468178892898</v>
      </c>
      <c r="K1119" s="17">
        <v>0.71630638383710399</v>
      </c>
      <c r="L1119" s="17">
        <v>0.74004662148931499</v>
      </c>
      <c r="M1119" s="17"/>
      <c r="N1119" s="17">
        <v>0.80779956740061398</v>
      </c>
      <c r="O1119" s="17">
        <v>0.79333031058433101</v>
      </c>
      <c r="P1119" s="17">
        <v>0.78778837270006996</v>
      </c>
      <c r="Q1119" s="17">
        <v>0.75971133300374105</v>
      </c>
      <c r="R1119" s="17">
        <v>0.73382622031059297</v>
      </c>
      <c r="S1119" s="17"/>
      <c r="T1119" s="17">
        <v>0.70631837174985801</v>
      </c>
      <c r="U1119" s="17">
        <v>0.82486688352441095</v>
      </c>
      <c r="V1119" s="17">
        <v>0.78879007337545703</v>
      </c>
      <c r="W1119" s="17">
        <v>0.78868285868773902</v>
      </c>
      <c r="X1119" s="17"/>
      <c r="Y1119" s="17">
        <v>0.83546536261630899</v>
      </c>
      <c r="Z1119" s="17">
        <v>0.80542037676204703</v>
      </c>
      <c r="AA1119" s="17">
        <v>0.76040548025725796</v>
      </c>
      <c r="AB1119" s="17">
        <v>0.76691596952007002</v>
      </c>
      <c r="AC1119" s="17">
        <v>0.63695635608982304</v>
      </c>
      <c r="AD1119" s="17">
        <v>0.37721306720849601</v>
      </c>
      <c r="AE1119" s="17"/>
      <c r="AF1119" s="17">
        <v>0.74094744212986996</v>
      </c>
      <c r="AG1119" s="17"/>
      <c r="AH1119" s="17">
        <v>0.77743452192421103</v>
      </c>
      <c r="AI1119" s="17"/>
      <c r="AJ1119" s="17">
        <v>0.84777068104757802</v>
      </c>
      <c r="AK1119" s="17">
        <v>0.66933089449109695</v>
      </c>
      <c r="AL1119" s="17">
        <v>0.830457490799275</v>
      </c>
      <c r="AM1119" s="17">
        <v>0.80130696990641104</v>
      </c>
      <c r="AN1119" s="17">
        <v>0.62451965368918205</v>
      </c>
    </row>
    <row r="1120" spans="2:40" x14ac:dyDescent="0.35">
      <c r="B1120" t="s">
        <v>431</v>
      </c>
      <c r="C1120" s="17">
        <v>0.12866946432390899</v>
      </c>
      <c r="D1120" s="17">
        <v>0.10609340807194099</v>
      </c>
      <c r="E1120" s="17">
        <v>0.15291957749334201</v>
      </c>
      <c r="F1120" s="17"/>
      <c r="G1120" s="17">
        <v>0.16073123818101001</v>
      </c>
      <c r="H1120" s="17">
        <v>0.13285360916732</v>
      </c>
      <c r="I1120" s="17">
        <v>0.195177257840281</v>
      </c>
      <c r="J1120" s="17">
        <v>9.1023803783834706E-2</v>
      </c>
      <c r="K1120" s="17">
        <v>0.15887027243274399</v>
      </c>
      <c r="L1120" s="17">
        <v>6.0931894524722502E-2</v>
      </c>
      <c r="M1120" s="17"/>
      <c r="N1120" s="17">
        <v>9.6547845844417599E-2</v>
      </c>
      <c r="O1120" s="17">
        <v>0.18006095860551699</v>
      </c>
      <c r="P1120" s="17">
        <v>9.7080611598467204E-2</v>
      </c>
      <c r="Q1120" s="17">
        <v>0.125316836022065</v>
      </c>
      <c r="R1120" s="17">
        <v>0.19278156064423299</v>
      </c>
      <c r="S1120" s="17"/>
      <c r="T1120" s="17">
        <v>0.29368162825014199</v>
      </c>
      <c r="U1120" s="17">
        <v>3.7599851110009297E-2</v>
      </c>
      <c r="V1120" s="17">
        <v>0.114683539297878</v>
      </c>
      <c r="W1120" s="17">
        <v>0.149592082075162</v>
      </c>
      <c r="X1120" s="17"/>
      <c r="Y1120" s="17">
        <v>9.7073777375189005E-2</v>
      </c>
      <c r="Z1120" s="17">
        <v>0.15964494392494599</v>
      </c>
      <c r="AA1120" s="17">
        <v>7.1255372292256605E-2</v>
      </c>
      <c r="AB1120" s="17">
        <v>0.17593770844860701</v>
      </c>
      <c r="AC1120" s="17">
        <v>0.32172149244465897</v>
      </c>
      <c r="AD1120" s="17">
        <v>0.34202417854482497</v>
      </c>
      <c r="AE1120" s="17"/>
      <c r="AF1120" s="17">
        <v>0.15995500820115799</v>
      </c>
      <c r="AG1120" s="17"/>
      <c r="AH1120" s="17">
        <v>0.13161074541954401</v>
      </c>
      <c r="AI1120" s="17"/>
      <c r="AJ1120" s="17">
        <v>7.7638599633893496E-2</v>
      </c>
      <c r="AK1120" s="17">
        <v>0.135434290396687</v>
      </c>
      <c r="AL1120" s="17">
        <v>0.109037780841777</v>
      </c>
      <c r="AM1120" s="17">
        <v>0.142643698531081</v>
      </c>
      <c r="AN1120" s="17">
        <v>0.24942939968851099</v>
      </c>
    </row>
    <row r="1121" spans="2:40" x14ac:dyDescent="0.35">
      <c r="B1121" t="s">
        <v>89</v>
      </c>
      <c r="C1121" s="17">
        <v>9.31839228261237E-2</v>
      </c>
      <c r="D1121" s="17">
        <v>3.5112894915969098E-2</v>
      </c>
      <c r="E1121" s="17">
        <v>0.15121023137405601</v>
      </c>
      <c r="F1121" s="17"/>
      <c r="G1121" s="17">
        <v>2.6261338893531098E-2</v>
      </c>
      <c r="H1121" s="17">
        <v>7.3387115650169907E-2</v>
      </c>
      <c r="I1121" s="17">
        <v>2.63038378179947E-2</v>
      </c>
      <c r="J1121" s="17">
        <v>8.0541514427236102E-2</v>
      </c>
      <c r="K1121" s="17">
        <v>0.124823343730152</v>
      </c>
      <c r="L1121" s="17">
        <v>0.19902148398596201</v>
      </c>
      <c r="M1121" s="17"/>
      <c r="N1121" s="17">
        <v>9.5652586754968599E-2</v>
      </c>
      <c r="O1121" s="17">
        <v>2.6608730810151901E-2</v>
      </c>
      <c r="P1121" s="17">
        <v>0.115131015701463</v>
      </c>
      <c r="Q1121" s="17">
        <v>0.114971830974193</v>
      </c>
      <c r="R1121" s="17">
        <v>7.3392219045173998E-2</v>
      </c>
      <c r="S1121" s="17"/>
      <c r="T1121" s="17">
        <v>0</v>
      </c>
      <c r="U1121" s="17">
        <v>0.13753326536558</v>
      </c>
      <c r="V1121" s="17">
        <v>9.6526387326664201E-2</v>
      </c>
      <c r="W1121" s="17">
        <v>6.1725059237098798E-2</v>
      </c>
      <c r="X1121" s="17"/>
      <c r="Y1121" s="17">
        <v>6.7460860008502099E-2</v>
      </c>
      <c r="Z1121" s="17">
        <v>3.4934679313006797E-2</v>
      </c>
      <c r="AA1121" s="17">
        <v>0.168339147450485</v>
      </c>
      <c r="AB1121" s="17">
        <v>5.71463220313225E-2</v>
      </c>
      <c r="AC1121" s="17">
        <v>4.13221514655173E-2</v>
      </c>
      <c r="AD1121" s="17">
        <v>0.28076275424667801</v>
      </c>
      <c r="AE1121" s="17"/>
      <c r="AF1121" s="17">
        <v>9.9097549668972107E-2</v>
      </c>
      <c r="AG1121" s="17"/>
      <c r="AH1121" s="17">
        <v>9.0954732656244694E-2</v>
      </c>
      <c r="AI1121" s="17"/>
      <c r="AJ1121" s="17">
        <v>7.4590719318528897E-2</v>
      </c>
      <c r="AK1121" s="17">
        <v>0.19523481511221699</v>
      </c>
      <c r="AL1121" s="17">
        <v>6.0504728358947803E-2</v>
      </c>
      <c r="AM1121" s="17">
        <v>5.6049331562507999E-2</v>
      </c>
      <c r="AN1121" s="17">
        <v>0.12605094662230601</v>
      </c>
    </row>
    <row r="1122" spans="2:40" x14ac:dyDescent="0.35">
      <c r="C1122" s="17"/>
      <c r="D1122" s="17"/>
      <c r="E1122" s="17"/>
      <c r="F1122" s="17"/>
      <c r="G1122" s="17"/>
      <c r="H1122" s="17"/>
      <c r="I1122" s="17"/>
      <c r="J1122" s="17"/>
      <c r="K1122" s="17"/>
      <c r="L1122" s="17"/>
      <c r="M1122" s="17"/>
      <c r="N1122" s="17"/>
      <c r="O1122" s="17"/>
      <c r="P1122" s="17"/>
      <c r="Q1122" s="17"/>
      <c r="R1122" s="17"/>
      <c r="S1122" s="17"/>
      <c r="T1122" s="17"/>
      <c r="U1122" s="17"/>
      <c r="V1122" s="17"/>
      <c r="W1122" s="17"/>
      <c r="X1122" s="17"/>
      <c r="Y1122" s="17"/>
      <c r="Z1122" s="17"/>
      <c r="AA1122" s="17"/>
      <c r="AB1122" s="17"/>
      <c r="AC1122" s="17"/>
      <c r="AD1122" s="17"/>
      <c r="AE1122" s="17"/>
      <c r="AF1122" s="17"/>
      <c r="AG1122" s="17"/>
      <c r="AH1122" s="17"/>
      <c r="AI1122" s="17"/>
      <c r="AJ1122" s="17"/>
      <c r="AK1122" s="17"/>
      <c r="AL1122" s="17"/>
      <c r="AM1122" s="17"/>
      <c r="AN1122" s="17"/>
    </row>
    <row r="1123" spans="2:40" x14ac:dyDescent="0.35">
      <c r="B1123" s="6" t="s">
        <v>448</v>
      </c>
      <c r="C1123" s="17"/>
      <c r="D1123" s="17"/>
      <c r="E1123" s="17"/>
      <c r="F1123" s="17"/>
      <c r="G1123" s="17"/>
      <c r="H1123" s="17"/>
      <c r="I1123" s="17"/>
      <c r="J1123" s="17"/>
      <c r="K1123" s="17"/>
      <c r="L1123" s="17"/>
      <c r="M1123" s="17"/>
      <c r="N1123" s="17"/>
      <c r="O1123" s="17"/>
      <c r="P1123" s="17"/>
      <c r="Q1123" s="17"/>
      <c r="R1123" s="17"/>
      <c r="S1123" s="17"/>
      <c r="T1123" s="17"/>
      <c r="U1123" s="17"/>
      <c r="V1123" s="17"/>
      <c r="W1123" s="17"/>
      <c r="X1123" s="17"/>
      <c r="Y1123" s="17"/>
      <c r="Z1123" s="17"/>
      <c r="AA1123" s="17"/>
      <c r="AB1123" s="17"/>
      <c r="AC1123" s="17"/>
      <c r="AD1123" s="17"/>
      <c r="AE1123" s="17"/>
      <c r="AF1123" s="17"/>
      <c r="AG1123" s="17"/>
      <c r="AH1123" s="17"/>
      <c r="AI1123" s="17"/>
      <c r="AJ1123" s="17"/>
      <c r="AK1123" s="17"/>
      <c r="AL1123" s="17"/>
      <c r="AM1123" s="17"/>
      <c r="AN1123" s="17"/>
    </row>
    <row r="1124" spans="2:40" x14ac:dyDescent="0.35">
      <c r="B1124" s="24" t="s">
        <v>348</v>
      </c>
      <c r="C1124" s="17"/>
      <c r="D1124" s="17"/>
      <c r="E1124" s="17"/>
      <c r="F1124" s="17"/>
      <c r="G1124" s="17"/>
      <c r="H1124" s="17"/>
      <c r="I1124" s="17"/>
      <c r="J1124" s="17"/>
      <c r="K1124" s="17"/>
      <c r="L1124" s="17"/>
      <c r="M1124" s="17"/>
      <c r="N1124" s="17"/>
      <c r="O1124" s="17"/>
      <c r="P1124" s="17"/>
      <c r="Q1124" s="17"/>
      <c r="R1124" s="17"/>
      <c r="S1124" s="17"/>
      <c r="T1124" s="17"/>
      <c r="U1124" s="17"/>
      <c r="V1124" s="17"/>
      <c r="W1124" s="17"/>
      <c r="X1124" s="17"/>
      <c r="Y1124" s="17"/>
      <c r="Z1124" s="17"/>
      <c r="AA1124" s="17"/>
      <c r="AB1124" s="17"/>
      <c r="AC1124" s="17"/>
      <c r="AD1124" s="17"/>
      <c r="AE1124" s="17"/>
      <c r="AF1124" s="17"/>
      <c r="AG1124" s="17"/>
      <c r="AH1124" s="17"/>
      <c r="AI1124" s="17"/>
      <c r="AJ1124" s="17"/>
      <c r="AK1124" s="17"/>
      <c r="AL1124" s="17"/>
      <c r="AM1124" s="17"/>
      <c r="AN1124" s="17"/>
    </row>
    <row r="1125" spans="2:40" x14ac:dyDescent="0.35">
      <c r="B1125" t="s">
        <v>447</v>
      </c>
      <c r="C1125" s="17">
        <v>0.75633241534525497</v>
      </c>
      <c r="D1125" s="17">
        <v>0.80182498606459496</v>
      </c>
      <c r="E1125" s="17">
        <v>0.71509271064231095</v>
      </c>
      <c r="F1125" s="17"/>
      <c r="G1125" s="17">
        <v>0.82347100014224806</v>
      </c>
      <c r="H1125" s="17">
        <v>0.83956404240369198</v>
      </c>
      <c r="I1125" s="17">
        <v>0.73351395520899398</v>
      </c>
      <c r="J1125" s="17">
        <v>0.79624560250782295</v>
      </c>
      <c r="K1125" s="17">
        <v>0.81056471365648397</v>
      </c>
      <c r="L1125" s="17">
        <v>0.639824590477171</v>
      </c>
      <c r="M1125" s="17"/>
      <c r="N1125" s="17">
        <v>0.66688020871040898</v>
      </c>
      <c r="O1125" s="17">
        <v>0.74655265551376704</v>
      </c>
      <c r="P1125" s="17">
        <v>0.76141702255497701</v>
      </c>
      <c r="Q1125" s="17">
        <v>0.73909644244950801</v>
      </c>
      <c r="R1125" s="17">
        <v>0.85213761930403198</v>
      </c>
      <c r="S1125" s="17"/>
      <c r="T1125" s="17">
        <v>0.76174964684377999</v>
      </c>
      <c r="U1125" s="17">
        <v>0.75604460479596103</v>
      </c>
      <c r="V1125" s="17">
        <v>0.87568868116104304</v>
      </c>
      <c r="W1125" s="17">
        <v>0.72391272301373499</v>
      </c>
      <c r="X1125" s="17"/>
      <c r="Y1125" s="17">
        <v>0.74236421253938401</v>
      </c>
      <c r="Z1125" s="17">
        <v>0.95443815230510898</v>
      </c>
      <c r="AA1125" s="17">
        <v>0.68799912829561405</v>
      </c>
      <c r="AB1125" s="17">
        <v>0.87180195339538102</v>
      </c>
      <c r="AC1125" s="17">
        <v>0.751965338502396</v>
      </c>
      <c r="AD1125" s="17">
        <v>1</v>
      </c>
      <c r="AE1125" s="17"/>
      <c r="AF1125" s="17">
        <v>0.71455326748849601</v>
      </c>
      <c r="AG1125" s="17"/>
      <c r="AH1125" s="17">
        <v>0.76384505971509398</v>
      </c>
      <c r="AI1125" s="17"/>
      <c r="AJ1125" s="17">
        <v>0.75143708558951205</v>
      </c>
      <c r="AK1125" s="17">
        <v>0.64658275086434702</v>
      </c>
      <c r="AL1125" s="17">
        <v>0.73117476069523002</v>
      </c>
      <c r="AM1125" s="17">
        <v>0.88960496948215995</v>
      </c>
      <c r="AN1125" s="17">
        <v>0.68739739727115501</v>
      </c>
    </row>
    <row r="1126" spans="2:40" x14ac:dyDescent="0.35">
      <c r="B1126" t="s">
        <v>431</v>
      </c>
      <c r="C1126" s="17">
        <v>0.108082020509364</v>
      </c>
      <c r="D1126" s="17">
        <v>0.117924891726744</v>
      </c>
      <c r="E1126" s="17">
        <v>0.10078758969842599</v>
      </c>
      <c r="F1126" s="17"/>
      <c r="G1126" s="17">
        <v>0.13216302675707001</v>
      </c>
      <c r="H1126" s="17">
        <v>0.112269870794063</v>
      </c>
      <c r="I1126" s="17">
        <v>0.14190588693671299</v>
      </c>
      <c r="J1126" s="17">
        <v>0.146281179149269</v>
      </c>
      <c r="K1126" s="17">
        <v>9.5286949019893499E-2</v>
      </c>
      <c r="L1126" s="17">
        <v>5.7232894526202199E-2</v>
      </c>
      <c r="M1126" s="17"/>
      <c r="N1126" s="17">
        <v>0.226198857347303</v>
      </c>
      <c r="O1126" s="17">
        <v>2.7316797258577202E-2</v>
      </c>
      <c r="P1126" s="17">
        <v>5.7281233469390298E-2</v>
      </c>
      <c r="Q1126" s="17">
        <v>0.220481280601596</v>
      </c>
      <c r="R1126" s="17">
        <v>7.4555218875402299E-2</v>
      </c>
      <c r="S1126" s="17"/>
      <c r="T1126" s="17">
        <v>0.16038979704480799</v>
      </c>
      <c r="U1126" s="17">
        <v>2.3357162593278899E-2</v>
      </c>
      <c r="V1126" s="17">
        <v>8.23897393476936E-2</v>
      </c>
      <c r="W1126" s="17">
        <v>0.247851909904518</v>
      </c>
      <c r="X1126" s="17"/>
      <c r="Y1126" s="17">
        <v>0.16592753428410001</v>
      </c>
      <c r="Z1126" s="17">
        <v>0</v>
      </c>
      <c r="AA1126" s="17">
        <v>5.3545732471665303E-2</v>
      </c>
      <c r="AB1126" s="17">
        <v>6.2550772239528304E-2</v>
      </c>
      <c r="AC1126" s="17">
        <v>0.184447709901677</v>
      </c>
      <c r="AD1126" s="17">
        <v>0</v>
      </c>
      <c r="AE1126" s="17"/>
      <c r="AF1126" s="17">
        <v>0.12812218921885701</v>
      </c>
      <c r="AG1126" s="17"/>
      <c r="AH1126" s="17">
        <v>0.105187226437452</v>
      </c>
      <c r="AI1126" s="17"/>
      <c r="AJ1126" s="17">
        <v>7.8662677367057801E-2</v>
      </c>
      <c r="AK1126" s="17">
        <v>0.22612731762709301</v>
      </c>
      <c r="AL1126" s="17">
        <v>9.9474363958290901E-2</v>
      </c>
      <c r="AM1126" s="17">
        <v>8.3622843422902798E-2</v>
      </c>
      <c r="AN1126" s="17">
        <v>0.13355763959269601</v>
      </c>
    </row>
    <row r="1127" spans="2:40" x14ac:dyDescent="0.35">
      <c r="B1127" t="s">
        <v>89</v>
      </c>
      <c r="C1127" s="17">
        <v>0.135585564145381</v>
      </c>
      <c r="D1127" s="17">
        <v>8.0250122208661304E-2</v>
      </c>
      <c r="E1127" s="17">
        <v>0.184119699659263</v>
      </c>
      <c r="F1127" s="17"/>
      <c r="G1127" s="17">
        <v>4.4365973100682299E-2</v>
      </c>
      <c r="H1127" s="17">
        <v>4.8166086802245503E-2</v>
      </c>
      <c r="I1127" s="17">
        <v>0.12458015785429299</v>
      </c>
      <c r="J1127" s="17">
        <v>5.7473218342908403E-2</v>
      </c>
      <c r="K1127" s="17">
        <v>9.41483373236226E-2</v>
      </c>
      <c r="L1127" s="17">
        <v>0.302942514996626</v>
      </c>
      <c r="M1127" s="17"/>
      <c r="N1127" s="17">
        <v>0.10692093394228799</v>
      </c>
      <c r="O1127" s="17">
        <v>0.22613054722765499</v>
      </c>
      <c r="P1127" s="17">
        <v>0.18130174397563301</v>
      </c>
      <c r="Q1127" s="17">
        <v>4.04222769488966E-2</v>
      </c>
      <c r="R1127" s="17">
        <v>7.3307161820565306E-2</v>
      </c>
      <c r="S1127" s="17"/>
      <c r="T1127" s="17">
        <v>7.7860556111411905E-2</v>
      </c>
      <c r="U1127" s="17">
        <v>0.22059823261076</v>
      </c>
      <c r="V1127" s="17">
        <v>4.1921579491263003E-2</v>
      </c>
      <c r="W1127" s="17">
        <v>2.8235367081747401E-2</v>
      </c>
      <c r="X1127" s="17"/>
      <c r="Y1127" s="17">
        <v>9.1708253176516305E-2</v>
      </c>
      <c r="Z1127" s="17">
        <v>4.5561847694891099E-2</v>
      </c>
      <c r="AA1127" s="17">
        <v>0.25845513923272001</v>
      </c>
      <c r="AB1127" s="17">
        <v>6.5647274365091199E-2</v>
      </c>
      <c r="AC1127" s="17">
        <v>6.3586951595927602E-2</v>
      </c>
      <c r="AD1127" s="17">
        <v>0</v>
      </c>
      <c r="AE1127" s="17"/>
      <c r="AF1127" s="17">
        <v>0.157324543292648</v>
      </c>
      <c r="AG1127" s="17"/>
      <c r="AH1127" s="17">
        <v>0.13096771384745401</v>
      </c>
      <c r="AI1127" s="17"/>
      <c r="AJ1127" s="17">
        <v>0.16990023704342999</v>
      </c>
      <c r="AK1127" s="17">
        <v>0.12728993150855999</v>
      </c>
      <c r="AL1127" s="17">
        <v>0.169350875346479</v>
      </c>
      <c r="AM1127" s="17">
        <v>2.6772187094936999E-2</v>
      </c>
      <c r="AN1127" s="17">
        <v>0.17904496313614901</v>
      </c>
    </row>
    <row r="1128" spans="2:40" x14ac:dyDescent="0.35">
      <c r="C1128" s="17"/>
      <c r="D1128" s="17"/>
      <c r="E1128" s="17"/>
      <c r="F1128" s="17"/>
      <c r="G1128" s="17"/>
      <c r="H1128" s="17"/>
      <c r="I1128" s="17"/>
      <c r="J1128" s="17"/>
      <c r="K1128" s="17"/>
      <c r="L1128" s="17"/>
      <c r="M1128" s="17"/>
      <c r="N1128" s="17"/>
      <c r="O1128" s="17"/>
      <c r="P1128" s="17"/>
      <c r="Q1128" s="17"/>
      <c r="R1128" s="17"/>
      <c r="S1128" s="17"/>
      <c r="T1128" s="17"/>
      <c r="U1128" s="17"/>
      <c r="V1128" s="17"/>
      <c r="W1128" s="17"/>
      <c r="X1128" s="17"/>
      <c r="Y1128" s="17"/>
      <c r="Z1128" s="17"/>
      <c r="AA1128" s="17"/>
      <c r="AB1128" s="17"/>
      <c r="AC1128" s="17"/>
      <c r="AD1128" s="17"/>
      <c r="AE1128" s="17"/>
      <c r="AF1128" s="17"/>
      <c r="AG1128" s="17"/>
      <c r="AH1128" s="17"/>
      <c r="AI1128" s="17"/>
      <c r="AJ1128" s="17"/>
      <c r="AK1128" s="17"/>
      <c r="AL1128" s="17"/>
      <c r="AM1128" s="17"/>
      <c r="AN1128" s="17"/>
    </row>
    <row r="1129" spans="2:40" x14ac:dyDescent="0.35">
      <c r="B1129" s="6" t="s">
        <v>450</v>
      </c>
      <c r="C1129" s="17"/>
      <c r="D1129" s="17"/>
      <c r="E1129" s="17"/>
      <c r="F1129" s="17"/>
      <c r="G1129" s="17"/>
      <c r="H1129" s="17"/>
      <c r="I1129" s="17"/>
      <c r="J1129" s="17"/>
      <c r="K1129" s="17"/>
      <c r="L1129" s="17"/>
      <c r="M1129" s="17"/>
      <c r="N1129" s="17"/>
      <c r="O1129" s="17"/>
      <c r="P1129" s="17"/>
      <c r="Q1129" s="17"/>
      <c r="R1129" s="17"/>
      <c r="S1129" s="17"/>
      <c r="T1129" s="17"/>
      <c r="U1129" s="17"/>
      <c r="V1129" s="17"/>
      <c r="W1129" s="17"/>
      <c r="X1129" s="17"/>
      <c r="Y1129" s="17"/>
      <c r="Z1129" s="17"/>
      <c r="AA1129" s="17"/>
      <c r="AB1129" s="17"/>
      <c r="AC1129" s="17"/>
      <c r="AD1129" s="17"/>
      <c r="AE1129" s="17"/>
      <c r="AF1129" s="17"/>
      <c r="AG1129" s="17"/>
      <c r="AH1129" s="17"/>
      <c r="AI1129" s="17"/>
      <c r="AJ1129" s="17"/>
      <c r="AK1129" s="17"/>
      <c r="AL1129" s="17"/>
      <c r="AM1129" s="17"/>
      <c r="AN1129" s="17"/>
    </row>
    <row r="1130" spans="2:40" x14ac:dyDescent="0.35">
      <c r="B1130" s="24" t="s">
        <v>348</v>
      </c>
      <c r="C1130" s="17"/>
      <c r="D1130" s="17"/>
      <c r="E1130" s="17"/>
      <c r="F1130" s="17"/>
      <c r="G1130" s="17"/>
      <c r="H1130" s="17"/>
      <c r="I1130" s="17"/>
      <c r="J1130" s="17"/>
      <c r="K1130" s="17"/>
      <c r="L1130" s="17"/>
      <c r="M1130" s="17"/>
      <c r="N1130" s="17"/>
      <c r="O1130" s="17"/>
      <c r="P1130" s="17"/>
      <c r="Q1130" s="17"/>
      <c r="R1130" s="17"/>
      <c r="S1130" s="17"/>
      <c r="T1130" s="17"/>
      <c r="U1130" s="17"/>
      <c r="V1130" s="17"/>
      <c r="W1130" s="17"/>
      <c r="X1130" s="17"/>
      <c r="Y1130" s="17"/>
      <c r="Z1130" s="17"/>
      <c r="AA1130" s="17"/>
      <c r="AB1130" s="17"/>
      <c r="AC1130" s="17"/>
      <c r="AD1130" s="17"/>
      <c r="AE1130" s="17"/>
      <c r="AF1130" s="17"/>
      <c r="AG1130" s="17"/>
      <c r="AH1130" s="17"/>
      <c r="AI1130" s="17"/>
      <c r="AJ1130" s="17"/>
      <c r="AK1130" s="17"/>
      <c r="AL1130" s="17"/>
      <c r="AM1130" s="17"/>
      <c r="AN1130" s="17"/>
    </row>
    <row r="1131" spans="2:40" x14ac:dyDescent="0.35">
      <c r="B1131" t="s">
        <v>449</v>
      </c>
      <c r="C1131" s="17">
        <v>0.838285137112326</v>
      </c>
      <c r="D1131" s="17">
        <v>0.87055804365502998</v>
      </c>
      <c r="E1131" s="17">
        <v>0.81043069467162299</v>
      </c>
      <c r="F1131" s="17"/>
      <c r="G1131" s="17">
        <v>0.83769662568453696</v>
      </c>
      <c r="H1131" s="17">
        <v>0.85045997851425403</v>
      </c>
      <c r="I1131" s="17">
        <v>0.76301949168871697</v>
      </c>
      <c r="J1131" s="17">
        <v>0.77394564314788805</v>
      </c>
      <c r="K1131" s="17">
        <v>0.91943890512878901</v>
      </c>
      <c r="L1131" s="17">
        <v>0.84825550549801898</v>
      </c>
      <c r="M1131" s="17"/>
      <c r="N1131" s="17">
        <v>0.92894026949425901</v>
      </c>
      <c r="O1131" s="17">
        <v>0.81689501161662503</v>
      </c>
      <c r="P1131" s="17">
        <v>0.84975033318505899</v>
      </c>
      <c r="Q1131" s="17">
        <v>0.80606334058635198</v>
      </c>
      <c r="R1131" s="17">
        <v>0.81868574598209598</v>
      </c>
      <c r="S1131" s="17"/>
      <c r="T1131" s="17">
        <v>0.71651856647726098</v>
      </c>
      <c r="U1131" s="17">
        <v>0.88556975484737899</v>
      </c>
      <c r="V1131" s="17">
        <v>0.89346338281247395</v>
      </c>
      <c r="W1131" s="17">
        <v>0.80456126121225302</v>
      </c>
      <c r="X1131" s="17"/>
      <c r="Y1131" s="17">
        <v>0.79759898260806605</v>
      </c>
      <c r="Z1131" s="17">
        <v>0.87966849590988805</v>
      </c>
      <c r="AA1131" s="17">
        <v>0.85553702304958101</v>
      </c>
      <c r="AB1131" s="17">
        <v>0.75069171539239998</v>
      </c>
      <c r="AC1131" s="17">
        <v>0.87329528587454497</v>
      </c>
      <c r="AD1131" s="17">
        <v>1</v>
      </c>
      <c r="AE1131" s="17"/>
      <c r="AF1131" s="17">
        <v>0.84085507884753397</v>
      </c>
      <c r="AG1131" s="17"/>
      <c r="AH1131" s="17">
        <v>0.841605025170028</v>
      </c>
      <c r="AI1131" s="17"/>
      <c r="AJ1131" s="17">
        <v>0.90802329231076695</v>
      </c>
      <c r="AK1131" s="17">
        <v>0.85868971698025698</v>
      </c>
      <c r="AL1131" s="17">
        <v>0.81586376378717396</v>
      </c>
      <c r="AM1131" s="17">
        <v>0.78801529497654998</v>
      </c>
      <c r="AN1131" s="17">
        <v>0.77482914235599998</v>
      </c>
    </row>
    <row r="1132" spans="2:40" x14ac:dyDescent="0.35">
      <c r="B1132" t="s">
        <v>431</v>
      </c>
      <c r="C1132" s="17">
        <v>0.108435436241811</v>
      </c>
      <c r="D1132" s="17">
        <v>0.119918681113261</v>
      </c>
      <c r="E1132" s="17">
        <v>9.8524355475624395E-2</v>
      </c>
      <c r="F1132" s="17"/>
      <c r="G1132" s="17">
        <v>0.124945270061594</v>
      </c>
      <c r="H1132" s="17">
        <v>0.117533817836687</v>
      </c>
      <c r="I1132" s="17">
        <v>0.14737982787326001</v>
      </c>
      <c r="J1132" s="17">
        <v>0.18067854785399701</v>
      </c>
      <c r="K1132" s="17">
        <v>3.9814486210979598E-2</v>
      </c>
      <c r="L1132" s="17">
        <v>7.4835703640338799E-2</v>
      </c>
      <c r="M1132" s="17"/>
      <c r="N1132" s="17">
        <v>3.3078602510630203E-2</v>
      </c>
      <c r="O1132" s="17">
        <v>0.12826452684127199</v>
      </c>
      <c r="P1132" s="17">
        <v>9.2656786731760796E-2</v>
      </c>
      <c r="Q1132" s="17">
        <v>0.127605520159247</v>
      </c>
      <c r="R1132" s="17">
        <v>0.143484743009544</v>
      </c>
      <c r="S1132" s="17"/>
      <c r="T1132" s="17">
        <v>0.189526629860232</v>
      </c>
      <c r="U1132" s="17">
        <v>5.5948368728460603E-2</v>
      </c>
      <c r="V1132" s="17">
        <v>9.1345772146057394E-2</v>
      </c>
      <c r="W1132" s="17">
        <v>0.16222107986431</v>
      </c>
      <c r="X1132" s="17"/>
      <c r="Y1132" s="17">
        <v>0.16932106675286099</v>
      </c>
      <c r="Z1132" s="17">
        <v>4.2434335639849302E-2</v>
      </c>
      <c r="AA1132" s="17">
        <v>6.4591043535890597E-2</v>
      </c>
      <c r="AB1132" s="17">
        <v>0.24930828460759999</v>
      </c>
      <c r="AC1132" s="17">
        <v>6.0910849652713601E-2</v>
      </c>
      <c r="AD1132" s="17">
        <v>0</v>
      </c>
      <c r="AE1132" s="17"/>
      <c r="AF1132" s="17">
        <v>0.113856097501302</v>
      </c>
      <c r="AG1132" s="17"/>
      <c r="AH1132" s="17">
        <v>0.11240561172538099</v>
      </c>
      <c r="AI1132" s="17"/>
      <c r="AJ1132" s="17">
        <v>6.0772621728548797E-2</v>
      </c>
      <c r="AK1132" s="17">
        <v>0.14131028301974299</v>
      </c>
      <c r="AL1132" s="17">
        <v>0.117399187220269</v>
      </c>
      <c r="AM1132" s="17">
        <v>0.13883073408142699</v>
      </c>
      <c r="AN1132" s="17">
        <v>0.101259770402363</v>
      </c>
    </row>
    <row r="1133" spans="2:40" x14ac:dyDescent="0.35">
      <c r="B1133" t="s">
        <v>89</v>
      </c>
      <c r="C1133" s="17">
        <v>5.3279426645863097E-2</v>
      </c>
      <c r="D1133" s="17">
        <v>9.5232752317090507E-3</v>
      </c>
      <c r="E1133" s="17">
        <v>9.1044949852752896E-2</v>
      </c>
      <c r="F1133" s="17"/>
      <c r="G1133" s="17">
        <v>3.73581042538687E-2</v>
      </c>
      <c r="H1133" s="17">
        <v>3.2006203649058901E-2</v>
      </c>
      <c r="I1133" s="17">
        <v>8.9600680438022301E-2</v>
      </c>
      <c r="J1133" s="17">
        <v>4.5375808998114199E-2</v>
      </c>
      <c r="K1133" s="17">
        <v>4.0746608660231401E-2</v>
      </c>
      <c r="L1133" s="17">
        <v>7.6908790861642498E-2</v>
      </c>
      <c r="M1133" s="17"/>
      <c r="N1133" s="17">
        <v>3.79811279951104E-2</v>
      </c>
      <c r="O1133" s="17">
        <v>5.4840461542102703E-2</v>
      </c>
      <c r="P1133" s="17">
        <v>5.7592880083180698E-2</v>
      </c>
      <c r="Q1133" s="17">
        <v>6.6331139254400706E-2</v>
      </c>
      <c r="R1133" s="17">
        <v>3.78295110083594E-2</v>
      </c>
      <c r="S1133" s="17"/>
      <c r="T1133" s="17">
        <v>9.3954803662507094E-2</v>
      </c>
      <c r="U1133" s="17">
        <v>5.8481876424160799E-2</v>
      </c>
      <c r="V1133" s="17">
        <v>1.5190845041468301E-2</v>
      </c>
      <c r="W1133" s="17">
        <v>3.32176589234369E-2</v>
      </c>
      <c r="X1133" s="17"/>
      <c r="Y1133" s="17">
        <v>3.3079950639073E-2</v>
      </c>
      <c r="Z1133" s="17">
        <v>7.7897168450262497E-2</v>
      </c>
      <c r="AA1133" s="17">
        <v>7.9871933414528806E-2</v>
      </c>
      <c r="AB1133" s="17">
        <v>0</v>
      </c>
      <c r="AC1133" s="17">
        <v>6.5793864472741603E-2</v>
      </c>
      <c r="AD1133" s="17">
        <v>0</v>
      </c>
      <c r="AE1133" s="17"/>
      <c r="AF1133" s="17">
        <v>4.5288823651164101E-2</v>
      </c>
      <c r="AG1133" s="17"/>
      <c r="AH1133" s="17">
        <v>4.5989363104590598E-2</v>
      </c>
      <c r="AI1133" s="17"/>
      <c r="AJ1133" s="17">
        <v>3.1204085960684198E-2</v>
      </c>
      <c r="AK1133" s="17">
        <v>0</v>
      </c>
      <c r="AL1133" s="17">
        <v>6.6737048992557196E-2</v>
      </c>
      <c r="AM1133" s="17">
        <v>7.3153970942023097E-2</v>
      </c>
      <c r="AN1133" s="17">
        <v>0.12391108724163601</v>
      </c>
    </row>
    <row r="1134" spans="2:40" x14ac:dyDescent="0.35">
      <c r="C1134" s="17"/>
      <c r="D1134" s="17"/>
      <c r="E1134" s="17"/>
      <c r="F1134" s="17"/>
      <c r="G1134" s="17"/>
      <c r="H1134" s="17"/>
      <c r="I1134" s="17"/>
      <c r="J1134" s="17"/>
      <c r="K1134" s="17"/>
      <c r="L1134" s="17"/>
      <c r="M1134" s="17"/>
      <c r="N1134" s="17"/>
      <c r="O1134" s="17"/>
      <c r="P1134" s="17"/>
      <c r="Q1134" s="17"/>
      <c r="R1134" s="17"/>
      <c r="S1134" s="17"/>
      <c r="T1134" s="17"/>
      <c r="U1134" s="17"/>
      <c r="V1134" s="17"/>
      <c r="W1134" s="17"/>
      <c r="X1134" s="17"/>
      <c r="Y1134" s="17"/>
      <c r="Z1134" s="17"/>
      <c r="AA1134" s="17"/>
      <c r="AB1134" s="17"/>
      <c r="AC1134" s="17"/>
      <c r="AD1134" s="17"/>
      <c r="AE1134" s="17"/>
      <c r="AF1134" s="17"/>
      <c r="AG1134" s="17"/>
      <c r="AH1134" s="17"/>
      <c r="AI1134" s="17"/>
      <c r="AJ1134" s="17"/>
      <c r="AK1134" s="17"/>
      <c r="AL1134" s="17"/>
      <c r="AM1134" s="17"/>
      <c r="AN1134" s="17"/>
    </row>
    <row r="1135" spans="2:40" x14ac:dyDescent="0.35">
      <c r="B1135" s="6" t="s">
        <v>461</v>
      </c>
      <c r="C1135" s="17"/>
      <c r="D1135" s="17"/>
      <c r="E1135" s="17"/>
      <c r="F1135" s="17"/>
      <c r="G1135" s="17"/>
      <c r="H1135" s="17"/>
      <c r="I1135" s="17"/>
      <c r="J1135" s="17"/>
      <c r="K1135" s="17"/>
      <c r="L1135" s="17"/>
      <c r="M1135" s="17"/>
      <c r="N1135" s="17"/>
      <c r="O1135" s="17"/>
      <c r="P1135" s="17"/>
      <c r="Q1135" s="17"/>
      <c r="R1135" s="17"/>
      <c r="S1135" s="17"/>
      <c r="T1135" s="17"/>
      <c r="U1135" s="17"/>
      <c r="V1135" s="17"/>
      <c r="W1135" s="17"/>
      <c r="X1135" s="17"/>
      <c r="Y1135" s="17"/>
      <c r="Z1135" s="17"/>
      <c r="AA1135" s="17"/>
      <c r="AB1135" s="17"/>
      <c r="AC1135" s="17"/>
      <c r="AD1135" s="17"/>
      <c r="AE1135" s="17"/>
      <c r="AF1135" s="17"/>
      <c r="AG1135" s="17"/>
      <c r="AH1135" s="17"/>
      <c r="AI1135" s="17"/>
      <c r="AJ1135" s="17"/>
      <c r="AK1135" s="17"/>
      <c r="AL1135" s="17"/>
      <c r="AM1135" s="17"/>
      <c r="AN1135" s="17"/>
    </row>
    <row r="1136" spans="2:40" x14ac:dyDescent="0.35">
      <c r="B1136" s="24" t="s">
        <v>62</v>
      </c>
      <c r="C1136" s="17"/>
      <c r="D1136" s="17"/>
      <c r="E1136" s="17"/>
      <c r="F1136" s="17"/>
      <c r="G1136" s="17"/>
      <c r="H1136" s="17"/>
      <c r="I1136" s="17"/>
      <c r="J1136" s="17"/>
      <c r="K1136" s="17"/>
      <c r="L1136" s="17"/>
      <c r="M1136" s="17"/>
      <c r="N1136" s="17"/>
      <c r="O1136" s="17"/>
      <c r="P1136" s="17"/>
      <c r="Q1136" s="17"/>
      <c r="R1136" s="17"/>
      <c r="S1136" s="17"/>
      <c r="T1136" s="17"/>
      <c r="U1136" s="17"/>
      <c r="V1136" s="17"/>
      <c r="W1136" s="17"/>
      <c r="X1136" s="17"/>
      <c r="Y1136" s="17"/>
      <c r="Z1136" s="17"/>
      <c r="AA1136" s="17"/>
      <c r="AB1136" s="17"/>
      <c r="AC1136" s="17"/>
      <c r="AD1136" s="17"/>
      <c r="AE1136" s="17"/>
      <c r="AF1136" s="17"/>
      <c r="AG1136" s="17"/>
      <c r="AH1136" s="17"/>
      <c r="AI1136" s="17"/>
      <c r="AJ1136" s="17"/>
      <c r="AK1136" s="17"/>
      <c r="AL1136" s="17"/>
      <c r="AM1136" s="17"/>
      <c r="AN1136" s="17"/>
    </row>
    <row r="1137" spans="2:40" x14ac:dyDescent="0.35">
      <c r="B1137" t="s">
        <v>451</v>
      </c>
      <c r="C1137" s="17">
        <v>0.57514719746549703</v>
      </c>
      <c r="D1137" s="17">
        <v>0.583255594567896</v>
      </c>
      <c r="E1137" s="17">
        <v>0.56849355076056796</v>
      </c>
      <c r="F1137" s="17"/>
      <c r="G1137" s="17">
        <v>0.76468408565054302</v>
      </c>
      <c r="H1137" s="17">
        <v>0.70312845539597602</v>
      </c>
      <c r="I1137" s="17">
        <v>0.784320910779844</v>
      </c>
      <c r="J1137" s="17">
        <v>0.64623577643833396</v>
      </c>
      <c r="K1137" s="17">
        <v>0.52296553924936395</v>
      </c>
      <c r="L1137" s="17">
        <v>0.27606390203228298</v>
      </c>
      <c r="M1137" s="17"/>
      <c r="N1137" s="17">
        <v>0.63118947910234402</v>
      </c>
      <c r="O1137" s="17">
        <v>0.65767576850957499</v>
      </c>
      <c r="P1137" s="17">
        <v>0.51945687052262801</v>
      </c>
      <c r="Q1137" s="17">
        <v>0.61462115239744397</v>
      </c>
      <c r="R1137" s="17">
        <v>0.49410680674812801</v>
      </c>
      <c r="S1137" s="17"/>
      <c r="T1137" s="17">
        <v>0.69805400995321698</v>
      </c>
      <c r="U1137" s="17">
        <v>0.51516314553230202</v>
      </c>
      <c r="V1137" s="17">
        <v>0.56782035942208398</v>
      </c>
      <c r="W1137" s="17">
        <v>0.65992776955551102</v>
      </c>
      <c r="X1137" s="17"/>
      <c r="Y1137" s="17">
        <v>0.68445996977897705</v>
      </c>
      <c r="Z1137" s="17">
        <v>0.69334543397089798</v>
      </c>
      <c r="AA1137" s="17">
        <v>0.32604718536328903</v>
      </c>
      <c r="AB1137" s="17">
        <v>0.61059390415465697</v>
      </c>
      <c r="AC1137" s="17">
        <v>0.78761444175389395</v>
      </c>
      <c r="AD1137" s="17">
        <v>0.56614906917068697</v>
      </c>
      <c r="AE1137" s="17"/>
      <c r="AF1137" s="17">
        <v>0.529490802950632</v>
      </c>
      <c r="AG1137" s="17"/>
      <c r="AH1137" s="17">
        <v>0.57954560249424003</v>
      </c>
      <c r="AI1137" s="17"/>
      <c r="AJ1137" s="17">
        <v>0.53718103977701404</v>
      </c>
      <c r="AK1137" s="17">
        <v>0.56424716438198297</v>
      </c>
      <c r="AL1137" s="17">
        <v>0.50371342027133603</v>
      </c>
      <c r="AM1137" s="17">
        <v>0.69487038906621901</v>
      </c>
      <c r="AN1137" s="17">
        <v>0.58859954085216004</v>
      </c>
    </row>
    <row r="1138" spans="2:40" x14ac:dyDescent="0.35">
      <c r="B1138" t="s">
        <v>452</v>
      </c>
      <c r="C1138" s="17">
        <v>0.53013871604454299</v>
      </c>
      <c r="D1138" s="17">
        <v>0.55411568019456503</v>
      </c>
      <c r="E1138" s="17">
        <v>0.50931649511797705</v>
      </c>
      <c r="F1138" s="17"/>
      <c r="G1138" s="17">
        <v>0.453508321596928</v>
      </c>
      <c r="H1138" s="17">
        <v>0.36509311795437399</v>
      </c>
      <c r="I1138" s="17">
        <v>0.39824899460352797</v>
      </c>
      <c r="J1138" s="17">
        <v>0.49822202320950598</v>
      </c>
      <c r="K1138" s="17">
        <v>0.59908399836881299</v>
      </c>
      <c r="L1138" s="17">
        <v>0.72490935999714001</v>
      </c>
      <c r="M1138" s="17"/>
      <c r="N1138" s="17">
        <v>0.58164294513666104</v>
      </c>
      <c r="O1138" s="17">
        <v>0.40656746157038698</v>
      </c>
      <c r="P1138" s="17">
        <v>0.58366635621273899</v>
      </c>
      <c r="Q1138" s="17">
        <v>0.532614409190724</v>
      </c>
      <c r="R1138" s="17">
        <v>0.45964838316468098</v>
      </c>
      <c r="S1138" s="17"/>
      <c r="T1138" s="17">
        <v>0.33014613293374401</v>
      </c>
      <c r="U1138" s="17">
        <v>0.58520551433068102</v>
      </c>
      <c r="V1138" s="17">
        <v>0.53358974103269596</v>
      </c>
      <c r="W1138" s="17">
        <v>0.53264746582990197</v>
      </c>
      <c r="X1138" s="17"/>
      <c r="Y1138" s="17">
        <v>0.47521889015424301</v>
      </c>
      <c r="Z1138" s="17">
        <v>0.50601862591623803</v>
      </c>
      <c r="AA1138" s="17">
        <v>0.68277079719878098</v>
      </c>
      <c r="AB1138" s="17">
        <v>0.45338444281625301</v>
      </c>
      <c r="AC1138" s="17">
        <v>0.37303636049938499</v>
      </c>
      <c r="AD1138" s="17">
        <v>0.320986636014432</v>
      </c>
      <c r="AE1138" s="17"/>
      <c r="AF1138" s="17">
        <v>0.548423204767993</v>
      </c>
      <c r="AG1138" s="17"/>
      <c r="AH1138" s="17">
        <v>0.53358112935597601</v>
      </c>
      <c r="AI1138" s="17"/>
      <c r="AJ1138" s="17">
        <v>0.52088672923697799</v>
      </c>
      <c r="AK1138" s="17">
        <v>0.56328483401769203</v>
      </c>
      <c r="AL1138" s="17">
        <v>0.53978731047798101</v>
      </c>
      <c r="AM1138" s="17">
        <v>0.532852020934935</v>
      </c>
      <c r="AN1138" s="17">
        <v>0.48642268135482902</v>
      </c>
    </row>
    <row r="1139" spans="2:40" x14ac:dyDescent="0.35">
      <c r="B1139" t="s">
        <v>453</v>
      </c>
      <c r="C1139" s="17">
        <v>0.33876967736771102</v>
      </c>
      <c r="D1139" s="17">
        <v>0.36914259764068003</v>
      </c>
      <c r="E1139" s="17">
        <v>0.30646847911810698</v>
      </c>
      <c r="F1139" s="17"/>
      <c r="G1139" s="17">
        <v>0.58189814369597004</v>
      </c>
      <c r="H1139" s="17">
        <v>0.495955182152157</v>
      </c>
      <c r="I1139" s="17">
        <v>0.44873954139817801</v>
      </c>
      <c r="J1139" s="17">
        <v>0.34724472345045099</v>
      </c>
      <c r="K1139" s="17">
        <v>0.235928328418438</v>
      </c>
      <c r="L1139" s="17">
        <v>0.12758067155182901</v>
      </c>
      <c r="M1139" s="17"/>
      <c r="N1139" s="17">
        <v>0.36201614317478498</v>
      </c>
      <c r="O1139" s="17">
        <v>0.35263366287786702</v>
      </c>
      <c r="P1139" s="17">
        <v>0.31083683631855702</v>
      </c>
      <c r="Q1139" s="17">
        <v>0.37001318323794002</v>
      </c>
      <c r="R1139" s="17">
        <v>0.30227688940060798</v>
      </c>
      <c r="S1139" s="17"/>
      <c r="T1139" s="17">
        <v>0.489965664466329</v>
      </c>
      <c r="U1139" s="17">
        <v>0.26915604433659601</v>
      </c>
      <c r="V1139" s="17">
        <v>0.33164322289231402</v>
      </c>
      <c r="W1139" s="17">
        <v>0.43174635589652999</v>
      </c>
      <c r="X1139" s="17"/>
      <c r="Y1139" s="17">
        <v>0.43455608989530897</v>
      </c>
      <c r="Z1139" s="17">
        <v>0.32356191681156399</v>
      </c>
      <c r="AA1139" s="17">
        <v>0.146555249846992</v>
      </c>
      <c r="AB1139" s="17">
        <v>0.374001142998036</v>
      </c>
      <c r="AC1139" s="17">
        <v>0.58476684228821496</v>
      </c>
      <c r="AD1139" s="17">
        <v>0.391152476369034</v>
      </c>
      <c r="AE1139" s="17"/>
      <c r="AF1139" s="17">
        <v>0.262632221307949</v>
      </c>
      <c r="AG1139" s="17"/>
      <c r="AH1139" s="17">
        <v>0.341896913547998</v>
      </c>
      <c r="AI1139" s="17"/>
      <c r="AJ1139" s="17">
        <v>0.35283944390640098</v>
      </c>
      <c r="AK1139" s="17">
        <v>0.29510043554770599</v>
      </c>
      <c r="AL1139" s="17">
        <v>0.310972523138204</v>
      </c>
      <c r="AM1139" s="17">
        <v>0.35821336132598602</v>
      </c>
      <c r="AN1139" s="17">
        <v>0.37024842190655599</v>
      </c>
    </row>
    <row r="1140" spans="2:40" x14ac:dyDescent="0.35">
      <c r="B1140" t="s">
        <v>454</v>
      </c>
      <c r="C1140" s="17">
        <v>0.16039159603686601</v>
      </c>
      <c r="D1140" s="17">
        <v>0.15980118950760999</v>
      </c>
      <c r="E1140" s="17">
        <v>0.159966935719385</v>
      </c>
      <c r="F1140" s="17"/>
      <c r="G1140" s="17">
        <v>0.200267911642146</v>
      </c>
      <c r="H1140" s="17">
        <v>0.192850708123425</v>
      </c>
      <c r="I1140" s="17">
        <v>0.22356972383449</v>
      </c>
      <c r="J1140" s="17">
        <v>0.210163113865527</v>
      </c>
      <c r="K1140" s="17">
        <v>0.10209674911387</v>
      </c>
      <c r="L1140" s="17">
        <v>8.98479904395134E-2</v>
      </c>
      <c r="M1140" s="17"/>
      <c r="N1140" s="17">
        <v>7.7957775050106204E-2</v>
      </c>
      <c r="O1140" s="17">
        <v>7.2646957454629499E-2</v>
      </c>
      <c r="P1140" s="17">
        <v>0.107978305300171</v>
      </c>
      <c r="Q1140" s="17">
        <v>0.26617337149885001</v>
      </c>
      <c r="R1140" s="17">
        <v>0.22599103853064201</v>
      </c>
      <c r="S1140" s="17"/>
      <c r="T1140" s="17">
        <v>0.12748812954460401</v>
      </c>
      <c r="U1140" s="17">
        <v>5.6148171007778302E-2</v>
      </c>
      <c r="V1140" s="17">
        <v>0.19730493337812699</v>
      </c>
      <c r="W1140" s="17">
        <v>0.27424796869875201</v>
      </c>
      <c r="X1140" s="17"/>
      <c r="Y1140" s="17">
        <v>0.224582178524003</v>
      </c>
      <c r="Z1140" s="17">
        <v>0.204199026328794</v>
      </c>
      <c r="AA1140" s="17">
        <v>8.2732907431462499E-2</v>
      </c>
      <c r="AB1140" s="17">
        <v>0.11303692112817899</v>
      </c>
      <c r="AC1140" s="17">
        <v>0.13068299428945501</v>
      </c>
      <c r="AD1140" s="17">
        <v>8.03295153580183E-2</v>
      </c>
      <c r="AE1140" s="17"/>
      <c r="AF1140" s="17">
        <v>0.164470701987561</v>
      </c>
      <c r="AG1140" s="17"/>
      <c r="AH1140" s="17">
        <v>0.160337157079709</v>
      </c>
      <c r="AI1140" s="17"/>
      <c r="AJ1140" s="17">
        <v>0.161978203173236</v>
      </c>
      <c r="AK1140" s="17">
        <v>0.11267585252112899</v>
      </c>
      <c r="AL1140" s="17">
        <v>0.18348997049360699</v>
      </c>
      <c r="AM1140" s="17">
        <v>0.16463562631501899</v>
      </c>
      <c r="AN1140" s="17">
        <v>0.165881193921085</v>
      </c>
    </row>
    <row r="1141" spans="2:40" x14ac:dyDescent="0.35">
      <c r="B1141" t="s">
        <v>455</v>
      </c>
      <c r="C1141" s="17">
        <v>0.14646665267741299</v>
      </c>
      <c r="D1141" s="17">
        <v>0.17291115992814601</v>
      </c>
      <c r="E1141" s="17">
        <v>0.118919554203042</v>
      </c>
      <c r="F1141" s="17"/>
      <c r="G1141" s="17">
        <v>0.16367502370228201</v>
      </c>
      <c r="H1141" s="17">
        <v>0.15199834347492899</v>
      </c>
      <c r="I1141" s="17">
        <v>0.15999768087953301</v>
      </c>
      <c r="J1141" s="17">
        <v>0.11596856843598501</v>
      </c>
      <c r="K1141" s="17">
        <v>0.118004165223587</v>
      </c>
      <c r="L1141" s="17">
        <v>0.16603668885657399</v>
      </c>
      <c r="M1141" s="17"/>
      <c r="N1141" s="17">
        <v>0.10534512192335201</v>
      </c>
      <c r="O1141" s="17">
        <v>9.7375048274615697E-2</v>
      </c>
      <c r="P1141" s="17">
        <v>9.1174103571078094E-2</v>
      </c>
      <c r="Q1141" s="17">
        <v>0.23191134040940101</v>
      </c>
      <c r="R1141" s="17">
        <v>0.196673483948692</v>
      </c>
      <c r="S1141" s="17"/>
      <c r="T1141" s="17">
        <v>7.8573821471808303E-2</v>
      </c>
      <c r="U1141" s="17">
        <v>0.10399455029106799</v>
      </c>
      <c r="V1141" s="17">
        <v>0.17441805000244701</v>
      </c>
      <c r="W1141" s="17">
        <v>0.211665575954048</v>
      </c>
      <c r="X1141" s="17"/>
      <c r="Y1141" s="17">
        <v>0.16854613596286599</v>
      </c>
      <c r="Z1141" s="17">
        <v>0.110940269098522</v>
      </c>
      <c r="AA1141" s="17">
        <v>0.15258709336300799</v>
      </c>
      <c r="AB1141" s="17">
        <v>0.14954468837663901</v>
      </c>
      <c r="AC1141" s="17">
        <v>7.24870534814189E-2</v>
      </c>
      <c r="AD1141" s="17">
        <v>6.4020673105108103E-2</v>
      </c>
      <c r="AE1141" s="17"/>
      <c r="AF1141" s="17">
        <v>0.17468254078859399</v>
      </c>
      <c r="AG1141" s="17"/>
      <c r="AH1141" s="17">
        <v>0.14907953635996199</v>
      </c>
      <c r="AI1141" s="17"/>
      <c r="AJ1141" s="17">
        <v>0.16107026231635499</v>
      </c>
      <c r="AK1141" s="17">
        <v>0.18793384622238701</v>
      </c>
      <c r="AL1141" s="17">
        <v>0.11950435667246299</v>
      </c>
      <c r="AM1141" s="17">
        <v>0.134159907668087</v>
      </c>
      <c r="AN1141" s="17">
        <v>0.12531510816962299</v>
      </c>
    </row>
    <row r="1142" spans="2:40" x14ac:dyDescent="0.35">
      <c r="B1142" t="s">
        <v>456</v>
      </c>
      <c r="C1142" s="17">
        <v>0.116874032876835</v>
      </c>
      <c r="D1142" s="17">
        <v>0.131297578708132</v>
      </c>
      <c r="E1142" s="17">
        <v>0.10314444047777301</v>
      </c>
      <c r="F1142" s="17"/>
      <c r="G1142" s="17">
        <v>0.109484823618524</v>
      </c>
      <c r="H1142" s="17">
        <v>0.141752549508561</v>
      </c>
      <c r="I1142" s="17">
        <v>0.155657751930982</v>
      </c>
      <c r="J1142" s="17">
        <v>9.3586552043252905E-2</v>
      </c>
      <c r="K1142" s="17">
        <v>8.5233038911659703E-2</v>
      </c>
      <c r="L1142" s="17">
        <v>0.116980019374716</v>
      </c>
      <c r="M1142" s="17"/>
      <c r="N1142" s="17">
        <v>9.10725686771586E-2</v>
      </c>
      <c r="O1142" s="17">
        <v>6.6559973252379806E-2</v>
      </c>
      <c r="P1142" s="17">
        <v>8.1174042624553702E-2</v>
      </c>
      <c r="Q1142" s="17">
        <v>0.144657845811729</v>
      </c>
      <c r="R1142" s="17">
        <v>0.227910762649536</v>
      </c>
      <c r="S1142" s="17"/>
      <c r="T1142" s="17">
        <v>0.101037002623695</v>
      </c>
      <c r="U1142" s="17">
        <v>6.9572267204642199E-2</v>
      </c>
      <c r="V1142" s="17">
        <v>0.11403719487999101</v>
      </c>
      <c r="W1142" s="17">
        <v>0.192146639580865</v>
      </c>
      <c r="X1142" s="17"/>
      <c r="Y1142" s="17">
        <v>0.15205184994246901</v>
      </c>
      <c r="Z1142" s="17">
        <v>7.8686320650698499E-2</v>
      </c>
      <c r="AA1142" s="17">
        <v>0.11421808523193699</v>
      </c>
      <c r="AB1142" s="17">
        <v>9.2775716667435407E-2</v>
      </c>
      <c r="AC1142" s="17">
        <v>2.9679691500005202E-2</v>
      </c>
      <c r="AD1142" s="17">
        <v>3.8769321133753698E-2</v>
      </c>
      <c r="AE1142" s="17"/>
      <c r="AF1142" s="17">
        <v>0.125133704982653</v>
      </c>
      <c r="AG1142" s="17"/>
      <c r="AH1142" s="17">
        <v>0.118394496718778</v>
      </c>
      <c r="AI1142" s="17"/>
      <c r="AJ1142" s="17">
        <v>0.134713130032515</v>
      </c>
      <c r="AK1142" s="17">
        <v>0.13074659656539001</v>
      </c>
      <c r="AL1142" s="17">
        <v>0.113331773505565</v>
      </c>
      <c r="AM1142" s="17">
        <v>8.8238082676250398E-2</v>
      </c>
      <c r="AN1142" s="17">
        <v>0.112845066843954</v>
      </c>
    </row>
    <row r="1143" spans="2:40" x14ac:dyDescent="0.35">
      <c r="B1143" t="s">
        <v>457</v>
      </c>
      <c r="C1143" s="17">
        <v>0.11404055933667701</v>
      </c>
      <c r="D1143" s="17">
        <v>0.15266494991152699</v>
      </c>
      <c r="E1143" s="17">
        <v>7.6089162689645898E-2</v>
      </c>
      <c r="F1143" s="17"/>
      <c r="G1143" s="17">
        <v>0.166602424905231</v>
      </c>
      <c r="H1143" s="17">
        <v>0.23032074878369499</v>
      </c>
      <c r="I1143" s="17">
        <v>0.206823198137217</v>
      </c>
      <c r="J1143" s="17">
        <v>0.106570090346533</v>
      </c>
      <c r="K1143" s="17">
        <v>2.1347663127867698E-2</v>
      </c>
      <c r="L1143" s="17">
        <v>2.5397036049811701E-2</v>
      </c>
      <c r="M1143" s="17"/>
      <c r="N1143" s="17">
        <v>9.0166961914243601E-2</v>
      </c>
      <c r="O1143" s="17">
        <v>6.0130467339856497E-2</v>
      </c>
      <c r="P1143" s="17">
        <v>6.1754121402971797E-2</v>
      </c>
      <c r="Q1143" s="17">
        <v>0.20124808853703099</v>
      </c>
      <c r="R1143" s="17">
        <v>0.13538489618952601</v>
      </c>
      <c r="S1143" s="17"/>
      <c r="T1143" s="17">
        <v>0.10622331854274</v>
      </c>
      <c r="U1143" s="17">
        <v>6.5493751868428998E-2</v>
      </c>
      <c r="V1143" s="17">
        <v>9.9152627185831996E-2</v>
      </c>
      <c r="W1143" s="17">
        <v>0.204067284616023</v>
      </c>
      <c r="X1143" s="17"/>
      <c r="Y1143" s="17">
        <v>0.17653929003903901</v>
      </c>
      <c r="Z1143" s="17">
        <v>0.10662542951753699</v>
      </c>
      <c r="AA1143" s="17">
        <v>2.72875668476317E-2</v>
      </c>
      <c r="AB1143" s="17">
        <v>0.13971677354089701</v>
      </c>
      <c r="AC1143" s="17">
        <v>0.10587708735102</v>
      </c>
      <c r="AD1143" s="17">
        <v>6.4020673105108103E-2</v>
      </c>
      <c r="AE1143" s="17"/>
      <c r="AF1143" s="17">
        <v>0.123116618783082</v>
      </c>
      <c r="AG1143" s="17"/>
      <c r="AH1143" s="17">
        <v>0.112493887330206</v>
      </c>
      <c r="AI1143" s="17"/>
      <c r="AJ1143" s="17">
        <v>0.14808634688118899</v>
      </c>
      <c r="AK1143" s="17">
        <v>0.15674877396839701</v>
      </c>
      <c r="AL1143" s="17">
        <v>0.102470033254217</v>
      </c>
      <c r="AM1143" s="17">
        <v>6.5311149912956404E-2</v>
      </c>
      <c r="AN1143" s="17">
        <v>8.01868955074308E-2</v>
      </c>
    </row>
    <row r="1144" spans="2:40" x14ac:dyDescent="0.35">
      <c r="B1144" t="s">
        <v>458</v>
      </c>
      <c r="C1144" s="17">
        <v>0.112426209202296</v>
      </c>
      <c r="D1144" s="17">
        <v>0.126339631938931</v>
      </c>
      <c r="E1144" s="17">
        <v>9.9180323883727495E-2</v>
      </c>
      <c r="F1144" s="17"/>
      <c r="G1144" s="17">
        <v>0.117320265956233</v>
      </c>
      <c r="H1144" s="17">
        <v>0.209012926292755</v>
      </c>
      <c r="I1144" s="17">
        <v>0.168670139089209</v>
      </c>
      <c r="J1144" s="17">
        <v>0.11675227540425601</v>
      </c>
      <c r="K1144" s="17">
        <v>7.0436803558885305E-2</v>
      </c>
      <c r="L1144" s="17">
        <v>3.8010495469249797E-2</v>
      </c>
      <c r="M1144" s="17"/>
      <c r="N1144" s="17">
        <v>9.8862782508767802E-2</v>
      </c>
      <c r="O1144" s="17">
        <v>3.9332492181234198E-2</v>
      </c>
      <c r="P1144" s="17">
        <v>7.3578036607076402E-2</v>
      </c>
      <c r="Q1144" s="17">
        <v>0.18706986008476501</v>
      </c>
      <c r="R1144" s="17">
        <v>0.138703053257967</v>
      </c>
      <c r="S1144" s="17"/>
      <c r="T1144" s="17">
        <v>0.17583590168507501</v>
      </c>
      <c r="U1144" s="17">
        <v>5.1872353783688201E-2</v>
      </c>
      <c r="V1144" s="17">
        <v>0.120914928181747</v>
      </c>
      <c r="W1144" s="17">
        <v>0.17044775410408899</v>
      </c>
      <c r="X1144" s="17"/>
      <c r="Y1144" s="17">
        <v>0.15149130049200399</v>
      </c>
      <c r="Z1144" s="17">
        <v>0.11199350816020701</v>
      </c>
      <c r="AA1144" s="17">
        <v>5.3962608906705498E-2</v>
      </c>
      <c r="AB1144" s="17">
        <v>0.17887157970332701</v>
      </c>
      <c r="AC1144" s="17">
        <v>9.6321211448340993E-2</v>
      </c>
      <c r="AD1144" s="17">
        <v>4.37035907713317E-2</v>
      </c>
      <c r="AE1144" s="17"/>
      <c r="AF1144" s="17">
        <v>0.12612629013651999</v>
      </c>
      <c r="AG1144" s="17"/>
      <c r="AH1144" s="17">
        <v>0.112376401923969</v>
      </c>
      <c r="AI1144" s="17"/>
      <c r="AJ1144" s="17">
        <v>0.13402341921282099</v>
      </c>
      <c r="AK1144" s="17">
        <v>0.12847173715624399</v>
      </c>
      <c r="AL1144" s="17">
        <v>0.102728657472536</v>
      </c>
      <c r="AM1144" s="17">
        <v>8.6878248462478297E-2</v>
      </c>
      <c r="AN1144" s="17">
        <v>9.9406380733431499E-2</v>
      </c>
    </row>
    <row r="1145" spans="2:40" x14ac:dyDescent="0.35">
      <c r="B1145" t="s">
        <v>459</v>
      </c>
      <c r="C1145" s="17">
        <v>0.1108487876026</v>
      </c>
      <c r="D1145" s="17">
        <v>0.113969208475399</v>
      </c>
      <c r="E1145" s="17">
        <v>0.10440076129398</v>
      </c>
      <c r="F1145" s="17"/>
      <c r="G1145" s="17">
        <v>0.157923927442155</v>
      </c>
      <c r="H1145" s="17">
        <v>0.143480758204869</v>
      </c>
      <c r="I1145" s="17">
        <v>0.20714503921395999</v>
      </c>
      <c r="J1145" s="17">
        <v>0.148346612285953</v>
      </c>
      <c r="K1145" s="17">
        <v>4.1546658950686502E-2</v>
      </c>
      <c r="L1145" s="17">
        <v>3.3385023691891003E-2</v>
      </c>
      <c r="M1145" s="17"/>
      <c r="N1145" s="17">
        <v>2.26500308192162E-2</v>
      </c>
      <c r="O1145" s="17">
        <v>9.40891377075255E-2</v>
      </c>
      <c r="P1145" s="17">
        <v>5.1114482792829499E-2</v>
      </c>
      <c r="Q1145" s="17">
        <v>0.21100356329023701</v>
      </c>
      <c r="R1145" s="17">
        <v>0.129524123986341</v>
      </c>
      <c r="S1145" s="17"/>
      <c r="T1145" s="17">
        <v>0.146675200010456</v>
      </c>
      <c r="U1145" s="17">
        <v>5.2767993808815597E-2</v>
      </c>
      <c r="V1145" s="17">
        <v>0.103919130188678</v>
      </c>
      <c r="W1145" s="17">
        <v>0.18990431052302501</v>
      </c>
      <c r="X1145" s="17"/>
      <c r="Y1145" s="17">
        <v>0.157358350496237</v>
      </c>
      <c r="Z1145" s="17">
        <v>0.1142211122545</v>
      </c>
      <c r="AA1145" s="17">
        <v>4.0398503998185002E-2</v>
      </c>
      <c r="AB1145" s="17">
        <v>0.169925553274451</v>
      </c>
      <c r="AC1145" s="17">
        <v>0.11539069524284699</v>
      </c>
      <c r="AD1145" s="17">
        <v>0</v>
      </c>
      <c r="AE1145" s="17"/>
      <c r="AF1145" s="17">
        <v>0.12835563255985499</v>
      </c>
      <c r="AG1145" s="17"/>
      <c r="AH1145" s="17">
        <v>0.112263575008255</v>
      </c>
      <c r="AI1145" s="17"/>
      <c r="AJ1145" s="17">
        <v>0.13858616414726299</v>
      </c>
      <c r="AK1145" s="17">
        <v>8.6184313503707796E-2</v>
      </c>
      <c r="AL1145" s="17">
        <v>0.13873281223640899</v>
      </c>
      <c r="AM1145" s="17">
        <v>8.9473415018594099E-2</v>
      </c>
      <c r="AN1145" s="17">
        <v>4.9798490263289301E-2</v>
      </c>
    </row>
    <row r="1146" spans="2:40" x14ac:dyDescent="0.35">
      <c r="B1146" t="s">
        <v>460</v>
      </c>
      <c r="C1146" s="17">
        <v>9.7582965167548705E-2</v>
      </c>
      <c r="D1146" s="17">
        <v>9.5279928530065797E-2</v>
      </c>
      <c r="E1146" s="17">
        <v>0.10046782872505</v>
      </c>
      <c r="F1146" s="17"/>
      <c r="G1146" s="17">
        <v>8.1078172822591305E-2</v>
      </c>
      <c r="H1146" s="17">
        <v>0.10852178468713899</v>
      </c>
      <c r="I1146" s="17">
        <v>8.1654430593543395E-2</v>
      </c>
      <c r="J1146" s="17">
        <v>9.0292738479869794E-2</v>
      </c>
      <c r="K1146" s="17">
        <v>7.0948006696634799E-2</v>
      </c>
      <c r="L1146" s="17">
        <v>0.12820414304524899</v>
      </c>
      <c r="M1146" s="17"/>
      <c r="N1146" s="17">
        <v>4.2622850212990802E-2</v>
      </c>
      <c r="O1146" s="17">
        <v>5.96555274784255E-2</v>
      </c>
      <c r="P1146" s="17">
        <v>8.0390502682385998E-2</v>
      </c>
      <c r="Q1146" s="17">
        <v>0.139910314244448</v>
      </c>
      <c r="R1146" s="17">
        <v>0.126484561579149</v>
      </c>
      <c r="S1146" s="17"/>
      <c r="T1146" s="17">
        <v>4.6297623376474098E-2</v>
      </c>
      <c r="U1146" s="17">
        <v>8.1004625279130896E-2</v>
      </c>
      <c r="V1146" s="17">
        <v>0.11905022394254999</v>
      </c>
      <c r="W1146" s="17">
        <v>0.133099214270437</v>
      </c>
      <c r="X1146" s="17"/>
      <c r="Y1146" s="17">
        <v>9.949365192496E-2</v>
      </c>
      <c r="Z1146" s="17">
        <v>0.109277092329397</v>
      </c>
      <c r="AA1146" s="17">
        <v>0.125738267606403</v>
      </c>
      <c r="AB1146" s="17">
        <v>5.7974666663430201E-2</v>
      </c>
      <c r="AC1146" s="17">
        <v>2.3702771010843199E-2</v>
      </c>
      <c r="AD1146" s="17">
        <v>0</v>
      </c>
      <c r="AE1146" s="17"/>
      <c r="AF1146" s="17">
        <v>0.137134811479834</v>
      </c>
      <c r="AG1146" s="17"/>
      <c r="AH1146" s="17">
        <v>9.89340309959197E-2</v>
      </c>
      <c r="AI1146" s="17"/>
      <c r="AJ1146" s="17">
        <v>0.11375435684553099</v>
      </c>
      <c r="AK1146" s="17">
        <v>7.41939635713732E-2</v>
      </c>
      <c r="AL1146" s="17">
        <v>9.8056782486699398E-2</v>
      </c>
      <c r="AM1146" s="17">
        <v>0.100128923400627</v>
      </c>
      <c r="AN1146" s="17">
        <v>7.3636945796434594E-2</v>
      </c>
    </row>
    <row r="1147" spans="2:40" x14ac:dyDescent="0.35">
      <c r="B1147" t="s">
        <v>79</v>
      </c>
      <c r="C1147" s="17">
        <v>9.4042932561548803E-2</v>
      </c>
      <c r="D1147" s="17">
        <v>8.6317464098062402E-2</v>
      </c>
      <c r="E1147" s="17">
        <v>0.102330048374179</v>
      </c>
      <c r="F1147" s="17"/>
      <c r="G1147" s="17">
        <v>1.16572025370129E-2</v>
      </c>
      <c r="H1147" s="17">
        <v>4.0342320425267399E-2</v>
      </c>
      <c r="I1147" s="17">
        <v>3.7164046164923401E-2</v>
      </c>
      <c r="J1147" s="17">
        <v>0.112944432583793</v>
      </c>
      <c r="K1147" s="17">
        <v>0.14768905513491801</v>
      </c>
      <c r="L1147" s="17">
        <v>0.15068596547336399</v>
      </c>
      <c r="M1147" s="17"/>
      <c r="N1147" s="17">
        <v>2.83698868833684E-2</v>
      </c>
      <c r="O1147" s="17">
        <v>7.1410471137736103E-2</v>
      </c>
      <c r="P1147" s="17">
        <v>0.13657744562421001</v>
      </c>
      <c r="Q1147" s="17">
        <v>7.7838370979664104E-2</v>
      </c>
      <c r="R1147" s="17">
        <v>9.4083620986611605E-2</v>
      </c>
      <c r="S1147" s="17"/>
      <c r="T1147" s="17">
        <v>7.9779953110674498E-2</v>
      </c>
      <c r="U1147" s="17">
        <v>9.5785274914048701E-2</v>
      </c>
      <c r="V1147" s="17">
        <v>0.105034401850484</v>
      </c>
      <c r="W1147" s="17">
        <v>6.3616252208938004E-2</v>
      </c>
      <c r="X1147" s="17"/>
      <c r="Y1147" s="17">
        <v>7.97738242943625E-2</v>
      </c>
      <c r="Z1147" s="17">
        <v>2.5488250068816699E-2</v>
      </c>
      <c r="AA1147" s="17">
        <v>0.15024893792733601</v>
      </c>
      <c r="AB1147" s="17">
        <v>4.7961429459299203E-2</v>
      </c>
      <c r="AC1147" s="17">
        <v>4.6998659513711002E-2</v>
      </c>
      <c r="AD1147" s="17">
        <v>0.18533098058783601</v>
      </c>
      <c r="AE1147" s="17"/>
      <c r="AF1147" s="17">
        <v>0.11080485727486</v>
      </c>
      <c r="AG1147" s="17"/>
      <c r="AH1147" s="17">
        <v>9.2853225813598894E-2</v>
      </c>
      <c r="AI1147" s="17"/>
      <c r="AJ1147" s="17">
        <v>0.11239916763215101</v>
      </c>
      <c r="AK1147" s="17">
        <v>8.5700365851226201E-2</v>
      </c>
      <c r="AL1147" s="17">
        <v>0.12322510416167</v>
      </c>
      <c r="AM1147" s="17">
        <v>6.7058745640816E-2</v>
      </c>
      <c r="AN1147" s="17">
        <v>4.8971258266658699E-2</v>
      </c>
    </row>
    <row r="1148" spans="2:40" x14ac:dyDescent="0.35">
      <c r="B1148" t="s">
        <v>89</v>
      </c>
      <c r="C1148" s="17">
        <v>7.0973957700400997E-3</v>
      </c>
      <c r="D1148" s="17">
        <v>1.7249823792427801E-3</v>
      </c>
      <c r="E1148" s="17">
        <v>1.25130032881225E-2</v>
      </c>
      <c r="F1148" s="17"/>
      <c r="G1148" s="17">
        <v>0</v>
      </c>
      <c r="H1148" s="17">
        <v>5.2711800960411302E-3</v>
      </c>
      <c r="I1148" s="17">
        <v>1.2644833493601499E-2</v>
      </c>
      <c r="J1148" s="17">
        <v>1.08450787030094E-2</v>
      </c>
      <c r="K1148" s="17">
        <v>1.02988607016845E-2</v>
      </c>
      <c r="L1148" s="17">
        <v>3.66640534416331E-3</v>
      </c>
      <c r="M1148" s="17"/>
      <c r="N1148" s="17">
        <v>9.0986592789501497E-3</v>
      </c>
      <c r="O1148" s="17">
        <v>6.37406459235507E-3</v>
      </c>
      <c r="P1148" s="17">
        <v>8.0507905391372508E-3</v>
      </c>
      <c r="Q1148" s="17">
        <v>6.0126220496519098E-3</v>
      </c>
      <c r="R1148" s="17">
        <v>6.6577851942217397E-3</v>
      </c>
      <c r="S1148" s="17"/>
      <c r="T1148" s="17">
        <v>3.08569508591039E-2</v>
      </c>
      <c r="U1148" s="17">
        <v>6.4194277238555104E-3</v>
      </c>
      <c r="V1148" s="17">
        <v>3.3568039049410902E-3</v>
      </c>
      <c r="W1148" s="17">
        <v>2.8762674837045899E-3</v>
      </c>
      <c r="X1148" s="17"/>
      <c r="Y1148" s="17">
        <v>4.1990181476523501E-3</v>
      </c>
      <c r="Z1148" s="17">
        <v>1.6255571677439799E-2</v>
      </c>
      <c r="AA1148" s="17">
        <v>6.1679859480468502E-3</v>
      </c>
      <c r="AB1148" s="17">
        <v>2.5835857048551899E-2</v>
      </c>
      <c r="AC1148" s="17">
        <v>0</v>
      </c>
      <c r="AD1148" s="17">
        <v>0</v>
      </c>
      <c r="AE1148" s="17"/>
      <c r="AF1148" s="17">
        <v>9.1767113633885698E-3</v>
      </c>
      <c r="AG1148" s="17"/>
      <c r="AH1148" s="17">
        <v>5.3320673513823098E-3</v>
      </c>
      <c r="AI1148" s="17"/>
      <c r="AJ1148" s="17">
        <v>8.2934785405873908E-3</v>
      </c>
      <c r="AK1148" s="17">
        <v>1.28395319683697E-2</v>
      </c>
      <c r="AL1148" s="17">
        <v>7.8940038349036897E-3</v>
      </c>
      <c r="AM1148" s="17">
        <v>0</v>
      </c>
      <c r="AN1148" s="17">
        <v>9.44558115178812E-3</v>
      </c>
    </row>
    <row r="1149" spans="2:40" x14ac:dyDescent="0.35">
      <c r="C1149" s="17"/>
      <c r="D1149" s="17"/>
      <c r="E1149" s="17"/>
      <c r="F1149" s="17"/>
      <c r="G1149" s="17"/>
      <c r="H1149" s="17"/>
      <c r="I1149" s="17"/>
      <c r="J1149" s="17"/>
      <c r="K1149" s="17"/>
      <c r="L1149" s="17"/>
      <c r="M1149" s="17"/>
      <c r="N1149" s="17"/>
      <c r="O1149" s="17"/>
      <c r="P1149" s="17"/>
      <c r="Q1149" s="17"/>
      <c r="R1149" s="17"/>
      <c r="S1149" s="17"/>
      <c r="T1149" s="17"/>
      <c r="U1149" s="17"/>
      <c r="V1149" s="17"/>
      <c r="W1149" s="17"/>
      <c r="X1149" s="17"/>
      <c r="Y1149" s="17"/>
      <c r="Z1149" s="17"/>
      <c r="AA1149" s="17"/>
      <c r="AB1149" s="17"/>
      <c r="AC1149" s="17"/>
      <c r="AD1149" s="17"/>
      <c r="AE1149" s="17"/>
      <c r="AF1149" s="17"/>
      <c r="AG1149" s="17"/>
      <c r="AH1149" s="17"/>
      <c r="AI1149" s="17"/>
      <c r="AJ1149" s="17"/>
      <c r="AK1149" s="17"/>
      <c r="AL1149" s="17"/>
      <c r="AM1149" s="17"/>
      <c r="AN1149" s="17"/>
    </row>
    <row r="1150" spans="2:40" x14ac:dyDescent="0.35">
      <c r="B1150" s="6" t="s">
        <v>462</v>
      </c>
      <c r="C1150" s="17"/>
      <c r="D1150" s="17"/>
      <c r="E1150" s="17"/>
      <c r="F1150" s="17"/>
      <c r="G1150" s="17"/>
      <c r="H1150" s="17"/>
      <c r="I1150" s="17"/>
      <c r="J1150" s="17"/>
      <c r="K1150" s="17"/>
      <c r="L1150" s="17"/>
      <c r="M1150" s="17"/>
      <c r="N1150" s="17"/>
      <c r="O1150" s="17"/>
      <c r="P1150" s="17"/>
      <c r="Q1150" s="17"/>
      <c r="R1150" s="17"/>
      <c r="S1150" s="17"/>
      <c r="T1150" s="17"/>
      <c r="U1150" s="17"/>
      <c r="V1150" s="17"/>
      <c r="W1150" s="17"/>
      <c r="X1150" s="17"/>
      <c r="Y1150" s="17"/>
      <c r="Z1150" s="17"/>
      <c r="AA1150" s="17"/>
      <c r="AB1150" s="17"/>
      <c r="AC1150" s="17"/>
      <c r="AD1150" s="17"/>
      <c r="AE1150" s="17"/>
      <c r="AF1150" s="17"/>
      <c r="AG1150" s="17"/>
      <c r="AH1150" s="17"/>
      <c r="AI1150" s="17"/>
      <c r="AJ1150" s="17"/>
      <c r="AK1150" s="17"/>
      <c r="AL1150" s="17"/>
      <c r="AM1150" s="17"/>
      <c r="AN1150" s="17"/>
    </row>
    <row r="1151" spans="2:40" x14ac:dyDescent="0.35">
      <c r="B1151" s="24" t="s">
        <v>62</v>
      </c>
      <c r="C1151" s="17"/>
      <c r="D1151" s="17"/>
      <c r="E1151" s="17"/>
      <c r="F1151" s="17"/>
      <c r="G1151" s="17"/>
      <c r="H1151" s="17"/>
      <c r="I1151" s="17"/>
      <c r="J1151" s="17"/>
      <c r="K1151" s="17"/>
      <c r="L1151" s="17"/>
      <c r="M1151" s="17"/>
      <c r="N1151" s="17"/>
      <c r="O1151" s="17"/>
      <c r="P1151" s="17"/>
      <c r="Q1151" s="17"/>
      <c r="R1151" s="17"/>
      <c r="S1151" s="17"/>
      <c r="T1151" s="17"/>
      <c r="U1151" s="17"/>
      <c r="V1151" s="17"/>
      <c r="W1151" s="17"/>
      <c r="X1151" s="17"/>
      <c r="Y1151" s="17"/>
      <c r="Z1151" s="17"/>
      <c r="AA1151" s="17"/>
      <c r="AB1151" s="17"/>
      <c r="AC1151" s="17"/>
      <c r="AD1151" s="17"/>
      <c r="AE1151" s="17"/>
      <c r="AF1151" s="17"/>
      <c r="AG1151" s="17"/>
      <c r="AH1151" s="17"/>
      <c r="AI1151" s="17"/>
      <c r="AJ1151" s="17"/>
      <c r="AK1151" s="17"/>
      <c r="AL1151" s="17"/>
      <c r="AM1151" s="17"/>
      <c r="AN1151" s="17"/>
    </row>
    <row r="1152" spans="2:40" x14ac:dyDescent="0.35">
      <c r="B1152" t="s">
        <v>458</v>
      </c>
      <c r="C1152" s="17">
        <v>0.58454265278762396</v>
      </c>
      <c r="D1152" s="17">
        <v>0.58932136391559797</v>
      </c>
      <c r="E1152" s="17">
        <v>0.57728767290560101</v>
      </c>
      <c r="F1152" s="17"/>
      <c r="G1152" s="17">
        <v>0.46950730090144999</v>
      </c>
      <c r="H1152" s="17">
        <v>0.477691790722029</v>
      </c>
      <c r="I1152" s="17">
        <v>0.52957940381427704</v>
      </c>
      <c r="J1152" s="17">
        <v>0.596761310285983</v>
      </c>
      <c r="K1152" s="17">
        <v>0.71404594629892404</v>
      </c>
      <c r="L1152" s="17">
        <v>0.645574887607264</v>
      </c>
      <c r="M1152" s="17"/>
      <c r="N1152" s="17">
        <v>0.52141122796389705</v>
      </c>
      <c r="O1152" s="17">
        <v>0.63005365431222604</v>
      </c>
      <c r="P1152" s="17">
        <v>0.62721883750991902</v>
      </c>
      <c r="Q1152" s="17">
        <v>0.56605299353869498</v>
      </c>
      <c r="R1152" s="17">
        <v>0.49452484628774601</v>
      </c>
      <c r="S1152" s="17"/>
      <c r="T1152" s="17">
        <v>0.55132181171023797</v>
      </c>
      <c r="U1152" s="17">
        <v>0.63189647744673705</v>
      </c>
      <c r="V1152" s="17">
        <v>0.55852192105597498</v>
      </c>
      <c r="W1152" s="17">
        <v>0.57763573639903498</v>
      </c>
      <c r="X1152" s="17"/>
      <c r="Y1152" s="17">
        <v>0.53310440306935603</v>
      </c>
      <c r="Z1152" s="17">
        <v>0.64756234311499095</v>
      </c>
      <c r="AA1152" s="17">
        <v>0.61596482791526097</v>
      </c>
      <c r="AB1152" s="17">
        <v>0.66601957664417999</v>
      </c>
      <c r="AC1152" s="17">
        <v>0.56908638613937401</v>
      </c>
      <c r="AD1152" s="17">
        <v>0.55120626647142301</v>
      </c>
      <c r="AE1152" s="17"/>
      <c r="AF1152" s="17">
        <v>0.60463381438473796</v>
      </c>
      <c r="AG1152" s="17"/>
      <c r="AH1152" s="17">
        <v>0.58486063164611901</v>
      </c>
      <c r="AI1152" s="17"/>
      <c r="AJ1152" s="17">
        <v>0.53952259148799198</v>
      </c>
      <c r="AK1152" s="17">
        <v>0.59387652557776405</v>
      </c>
      <c r="AL1152" s="17">
        <v>0.63500643246333899</v>
      </c>
      <c r="AM1152" s="17">
        <v>0.63947096585094199</v>
      </c>
      <c r="AN1152" s="17">
        <v>0.48577145723651299</v>
      </c>
    </row>
    <row r="1153" spans="2:40" x14ac:dyDescent="0.35">
      <c r="B1153" t="s">
        <v>456</v>
      </c>
      <c r="C1153" s="17">
        <v>0.56996596941365396</v>
      </c>
      <c r="D1153" s="17">
        <v>0.56591976458138704</v>
      </c>
      <c r="E1153" s="17">
        <v>0.57543810016469499</v>
      </c>
      <c r="F1153" s="17"/>
      <c r="G1153" s="17">
        <v>0.52609071037889998</v>
      </c>
      <c r="H1153" s="17">
        <v>0.54983008667296096</v>
      </c>
      <c r="I1153" s="17">
        <v>0.57599740138683397</v>
      </c>
      <c r="J1153" s="17">
        <v>0.64106271446122598</v>
      </c>
      <c r="K1153" s="17">
        <v>0.64450160903501696</v>
      </c>
      <c r="L1153" s="17">
        <v>0.50416220245423504</v>
      </c>
      <c r="M1153" s="17"/>
      <c r="N1153" s="17">
        <v>0.51309291386699996</v>
      </c>
      <c r="O1153" s="17">
        <v>0.64465219778373095</v>
      </c>
      <c r="P1153" s="17">
        <v>0.56856102296830502</v>
      </c>
      <c r="Q1153" s="17">
        <v>0.59671830619102995</v>
      </c>
      <c r="R1153" s="17">
        <v>0.47067126854021002</v>
      </c>
      <c r="S1153" s="17"/>
      <c r="T1153" s="17">
        <v>0.61290119971267099</v>
      </c>
      <c r="U1153" s="17">
        <v>0.569304911132817</v>
      </c>
      <c r="V1153" s="17">
        <v>0.57786691604798401</v>
      </c>
      <c r="W1153" s="17">
        <v>0.55929418077186099</v>
      </c>
      <c r="X1153" s="17"/>
      <c r="Y1153" s="17">
        <v>0.55603141443914705</v>
      </c>
      <c r="Z1153" s="17">
        <v>0.65358148829066998</v>
      </c>
      <c r="AA1153" s="17">
        <v>0.52454344559208599</v>
      </c>
      <c r="AB1153" s="17">
        <v>0.60533847680531905</v>
      </c>
      <c r="AC1153" s="17">
        <v>0.654780226668225</v>
      </c>
      <c r="AD1153" s="17">
        <v>0.63853605407141001</v>
      </c>
      <c r="AE1153" s="17"/>
      <c r="AF1153" s="17">
        <v>0.57015791954552097</v>
      </c>
      <c r="AG1153" s="17"/>
      <c r="AH1153" s="17">
        <v>0.57127259375301198</v>
      </c>
      <c r="AI1153" s="17"/>
      <c r="AJ1153" s="17">
        <v>0.53199189519467505</v>
      </c>
      <c r="AK1153" s="17">
        <v>0.57577344271991104</v>
      </c>
      <c r="AL1153" s="17">
        <v>0.61861032157741003</v>
      </c>
      <c r="AM1153" s="17">
        <v>0.58337744900803001</v>
      </c>
      <c r="AN1153" s="17">
        <v>0.55030027025832495</v>
      </c>
    </row>
    <row r="1154" spans="2:40" x14ac:dyDescent="0.35">
      <c r="B1154" t="s">
        <v>460</v>
      </c>
      <c r="C1154" s="17">
        <v>0.56088619797349104</v>
      </c>
      <c r="D1154" s="17">
        <v>0.57989070884365401</v>
      </c>
      <c r="E1154" s="17">
        <v>0.53926206730443105</v>
      </c>
      <c r="F1154" s="17"/>
      <c r="G1154" s="17">
        <v>0.52088772362742597</v>
      </c>
      <c r="H1154" s="17">
        <v>0.52679918732845898</v>
      </c>
      <c r="I1154" s="17">
        <v>0.541862209329811</v>
      </c>
      <c r="J1154" s="17">
        <v>0.49517121105839101</v>
      </c>
      <c r="K1154" s="17">
        <v>0.64626878118883102</v>
      </c>
      <c r="L1154" s="17">
        <v>0.60078609494885404</v>
      </c>
      <c r="M1154" s="17"/>
      <c r="N1154" s="17">
        <v>0.58456904264499499</v>
      </c>
      <c r="O1154" s="17">
        <v>0.59463150605380999</v>
      </c>
      <c r="P1154" s="17">
        <v>0.57885332755943497</v>
      </c>
      <c r="Q1154" s="17">
        <v>0.53219856147586597</v>
      </c>
      <c r="R1154" s="17">
        <v>0.52267764011553997</v>
      </c>
      <c r="S1154" s="17"/>
      <c r="T1154" s="17">
        <v>0.52481106088617102</v>
      </c>
      <c r="U1154" s="17">
        <v>0.57885361533005197</v>
      </c>
      <c r="V1154" s="17">
        <v>0.51422158648262595</v>
      </c>
      <c r="W1154" s="17">
        <v>0.57424117116086704</v>
      </c>
      <c r="X1154" s="17"/>
      <c r="Y1154" s="17">
        <v>0.53773025885732695</v>
      </c>
      <c r="Z1154" s="17">
        <v>0.48164642745693598</v>
      </c>
      <c r="AA1154" s="17">
        <v>0.59044625078317103</v>
      </c>
      <c r="AB1154" s="17">
        <v>0.65317608286089102</v>
      </c>
      <c r="AC1154" s="17">
        <v>0.58518422118464697</v>
      </c>
      <c r="AD1154" s="17">
        <v>0.57618808540665201</v>
      </c>
      <c r="AE1154" s="17"/>
      <c r="AF1154" s="17">
        <v>0.56557115165718796</v>
      </c>
      <c r="AG1154" s="17"/>
      <c r="AH1154" s="17">
        <v>0.56205445432957002</v>
      </c>
      <c r="AI1154" s="17"/>
      <c r="AJ1154" s="17">
        <v>0.49938020884027801</v>
      </c>
      <c r="AK1154" s="17">
        <v>0.61305120538812696</v>
      </c>
      <c r="AL1154" s="17">
        <v>0.60514902148014404</v>
      </c>
      <c r="AM1154" s="17">
        <v>0.57564085311181901</v>
      </c>
      <c r="AN1154" s="17">
        <v>0.55505822380771297</v>
      </c>
    </row>
    <row r="1155" spans="2:40" x14ac:dyDescent="0.35">
      <c r="B1155" t="s">
        <v>457</v>
      </c>
      <c r="C1155" s="17">
        <v>0.48638612035260098</v>
      </c>
      <c r="D1155" s="17">
        <v>0.43778343950290499</v>
      </c>
      <c r="E1155" s="17">
        <v>0.53390751240141499</v>
      </c>
      <c r="F1155" s="17"/>
      <c r="G1155" s="17">
        <v>0.27570162210993898</v>
      </c>
      <c r="H1155" s="17">
        <v>0.27043076559895701</v>
      </c>
      <c r="I1155" s="17">
        <v>0.25563191316371803</v>
      </c>
      <c r="J1155" s="17">
        <v>0.45948856737180999</v>
      </c>
      <c r="K1155" s="17">
        <v>0.68224457701184205</v>
      </c>
      <c r="L1155" s="17">
        <v>0.744614318829105</v>
      </c>
      <c r="M1155" s="17"/>
      <c r="N1155" s="17">
        <v>0.39991851596194999</v>
      </c>
      <c r="O1155" s="17">
        <v>0.47538350791520301</v>
      </c>
      <c r="P1155" s="17">
        <v>0.58254756444969402</v>
      </c>
      <c r="Q1155" s="17">
        <v>0.43728101943432501</v>
      </c>
      <c r="R1155" s="17">
        <v>0.41051684583362102</v>
      </c>
      <c r="S1155" s="17"/>
      <c r="T1155" s="17">
        <v>0.30476478431679199</v>
      </c>
      <c r="U1155" s="17">
        <v>0.53978042174294805</v>
      </c>
      <c r="V1155" s="17">
        <v>0.47267918864791503</v>
      </c>
      <c r="W1155" s="17">
        <v>0.461982790210614</v>
      </c>
      <c r="X1155" s="17"/>
      <c r="Y1155" s="17">
        <v>0.39132431464162698</v>
      </c>
      <c r="Z1155" s="17">
        <v>0.47292434586108201</v>
      </c>
      <c r="AA1155" s="17">
        <v>0.68627658414556603</v>
      </c>
      <c r="AB1155" s="17">
        <v>0.44508008048167302</v>
      </c>
      <c r="AC1155" s="17">
        <v>0.28765453429035798</v>
      </c>
      <c r="AD1155" s="17">
        <v>0.40468676449810398</v>
      </c>
      <c r="AE1155" s="17"/>
      <c r="AF1155" s="17">
        <v>0.51061964636856305</v>
      </c>
      <c r="AG1155" s="17"/>
      <c r="AH1155" s="17">
        <v>0.48679289744802701</v>
      </c>
      <c r="AI1155" s="17"/>
      <c r="AJ1155" s="17">
        <v>0.47882663732442199</v>
      </c>
      <c r="AK1155" s="17">
        <v>0.51123812741929497</v>
      </c>
      <c r="AL1155" s="17">
        <v>0.56365560831045602</v>
      </c>
      <c r="AM1155" s="17">
        <v>0.46468256703639299</v>
      </c>
      <c r="AN1155" s="17">
        <v>0.36484966690260801</v>
      </c>
    </row>
    <row r="1156" spans="2:40" x14ac:dyDescent="0.35">
      <c r="B1156" t="s">
        <v>459</v>
      </c>
      <c r="C1156" s="17">
        <v>0.47134327410502502</v>
      </c>
      <c r="D1156" s="17">
        <v>0.48312022796190301</v>
      </c>
      <c r="E1156" s="17">
        <v>0.46040194671183898</v>
      </c>
      <c r="F1156" s="17"/>
      <c r="G1156" s="17">
        <v>0.36721234183858598</v>
      </c>
      <c r="H1156" s="17">
        <v>0.34086507210825101</v>
      </c>
      <c r="I1156" s="17">
        <v>0.36870683797994103</v>
      </c>
      <c r="J1156" s="17">
        <v>0.41568216719370998</v>
      </c>
      <c r="K1156" s="17">
        <v>0.62573966061253095</v>
      </c>
      <c r="L1156" s="17">
        <v>0.59974114528595102</v>
      </c>
      <c r="M1156" s="17"/>
      <c r="N1156" s="17">
        <v>0.51633586502485096</v>
      </c>
      <c r="O1156" s="17">
        <v>0.48988438855663602</v>
      </c>
      <c r="P1156" s="17">
        <v>0.54300026208267704</v>
      </c>
      <c r="Q1156" s="17">
        <v>0.37283392180987701</v>
      </c>
      <c r="R1156" s="17">
        <v>0.44472782067774402</v>
      </c>
      <c r="S1156" s="17"/>
      <c r="T1156" s="17">
        <v>0.49553277533519702</v>
      </c>
      <c r="U1156" s="17">
        <v>0.52067092083238498</v>
      </c>
      <c r="V1156" s="17">
        <v>0.47296841752466201</v>
      </c>
      <c r="W1156" s="17">
        <v>0.40802132361490201</v>
      </c>
      <c r="X1156" s="17"/>
      <c r="Y1156" s="17">
        <v>0.36841783972981301</v>
      </c>
      <c r="Z1156" s="17">
        <v>0.49038598272987199</v>
      </c>
      <c r="AA1156" s="17">
        <v>0.60176263132449703</v>
      </c>
      <c r="AB1156" s="17">
        <v>0.41424505423531799</v>
      </c>
      <c r="AC1156" s="17">
        <v>0.48960905215715</v>
      </c>
      <c r="AD1156" s="17">
        <v>0.637602638788201</v>
      </c>
      <c r="AE1156" s="17"/>
      <c r="AF1156" s="17">
        <v>0.468142439330553</v>
      </c>
      <c r="AG1156" s="17"/>
      <c r="AH1156" s="17">
        <v>0.46973676560053901</v>
      </c>
      <c r="AI1156" s="17"/>
      <c r="AJ1156" s="17">
        <v>0.44066080900160198</v>
      </c>
      <c r="AK1156" s="17">
        <v>0.53583377009879596</v>
      </c>
      <c r="AL1156" s="17">
        <v>0.484600545522058</v>
      </c>
      <c r="AM1156" s="17">
        <v>0.45619606476417102</v>
      </c>
      <c r="AN1156" s="17">
        <v>0.48239855162017198</v>
      </c>
    </row>
    <row r="1157" spans="2:40" x14ac:dyDescent="0.35">
      <c r="B1157" t="s">
        <v>455</v>
      </c>
      <c r="C1157" s="17">
        <v>0.39054318359096002</v>
      </c>
      <c r="D1157" s="17">
        <v>0.40847613251578202</v>
      </c>
      <c r="E1157" s="17">
        <v>0.37094666706781798</v>
      </c>
      <c r="F1157" s="17"/>
      <c r="G1157" s="17">
        <v>0.36415246325182099</v>
      </c>
      <c r="H1157" s="17">
        <v>0.40174217678776403</v>
      </c>
      <c r="I1157" s="17">
        <v>0.44184727486686398</v>
      </c>
      <c r="J1157" s="17">
        <v>0.47267190766433098</v>
      </c>
      <c r="K1157" s="17">
        <v>0.39382605925533398</v>
      </c>
      <c r="L1157" s="17">
        <v>0.308633070714181</v>
      </c>
      <c r="M1157" s="17"/>
      <c r="N1157" s="17">
        <v>0.43864126507560097</v>
      </c>
      <c r="O1157" s="17">
        <v>0.42878458288793397</v>
      </c>
      <c r="P1157" s="17">
        <v>0.39368063663367298</v>
      </c>
      <c r="Q1157" s="17">
        <v>0.37238299434410399</v>
      </c>
      <c r="R1157" s="17">
        <v>0.343486813940242</v>
      </c>
      <c r="S1157" s="17"/>
      <c r="T1157" s="17">
        <v>0.436224601134586</v>
      </c>
      <c r="U1157" s="17">
        <v>0.42047219368491401</v>
      </c>
      <c r="V1157" s="17">
        <v>0.373019911937013</v>
      </c>
      <c r="W1157" s="17">
        <v>0.36504817666034201</v>
      </c>
      <c r="X1157" s="17"/>
      <c r="Y1157" s="17">
        <v>0.41440351444544599</v>
      </c>
      <c r="Z1157" s="17">
        <v>0.37646662459965802</v>
      </c>
      <c r="AA1157" s="17">
        <v>0.34152596768326099</v>
      </c>
      <c r="AB1157" s="17">
        <v>0.42883052817061801</v>
      </c>
      <c r="AC1157" s="17">
        <v>0.41735353605984599</v>
      </c>
      <c r="AD1157" s="17">
        <v>0.43236583999378703</v>
      </c>
      <c r="AE1157" s="17"/>
      <c r="AF1157" s="17">
        <v>0.39074790496432199</v>
      </c>
      <c r="AG1157" s="17"/>
      <c r="AH1157" s="17">
        <v>0.39244948794735102</v>
      </c>
      <c r="AI1157" s="17"/>
      <c r="AJ1157" s="17">
        <v>0.36077719853819101</v>
      </c>
      <c r="AK1157" s="17">
        <v>0.475911446494371</v>
      </c>
      <c r="AL1157" s="17">
        <v>0.38153493240411102</v>
      </c>
      <c r="AM1157" s="17">
        <v>0.41279398924253302</v>
      </c>
      <c r="AN1157" s="17">
        <v>0.33182496613568502</v>
      </c>
    </row>
    <row r="1158" spans="2:40" x14ac:dyDescent="0.35">
      <c r="B1158" t="s">
        <v>454</v>
      </c>
      <c r="C1158" s="17">
        <v>0.32665937133714501</v>
      </c>
      <c r="D1158" s="17">
        <v>0.34648961340603801</v>
      </c>
      <c r="E1158" s="17">
        <v>0.306801313671617</v>
      </c>
      <c r="F1158" s="17"/>
      <c r="G1158" s="17">
        <v>0.23079451821786001</v>
      </c>
      <c r="H1158" s="17">
        <v>0.28746604840508999</v>
      </c>
      <c r="I1158" s="17">
        <v>0.26373053821751902</v>
      </c>
      <c r="J1158" s="17">
        <v>0.262965640307322</v>
      </c>
      <c r="K1158" s="17">
        <v>0.42546223981818698</v>
      </c>
      <c r="L1158" s="17">
        <v>0.40897153138195003</v>
      </c>
      <c r="M1158" s="17"/>
      <c r="N1158" s="17">
        <v>0.35840837383176999</v>
      </c>
      <c r="O1158" s="17">
        <v>0.32335836813582403</v>
      </c>
      <c r="P1158" s="17">
        <v>0.38927453582684601</v>
      </c>
      <c r="Q1158" s="17">
        <v>0.25122120033205098</v>
      </c>
      <c r="R1158" s="17">
        <v>0.30727452299886998</v>
      </c>
      <c r="S1158" s="17"/>
      <c r="T1158" s="17">
        <v>0.34692861983072298</v>
      </c>
      <c r="U1158" s="17">
        <v>0.378170874506502</v>
      </c>
      <c r="V1158" s="17">
        <v>0.30711086873389998</v>
      </c>
      <c r="W1158" s="17">
        <v>0.28636103845000899</v>
      </c>
      <c r="X1158" s="17"/>
      <c r="Y1158" s="17">
        <v>0.30609002004730901</v>
      </c>
      <c r="Z1158" s="17">
        <v>0.26286010991428699</v>
      </c>
      <c r="AA1158" s="17">
        <v>0.40829673183878701</v>
      </c>
      <c r="AB1158" s="17">
        <v>0.26287182873422399</v>
      </c>
      <c r="AC1158" s="17">
        <v>0.24365796819864499</v>
      </c>
      <c r="AD1158" s="17">
        <v>0.34436686521883803</v>
      </c>
      <c r="AE1158" s="17"/>
      <c r="AF1158" s="17">
        <v>0.32361180337177903</v>
      </c>
      <c r="AG1158" s="17"/>
      <c r="AH1158" s="17">
        <v>0.32800144165797901</v>
      </c>
      <c r="AI1158" s="17"/>
      <c r="AJ1158" s="17">
        <v>0.34047464667715799</v>
      </c>
      <c r="AK1158" s="17">
        <v>0.40656505993641401</v>
      </c>
      <c r="AL1158" s="17">
        <v>0.32810261624762299</v>
      </c>
      <c r="AM1158" s="17">
        <v>0.283655426707979</v>
      </c>
      <c r="AN1158" s="17">
        <v>0.26390369840772498</v>
      </c>
    </row>
    <row r="1159" spans="2:40" x14ac:dyDescent="0.35">
      <c r="B1159" t="s">
        <v>453</v>
      </c>
      <c r="C1159" s="17">
        <v>0.26649433505151598</v>
      </c>
      <c r="D1159" s="17">
        <v>0.26852315817289502</v>
      </c>
      <c r="E1159" s="17">
        <v>0.26605305179149302</v>
      </c>
      <c r="F1159" s="17"/>
      <c r="G1159" s="17">
        <v>0.109066142937918</v>
      </c>
      <c r="H1159" s="17">
        <v>0.15451515876421501</v>
      </c>
      <c r="I1159" s="17">
        <v>0.16366819254494899</v>
      </c>
      <c r="J1159" s="17">
        <v>0.21154326332652401</v>
      </c>
      <c r="K1159" s="17">
        <v>0.333334059180878</v>
      </c>
      <c r="L1159" s="17">
        <v>0.46065875513959897</v>
      </c>
      <c r="M1159" s="17"/>
      <c r="N1159" s="17">
        <v>0.237446518953467</v>
      </c>
      <c r="O1159" s="17">
        <v>0.15986406700028999</v>
      </c>
      <c r="P1159" s="17">
        <v>0.324788050748966</v>
      </c>
      <c r="Q1159" s="17">
        <v>0.240281024754885</v>
      </c>
      <c r="R1159" s="17">
        <v>0.30953603350606801</v>
      </c>
      <c r="S1159" s="17"/>
      <c r="T1159" s="17">
        <v>0.15561797401007399</v>
      </c>
      <c r="U1159" s="17">
        <v>0.33807681204183498</v>
      </c>
      <c r="V1159" s="17">
        <v>0.292247342958804</v>
      </c>
      <c r="W1159" s="17">
        <v>0.189274598952136</v>
      </c>
      <c r="X1159" s="17"/>
      <c r="Y1159" s="17">
        <v>0.19139179843365001</v>
      </c>
      <c r="Z1159" s="17">
        <v>0.24682914321622901</v>
      </c>
      <c r="AA1159" s="17">
        <v>0.42618542283433802</v>
      </c>
      <c r="AB1159" s="17">
        <v>0.19692475876892299</v>
      </c>
      <c r="AC1159" s="17">
        <v>7.4448744523777602E-2</v>
      </c>
      <c r="AD1159" s="17">
        <v>0.41717219774455899</v>
      </c>
      <c r="AE1159" s="17"/>
      <c r="AF1159" s="17">
        <v>0.32454139479531802</v>
      </c>
      <c r="AG1159" s="17"/>
      <c r="AH1159" s="17">
        <v>0.26586012138959902</v>
      </c>
      <c r="AI1159" s="17"/>
      <c r="AJ1159" s="17">
        <v>0.24913688274606699</v>
      </c>
      <c r="AK1159" s="17">
        <v>0.32547963988035</v>
      </c>
      <c r="AL1159" s="17">
        <v>0.320620204219982</v>
      </c>
      <c r="AM1159" s="17">
        <v>0.24735052507555</v>
      </c>
      <c r="AN1159" s="17">
        <v>0.16906607900794601</v>
      </c>
    </row>
    <row r="1160" spans="2:40" x14ac:dyDescent="0.35">
      <c r="B1160" t="s">
        <v>451</v>
      </c>
      <c r="C1160" s="17">
        <v>0.167546321331832</v>
      </c>
      <c r="D1160" s="17">
        <v>0.17272153172976301</v>
      </c>
      <c r="E1160" s="17">
        <v>0.16139770365894701</v>
      </c>
      <c r="F1160" s="17"/>
      <c r="G1160" s="17">
        <v>4.3119274200150999E-2</v>
      </c>
      <c r="H1160" s="17">
        <v>5.8487939610642803E-2</v>
      </c>
      <c r="I1160" s="17">
        <v>7.9753248617783698E-2</v>
      </c>
      <c r="J1160" s="17">
        <v>0.10389851096927499</v>
      </c>
      <c r="K1160" s="17">
        <v>0.20536989751993701</v>
      </c>
      <c r="L1160" s="17">
        <v>0.36129968399217199</v>
      </c>
      <c r="M1160" s="17"/>
      <c r="N1160" s="17">
        <v>0.117590154370105</v>
      </c>
      <c r="O1160" s="17">
        <v>0.11208345267086101</v>
      </c>
      <c r="P1160" s="17">
        <v>0.200494656725478</v>
      </c>
      <c r="Q1160" s="17">
        <v>0.156467417993746</v>
      </c>
      <c r="R1160" s="17">
        <v>0.21242124060097001</v>
      </c>
      <c r="S1160" s="17"/>
      <c r="T1160" s="17">
        <v>0.10387290087093699</v>
      </c>
      <c r="U1160" s="17">
        <v>0.209404296042453</v>
      </c>
      <c r="V1160" s="17">
        <v>0.18529214692848101</v>
      </c>
      <c r="W1160" s="17">
        <v>0.11979964103802</v>
      </c>
      <c r="X1160" s="17"/>
      <c r="Y1160" s="17">
        <v>0.117075912590201</v>
      </c>
      <c r="Z1160" s="17">
        <v>9.9253656622765293E-2</v>
      </c>
      <c r="AA1160" s="17">
        <v>0.32386328047947399</v>
      </c>
      <c r="AB1160" s="17">
        <v>6.69188564274147E-2</v>
      </c>
      <c r="AC1160" s="17">
        <v>1.3811459903886599E-2</v>
      </c>
      <c r="AD1160" s="17">
        <v>9.4097198506873897E-2</v>
      </c>
      <c r="AE1160" s="17"/>
      <c r="AF1160" s="17">
        <v>0.20413610119549699</v>
      </c>
      <c r="AG1160" s="17"/>
      <c r="AH1160" s="17">
        <v>0.16890426503907999</v>
      </c>
      <c r="AI1160" s="17"/>
      <c r="AJ1160" s="17">
        <v>0.18272985138661499</v>
      </c>
      <c r="AK1160" s="17">
        <v>0.19869771762452301</v>
      </c>
      <c r="AL1160" s="17">
        <v>0.19591253620098401</v>
      </c>
      <c r="AM1160" s="17">
        <v>0.117824904191735</v>
      </c>
      <c r="AN1160" s="17">
        <v>0.128956526261156</v>
      </c>
    </row>
    <row r="1161" spans="2:40" x14ac:dyDescent="0.35">
      <c r="B1161" t="s">
        <v>452</v>
      </c>
      <c r="C1161" s="17">
        <v>0.13783537774719501</v>
      </c>
      <c r="D1161" s="17">
        <v>0.157865115680907</v>
      </c>
      <c r="E1161" s="17">
        <v>0.114681855838001</v>
      </c>
      <c r="F1161" s="17"/>
      <c r="G1161" s="17">
        <v>9.5658830977678994E-2</v>
      </c>
      <c r="H1161" s="17">
        <v>0.184722447802107</v>
      </c>
      <c r="I1161" s="17">
        <v>0.195906769971845</v>
      </c>
      <c r="J1161" s="17">
        <v>0.18050494268721301</v>
      </c>
      <c r="K1161" s="17">
        <v>0.12804289642887001</v>
      </c>
      <c r="L1161" s="17">
        <v>6.9609945814916405E-2</v>
      </c>
      <c r="M1161" s="17"/>
      <c r="N1161" s="17">
        <v>0.12951030731121899</v>
      </c>
      <c r="O1161" s="17">
        <v>0.146922683282876</v>
      </c>
      <c r="P1161" s="17">
        <v>0.125309983294462</v>
      </c>
      <c r="Q1161" s="17">
        <v>0.15818777869450701</v>
      </c>
      <c r="R1161" s="17">
        <v>0.13184966779679899</v>
      </c>
      <c r="S1161" s="17"/>
      <c r="T1161" s="17">
        <v>0.175834253177272</v>
      </c>
      <c r="U1161" s="17">
        <v>0.146044838853544</v>
      </c>
      <c r="V1161" s="17">
        <v>0.123596288862975</v>
      </c>
      <c r="W1161" s="17">
        <v>0.13683658712288299</v>
      </c>
      <c r="X1161" s="17"/>
      <c r="Y1161" s="17">
        <v>0.16110851593285899</v>
      </c>
      <c r="Z1161" s="17">
        <v>0.13572781056894001</v>
      </c>
      <c r="AA1161" s="17">
        <v>8.9983605469520098E-2</v>
      </c>
      <c r="AB1161" s="17">
        <v>0.167671115083598</v>
      </c>
      <c r="AC1161" s="17">
        <v>0.15355391620320499</v>
      </c>
      <c r="AD1161" s="17">
        <v>0.25677735790762302</v>
      </c>
      <c r="AE1161" s="17"/>
      <c r="AF1161" s="17">
        <v>0.16035667864066999</v>
      </c>
      <c r="AG1161" s="17"/>
      <c r="AH1161" s="17">
        <v>0.13935069654252399</v>
      </c>
      <c r="AI1161" s="17"/>
      <c r="AJ1161" s="17">
        <v>0.13216604811114699</v>
      </c>
      <c r="AK1161" s="17">
        <v>0.12880254315708001</v>
      </c>
      <c r="AL1161" s="17">
        <v>0.16114660955830001</v>
      </c>
      <c r="AM1161" s="17">
        <v>0.14284001014587699</v>
      </c>
      <c r="AN1161" s="17">
        <v>0.109284074520602</v>
      </c>
    </row>
    <row r="1162" spans="2:40" x14ac:dyDescent="0.35">
      <c r="B1162" t="s">
        <v>79</v>
      </c>
      <c r="C1162" s="17">
        <v>6.1371850365691497E-2</v>
      </c>
      <c r="D1162" s="17">
        <v>7.0265474799709404E-2</v>
      </c>
      <c r="E1162" s="17">
        <v>5.2842406281784597E-2</v>
      </c>
      <c r="F1162" s="17"/>
      <c r="G1162" s="17">
        <v>5.0088025554311702E-2</v>
      </c>
      <c r="H1162" s="17">
        <v>5.7280038243562398E-2</v>
      </c>
      <c r="I1162" s="17">
        <v>8.3971516585418696E-2</v>
      </c>
      <c r="J1162" s="17">
        <v>7.5544933860325403E-2</v>
      </c>
      <c r="K1162" s="17">
        <v>3.3419418495764103E-2</v>
      </c>
      <c r="L1162" s="17">
        <v>6.4400198949496307E-2</v>
      </c>
      <c r="M1162" s="17"/>
      <c r="N1162" s="17">
        <v>7.7148852226959705E-2</v>
      </c>
      <c r="O1162" s="17">
        <v>2.2208337486384299E-2</v>
      </c>
      <c r="P1162" s="17">
        <v>5.81360605378703E-2</v>
      </c>
      <c r="Q1162" s="17">
        <v>8.5444967547131795E-2</v>
      </c>
      <c r="R1162" s="17">
        <v>4.5772495079217497E-2</v>
      </c>
      <c r="S1162" s="17"/>
      <c r="T1162" s="17">
        <v>4.8712148656367901E-2</v>
      </c>
      <c r="U1162" s="17">
        <v>6.4462785907213202E-2</v>
      </c>
      <c r="V1162" s="17">
        <v>3.1806201962938797E-2</v>
      </c>
      <c r="W1162" s="17">
        <v>9.0299938121398998E-2</v>
      </c>
      <c r="X1162" s="17"/>
      <c r="Y1162" s="17">
        <v>6.3584344119130901E-2</v>
      </c>
      <c r="Z1162" s="17">
        <v>6.4706408984707101E-2</v>
      </c>
      <c r="AA1162" s="17">
        <v>7.1469339556850198E-2</v>
      </c>
      <c r="AB1162" s="17">
        <v>2.5955616641887998E-2</v>
      </c>
      <c r="AC1162" s="17">
        <v>2.7601651006947801E-2</v>
      </c>
      <c r="AD1162" s="17">
        <v>0.100693436056656</v>
      </c>
      <c r="AE1162" s="17"/>
      <c r="AF1162" s="17">
        <v>7.3733412251394001E-2</v>
      </c>
      <c r="AG1162" s="17"/>
      <c r="AH1162" s="17">
        <v>5.9791061884727201E-2</v>
      </c>
      <c r="AI1162" s="17"/>
      <c r="AJ1162" s="17">
        <v>5.1888427348936297E-2</v>
      </c>
      <c r="AK1162" s="17">
        <v>3.58536503599702E-2</v>
      </c>
      <c r="AL1162" s="17">
        <v>6.6132399662650596E-2</v>
      </c>
      <c r="AM1162" s="17">
        <v>9.0577608997221906E-2</v>
      </c>
      <c r="AN1162" s="17">
        <v>5.2073207044453E-2</v>
      </c>
    </row>
    <row r="1163" spans="2:40" x14ac:dyDescent="0.35">
      <c r="B1163" t="s">
        <v>89</v>
      </c>
      <c r="C1163" s="17">
        <v>4.9341553087803698E-2</v>
      </c>
      <c r="D1163" s="17">
        <v>3.60003913933944E-2</v>
      </c>
      <c r="E1163" s="17">
        <v>6.2978959073277496E-2</v>
      </c>
      <c r="F1163" s="17"/>
      <c r="G1163" s="17">
        <v>7.2762556789394195E-2</v>
      </c>
      <c r="H1163" s="17">
        <v>4.6613967898700301E-2</v>
      </c>
      <c r="I1163" s="17">
        <v>5.5642176920450197E-2</v>
      </c>
      <c r="J1163" s="17">
        <v>3.69062764439732E-2</v>
      </c>
      <c r="K1163" s="17">
        <v>4.77864579929606E-2</v>
      </c>
      <c r="L1163" s="17">
        <v>4.6783539674160199E-2</v>
      </c>
      <c r="M1163" s="17"/>
      <c r="N1163" s="17">
        <v>8.2636865429435699E-2</v>
      </c>
      <c r="O1163" s="17">
        <v>3.3317669044568003E-2</v>
      </c>
      <c r="P1163" s="17">
        <v>4.5228931426164097E-2</v>
      </c>
      <c r="Q1163" s="17">
        <v>4.6099257185238302E-2</v>
      </c>
      <c r="R1163" s="17">
        <v>6.4107591883718396E-2</v>
      </c>
      <c r="S1163" s="17"/>
      <c r="T1163" s="17">
        <v>7.85966148767345E-2</v>
      </c>
      <c r="U1163" s="17">
        <v>6.1153588374138E-2</v>
      </c>
      <c r="V1163" s="17">
        <v>3.9315668708252698E-2</v>
      </c>
      <c r="W1163" s="17">
        <v>2.33396766736539E-2</v>
      </c>
      <c r="X1163" s="17"/>
      <c r="Y1163" s="17">
        <v>4.7137518776759701E-2</v>
      </c>
      <c r="Z1163" s="17">
        <v>2.4006258803719802E-2</v>
      </c>
      <c r="AA1163" s="17">
        <v>5.1376374451331003E-2</v>
      </c>
      <c r="AB1163" s="17">
        <v>8.9861547307480097E-2</v>
      </c>
      <c r="AC1163" s="17">
        <v>6.8206028591219506E-2</v>
      </c>
      <c r="AD1163" s="17">
        <v>0</v>
      </c>
      <c r="AE1163" s="17"/>
      <c r="AF1163" s="17">
        <v>4.7543616218126097E-2</v>
      </c>
      <c r="AG1163" s="17"/>
      <c r="AH1163" s="17">
        <v>4.9615049974687103E-2</v>
      </c>
      <c r="AI1163" s="17"/>
      <c r="AJ1163" s="17">
        <v>4.6200006182118399E-2</v>
      </c>
      <c r="AK1163" s="17">
        <v>3.9074304987887103E-2</v>
      </c>
      <c r="AL1163" s="17">
        <v>3.4614186429850001E-2</v>
      </c>
      <c r="AM1163" s="17">
        <v>6.1107872726453502E-2</v>
      </c>
      <c r="AN1163" s="17">
        <v>7.7565175921635102E-2</v>
      </c>
    </row>
    <row r="1164" spans="2:40" x14ac:dyDescent="0.35">
      <c r="C1164" s="17"/>
      <c r="D1164" s="17"/>
      <c r="E1164" s="17"/>
      <c r="F1164" s="17"/>
      <c r="G1164" s="17"/>
      <c r="H1164" s="17"/>
      <c r="I1164" s="17"/>
      <c r="J1164" s="17"/>
      <c r="K1164" s="17"/>
      <c r="L1164" s="17"/>
      <c r="M1164" s="17"/>
      <c r="N1164" s="17"/>
      <c r="O1164" s="17"/>
      <c r="P1164" s="17"/>
      <c r="Q1164" s="17"/>
      <c r="R1164" s="17"/>
      <c r="S1164" s="17"/>
      <c r="T1164" s="17"/>
      <c r="U1164" s="17"/>
      <c r="V1164" s="17"/>
      <c r="W1164" s="17"/>
      <c r="X1164" s="17"/>
      <c r="Y1164" s="17"/>
      <c r="Z1164" s="17"/>
      <c r="AA1164" s="17"/>
      <c r="AB1164" s="17"/>
      <c r="AC1164" s="17"/>
      <c r="AD1164" s="17"/>
      <c r="AE1164" s="17"/>
      <c r="AF1164" s="17"/>
      <c r="AG1164" s="17"/>
      <c r="AH1164" s="17"/>
      <c r="AI1164" s="17"/>
      <c r="AJ1164" s="17"/>
      <c r="AK1164" s="17"/>
      <c r="AL1164" s="17"/>
      <c r="AM1164" s="17"/>
      <c r="AN1164" s="17"/>
    </row>
    <row r="1165" spans="2:40" x14ac:dyDescent="0.35">
      <c r="B1165" s="6" t="s">
        <v>494</v>
      </c>
      <c r="C1165" s="17"/>
      <c r="D1165" s="17"/>
      <c r="E1165" s="17"/>
      <c r="F1165" s="17"/>
      <c r="G1165" s="17"/>
      <c r="H1165" s="17"/>
      <c r="I1165" s="17"/>
      <c r="J1165" s="17"/>
      <c r="K1165" s="17"/>
      <c r="L1165" s="17"/>
      <c r="M1165" s="17"/>
      <c r="N1165" s="17"/>
      <c r="O1165" s="17"/>
      <c r="P1165" s="17"/>
      <c r="Q1165" s="17"/>
      <c r="R1165" s="17"/>
      <c r="S1165" s="17"/>
      <c r="T1165" s="17"/>
      <c r="U1165" s="17"/>
      <c r="V1165" s="17"/>
      <c r="W1165" s="17"/>
      <c r="X1165" s="17"/>
      <c r="Y1165" s="17"/>
      <c r="Z1165" s="17"/>
      <c r="AA1165" s="17"/>
      <c r="AB1165" s="17"/>
      <c r="AC1165" s="17"/>
      <c r="AD1165" s="17"/>
      <c r="AE1165" s="17"/>
      <c r="AF1165" s="17"/>
      <c r="AG1165" s="17"/>
      <c r="AH1165" s="17"/>
      <c r="AI1165" s="17"/>
      <c r="AJ1165" s="17"/>
      <c r="AK1165" s="17"/>
      <c r="AL1165" s="17"/>
      <c r="AM1165" s="17"/>
      <c r="AN1165" s="17"/>
    </row>
    <row r="1166" spans="2:40" x14ac:dyDescent="0.35">
      <c r="B1166" s="24" t="s">
        <v>62</v>
      </c>
      <c r="C1166" s="17"/>
      <c r="D1166" s="17"/>
      <c r="E1166" s="17"/>
      <c r="F1166" s="17"/>
      <c r="G1166" s="17"/>
      <c r="H1166" s="17"/>
      <c r="I1166" s="17"/>
      <c r="J1166" s="17"/>
      <c r="K1166" s="17"/>
      <c r="L1166" s="17"/>
      <c r="M1166" s="17"/>
      <c r="N1166" s="17"/>
      <c r="O1166" s="17"/>
      <c r="P1166" s="17"/>
      <c r="Q1166" s="17"/>
      <c r="R1166" s="17"/>
      <c r="S1166" s="17"/>
      <c r="T1166" s="17"/>
      <c r="U1166" s="17"/>
      <c r="V1166" s="17"/>
      <c r="W1166" s="17"/>
      <c r="X1166" s="17"/>
      <c r="Y1166" s="17"/>
      <c r="Z1166" s="17"/>
      <c r="AA1166" s="17"/>
      <c r="AB1166" s="17"/>
      <c r="AC1166" s="17"/>
      <c r="AD1166" s="17"/>
      <c r="AE1166" s="17"/>
      <c r="AF1166" s="17"/>
      <c r="AG1166" s="17"/>
      <c r="AH1166" s="17"/>
      <c r="AI1166" s="17"/>
      <c r="AJ1166" s="17"/>
      <c r="AK1166" s="17"/>
      <c r="AL1166" s="17"/>
      <c r="AM1166" s="17"/>
      <c r="AN1166" s="17"/>
    </row>
    <row r="1167" spans="2:40" x14ac:dyDescent="0.35">
      <c r="B1167" t="s">
        <v>463</v>
      </c>
      <c r="C1167" s="17">
        <v>0.61437957577212998</v>
      </c>
      <c r="D1167" s="17">
        <v>0.62015859924453098</v>
      </c>
      <c r="E1167" s="17">
        <v>0.60630189556690395</v>
      </c>
      <c r="F1167" s="17"/>
      <c r="G1167" s="17">
        <v>0.48990450234052602</v>
      </c>
      <c r="H1167" s="17">
        <v>0.54170265467651701</v>
      </c>
      <c r="I1167" s="17">
        <v>0.60578279557603198</v>
      </c>
      <c r="J1167" s="17">
        <v>0.62488963251981</v>
      </c>
      <c r="K1167" s="17">
        <v>0.669011587794619</v>
      </c>
      <c r="L1167" s="17">
        <v>0.67905832279187905</v>
      </c>
      <c r="M1167" s="17"/>
      <c r="N1167" s="17">
        <v>0.57035620767650996</v>
      </c>
      <c r="O1167" s="17">
        <v>0.64813009584582804</v>
      </c>
      <c r="P1167" s="17">
        <v>0.66656307178476404</v>
      </c>
      <c r="Q1167" s="17">
        <v>0.59665857337831696</v>
      </c>
      <c r="R1167" s="17">
        <v>0.52243684844147198</v>
      </c>
      <c r="S1167" s="17"/>
      <c r="T1167" s="17">
        <v>0.53676962098663505</v>
      </c>
      <c r="U1167" s="17">
        <v>0.659611187320857</v>
      </c>
      <c r="V1167" s="17">
        <v>0.62384207201311603</v>
      </c>
      <c r="W1167" s="17">
        <v>0.59973690292442405</v>
      </c>
      <c r="X1167" s="17"/>
      <c r="Y1167" s="17">
        <v>0.585636591755201</v>
      </c>
      <c r="Z1167" s="17">
        <v>0.56587006719331701</v>
      </c>
      <c r="AA1167" s="17">
        <v>0.66714781848500704</v>
      </c>
      <c r="AB1167" s="17">
        <v>0.56842812117559205</v>
      </c>
      <c r="AC1167" s="17">
        <v>0.639502618655864</v>
      </c>
      <c r="AD1167" s="17">
        <v>0.72187617471209298</v>
      </c>
      <c r="AE1167" s="17"/>
      <c r="AF1167" s="17">
        <v>0.62860369675133299</v>
      </c>
      <c r="AG1167" s="17"/>
      <c r="AH1167" s="17">
        <v>0.62500842976000204</v>
      </c>
      <c r="AI1167" s="17"/>
      <c r="AJ1167" s="17">
        <v>0.54911514928767202</v>
      </c>
      <c r="AK1167" s="17">
        <v>0.63110142880805198</v>
      </c>
      <c r="AL1167" s="17">
        <v>0.66286509123589699</v>
      </c>
      <c r="AM1167" s="17">
        <v>0.64784481297277496</v>
      </c>
      <c r="AN1167" s="17">
        <v>0.61987437871402895</v>
      </c>
    </row>
    <row r="1168" spans="2:40" x14ac:dyDescent="0.35">
      <c r="B1168" t="s">
        <v>464</v>
      </c>
      <c r="C1168" s="17">
        <v>0.58690331034578203</v>
      </c>
      <c r="D1168" s="17">
        <v>0.58348830356631698</v>
      </c>
      <c r="E1168" s="17">
        <v>0.59184505628584705</v>
      </c>
      <c r="F1168" s="17"/>
      <c r="G1168" s="17">
        <v>0.59561147472869003</v>
      </c>
      <c r="H1168" s="17">
        <v>0.50580648195237998</v>
      </c>
      <c r="I1168" s="17">
        <v>0.52579692391320199</v>
      </c>
      <c r="J1168" s="17">
        <v>0.57576785584466605</v>
      </c>
      <c r="K1168" s="17">
        <v>0.63537116149705797</v>
      </c>
      <c r="L1168" s="17">
        <v>0.64839229533469001</v>
      </c>
      <c r="M1168" s="17"/>
      <c r="N1168" s="17">
        <v>0.61731543487075702</v>
      </c>
      <c r="O1168" s="17">
        <v>0.54404124366733597</v>
      </c>
      <c r="P1168" s="17">
        <v>0.627953551361081</v>
      </c>
      <c r="Q1168" s="17">
        <v>0.59691831550802399</v>
      </c>
      <c r="R1168" s="17">
        <v>0.48640945391610402</v>
      </c>
      <c r="S1168" s="17"/>
      <c r="T1168" s="17">
        <v>0.57070994248497497</v>
      </c>
      <c r="U1168" s="17">
        <v>0.63751816207346101</v>
      </c>
      <c r="V1168" s="17">
        <v>0.57325468476444996</v>
      </c>
      <c r="W1168" s="17">
        <v>0.56949962547940403</v>
      </c>
      <c r="X1168" s="17"/>
      <c r="Y1168" s="17">
        <v>0.54546708661059595</v>
      </c>
      <c r="Z1168" s="17">
        <v>0.61576838573699799</v>
      </c>
      <c r="AA1168" s="17">
        <v>0.64254195642832401</v>
      </c>
      <c r="AB1168" s="17">
        <v>0.60119188831039305</v>
      </c>
      <c r="AC1168" s="17">
        <v>0.59312026690271702</v>
      </c>
      <c r="AD1168" s="17">
        <v>0.49557844855838401</v>
      </c>
      <c r="AE1168" s="17"/>
      <c r="AF1168" s="17">
        <v>0.57520604874785697</v>
      </c>
      <c r="AG1168" s="17"/>
      <c r="AH1168" s="17">
        <v>0.59419674373002496</v>
      </c>
      <c r="AI1168" s="17"/>
      <c r="AJ1168" s="17">
        <v>0.51300078218299106</v>
      </c>
      <c r="AK1168" s="17">
        <v>0.622080766095094</v>
      </c>
      <c r="AL1168" s="17">
        <v>0.62696260283717797</v>
      </c>
      <c r="AM1168" s="17">
        <v>0.62494697321845905</v>
      </c>
      <c r="AN1168" s="17">
        <v>0.60033601340320797</v>
      </c>
    </row>
    <row r="1169" spans="2:40" x14ac:dyDescent="0.35">
      <c r="B1169" t="s">
        <v>465</v>
      </c>
      <c r="C1169" s="17">
        <v>0.50114937267094395</v>
      </c>
      <c r="D1169" s="17">
        <v>0.47340216135375601</v>
      </c>
      <c r="E1169" s="17">
        <v>0.52991646496372002</v>
      </c>
      <c r="F1169" s="17"/>
      <c r="G1169" s="17">
        <v>0.558925225929644</v>
      </c>
      <c r="H1169" s="17">
        <v>0.46846506034701002</v>
      </c>
      <c r="I1169" s="17">
        <v>0.48471512202118999</v>
      </c>
      <c r="J1169" s="17">
        <v>0.45506150255794803</v>
      </c>
      <c r="K1169" s="17">
        <v>0.46528686311643203</v>
      </c>
      <c r="L1169" s="17">
        <v>0.56083702035360095</v>
      </c>
      <c r="M1169" s="17"/>
      <c r="N1169" s="17">
        <v>0.54772267250061102</v>
      </c>
      <c r="O1169" s="17">
        <v>0.49603923210402101</v>
      </c>
      <c r="P1169" s="17">
        <v>0.49771725391568999</v>
      </c>
      <c r="Q1169" s="17">
        <v>0.50713977402391996</v>
      </c>
      <c r="R1169" s="17">
        <v>0.46906085526283298</v>
      </c>
      <c r="S1169" s="17"/>
      <c r="T1169" s="17">
        <v>0.476696420410262</v>
      </c>
      <c r="U1169" s="17">
        <v>0.50261146740130302</v>
      </c>
      <c r="V1169" s="17">
        <v>0.52911145050872399</v>
      </c>
      <c r="W1169" s="17">
        <v>0.50716325334281698</v>
      </c>
      <c r="X1169" s="17"/>
      <c r="Y1169" s="17">
        <v>0.49123971903101499</v>
      </c>
      <c r="Z1169" s="17">
        <v>0.56239723707169498</v>
      </c>
      <c r="AA1169" s="17">
        <v>0.51463468818806601</v>
      </c>
      <c r="AB1169" s="17">
        <v>0.41801662906755699</v>
      </c>
      <c r="AC1169" s="17">
        <v>0.54515036645236403</v>
      </c>
      <c r="AD1169" s="17">
        <v>0.35969162193476401</v>
      </c>
      <c r="AE1169" s="17"/>
      <c r="AF1169" s="17">
        <v>0.48128670942164797</v>
      </c>
      <c r="AG1169" s="17"/>
      <c r="AH1169" s="17">
        <v>0.51142720524934604</v>
      </c>
      <c r="AI1169" s="17"/>
      <c r="AJ1169" s="17">
        <v>0.45368175606356498</v>
      </c>
      <c r="AK1169" s="17">
        <v>0.52262237328271899</v>
      </c>
      <c r="AL1169" s="17">
        <v>0.51020652161202795</v>
      </c>
      <c r="AM1169" s="17">
        <v>0.56997121572754605</v>
      </c>
      <c r="AN1169" s="17">
        <v>0.44682696237116698</v>
      </c>
    </row>
    <row r="1170" spans="2:40" x14ac:dyDescent="0.35">
      <c r="B1170" t="s">
        <v>466</v>
      </c>
      <c r="C1170" s="17">
        <v>0.45211581227226399</v>
      </c>
      <c r="D1170" s="17">
        <v>0.442945555319958</v>
      </c>
      <c r="E1170" s="17">
        <v>0.46003981446686698</v>
      </c>
      <c r="F1170" s="17"/>
      <c r="G1170" s="17">
        <v>0.50628124179478196</v>
      </c>
      <c r="H1170" s="17">
        <v>0.48271495287638799</v>
      </c>
      <c r="I1170" s="17">
        <v>0.43982238866911499</v>
      </c>
      <c r="J1170" s="17">
        <v>0.401147163987359</v>
      </c>
      <c r="K1170" s="17">
        <v>0.46868817032250298</v>
      </c>
      <c r="L1170" s="17">
        <v>0.43892099021672398</v>
      </c>
      <c r="M1170" s="17"/>
      <c r="N1170" s="17">
        <v>0.40208355058838002</v>
      </c>
      <c r="O1170" s="17">
        <v>0.41697522008635202</v>
      </c>
      <c r="P1170" s="17">
        <v>0.45880517456561798</v>
      </c>
      <c r="Q1170" s="17">
        <v>0.489913228714347</v>
      </c>
      <c r="R1170" s="17">
        <v>0.42534174612223402</v>
      </c>
      <c r="S1170" s="17"/>
      <c r="T1170" s="17">
        <v>0.47634423436920498</v>
      </c>
      <c r="U1170" s="17">
        <v>0.40373638643874699</v>
      </c>
      <c r="V1170" s="17">
        <v>0.48809249069191801</v>
      </c>
      <c r="W1170" s="17">
        <v>0.50389364317162799</v>
      </c>
      <c r="X1170" s="17"/>
      <c r="Y1170" s="17">
        <v>0.49239790474520601</v>
      </c>
      <c r="Z1170" s="17">
        <v>0.48633865421561701</v>
      </c>
      <c r="AA1170" s="17">
        <v>0.395111605540787</v>
      </c>
      <c r="AB1170" s="17">
        <v>0.47320442879936198</v>
      </c>
      <c r="AC1170" s="17">
        <v>0.42294462959111001</v>
      </c>
      <c r="AD1170" s="17">
        <v>0.31504569749528499</v>
      </c>
      <c r="AE1170" s="17"/>
      <c r="AF1170" s="17">
        <v>0.469150171110717</v>
      </c>
      <c r="AG1170" s="17"/>
      <c r="AH1170" s="17">
        <v>0.45787619528978701</v>
      </c>
      <c r="AI1170" s="17"/>
      <c r="AJ1170" s="17">
        <v>0.437767503173357</v>
      </c>
      <c r="AK1170" s="17">
        <v>0.42785287956404999</v>
      </c>
      <c r="AL1170" s="17">
        <v>0.48239254249937003</v>
      </c>
      <c r="AM1170" s="17">
        <v>0.47448980323643197</v>
      </c>
      <c r="AN1170" s="17">
        <v>0.41908231854049499</v>
      </c>
    </row>
    <row r="1171" spans="2:40" x14ac:dyDescent="0.35">
      <c r="B1171" t="s">
        <v>467</v>
      </c>
      <c r="C1171" s="17">
        <v>0.39813272820548801</v>
      </c>
      <c r="D1171" s="17">
        <v>0.419970168466831</v>
      </c>
      <c r="E1171" s="17">
        <v>0.37472215692281402</v>
      </c>
      <c r="F1171" s="17"/>
      <c r="G1171" s="17">
        <v>0.38786075426161098</v>
      </c>
      <c r="H1171" s="17">
        <v>0.37135556554305099</v>
      </c>
      <c r="I1171" s="17">
        <v>0.31344826551830801</v>
      </c>
      <c r="J1171" s="17">
        <v>0.42912587734326102</v>
      </c>
      <c r="K1171" s="17">
        <v>0.44971666069559002</v>
      </c>
      <c r="L1171" s="17">
        <v>0.41519782850548298</v>
      </c>
      <c r="M1171" s="17"/>
      <c r="N1171" s="17">
        <v>0.44254324923041799</v>
      </c>
      <c r="O1171" s="17">
        <v>0.407667102040979</v>
      </c>
      <c r="P1171" s="17">
        <v>0.41771533125190702</v>
      </c>
      <c r="Q1171" s="17">
        <v>0.36704789912955599</v>
      </c>
      <c r="R1171" s="17">
        <v>0.37930834935283098</v>
      </c>
      <c r="S1171" s="17"/>
      <c r="T1171" s="17">
        <v>0.437081858701515</v>
      </c>
      <c r="U1171" s="17">
        <v>0.43164903341052202</v>
      </c>
      <c r="V1171" s="17">
        <v>0.33948250445209199</v>
      </c>
      <c r="W1171" s="17">
        <v>0.38395009108386902</v>
      </c>
      <c r="X1171" s="17"/>
      <c r="Y1171" s="17">
        <v>0.36715707517588603</v>
      </c>
      <c r="Z1171" s="17">
        <v>0.41433986200006201</v>
      </c>
      <c r="AA1171" s="17">
        <v>0.41495422201830001</v>
      </c>
      <c r="AB1171" s="17">
        <v>0.44249307671353</v>
      </c>
      <c r="AC1171" s="17">
        <v>0.507381370309962</v>
      </c>
      <c r="AD1171" s="17">
        <v>0.18386931526918501</v>
      </c>
      <c r="AE1171" s="17"/>
      <c r="AF1171" s="17">
        <v>0.42580723655937402</v>
      </c>
      <c r="AG1171" s="17"/>
      <c r="AH1171" s="17">
        <v>0.40305876794629703</v>
      </c>
      <c r="AI1171" s="17"/>
      <c r="AJ1171" s="17">
        <v>0.37258067803884798</v>
      </c>
      <c r="AK1171" s="17">
        <v>0.345273788728227</v>
      </c>
      <c r="AL1171" s="17">
        <v>0.389153424588635</v>
      </c>
      <c r="AM1171" s="17">
        <v>0.47376093896149202</v>
      </c>
      <c r="AN1171" s="17">
        <v>0.402181029929358</v>
      </c>
    </row>
    <row r="1172" spans="2:40" x14ac:dyDescent="0.35">
      <c r="B1172" t="s">
        <v>468</v>
      </c>
      <c r="C1172" s="17">
        <v>0.397360067360498</v>
      </c>
      <c r="D1172" s="17">
        <v>0.41491445882585098</v>
      </c>
      <c r="E1172" s="17">
        <v>0.37818278982832199</v>
      </c>
      <c r="F1172" s="17"/>
      <c r="G1172" s="17">
        <v>0.56449726463726602</v>
      </c>
      <c r="H1172" s="17">
        <v>0.32284935320506902</v>
      </c>
      <c r="I1172" s="17">
        <v>0.38486411159985701</v>
      </c>
      <c r="J1172" s="17">
        <v>0.326762441204902</v>
      </c>
      <c r="K1172" s="17">
        <v>0.39001424195175399</v>
      </c>
      <c r="L1172" s="17">
        <v>0.43394071670753898</v>
      </c>
      <c r="M1172" s="17"/>
      <c r="N1172" s="17">
        <v>0.52494053742577595</v>
      </c>
      <c r="O1172" s="17">
        <v>0.42246233706988601</v>
      </c>
      <c r="P1172" s="17">
        <v>0.38243554562637</v>
      </c>
      <c r="Q1172" s="17">
        <v>0.38859807537679297</v>
      </c>
      <c r="R1172" s="17">
        <v>0.34373530654703399</v>
      </c>
      <c r="S1172" s="17"/>
      <c r="T1172" s="17">
        <v>0.56845631147519204</v>
      </c>
      <c r="U1172" s="17">
        <v>0.39769608008631402</v>
      </c>
      <c r="V1172" s="17">
        <v>0.42442988170694002</v>
      </c>
      <c r="W1172" s="17">
        <v>0.37459696456577002</v>
      </c>
      <c r="X1172" s="17"/>
      <c r="Y1172" s="17">
        <v>0.35503955927538999</v>
      </c>
      <c r="Z1172" s="17">
        <v>0.407459396022194</v>
      </c>
      <c r="AA1172" s="17">
        <v>0.41241116919926601</v>
      </c>
      <c r="AB1172" s="17">
        <v>0.38998692636947702</v>
      </c>
      <c r="AC1172" s="17">
        <v>0.63513918827043003</v>
      </c>
      <c r="AD1172" s="17">
        <v>0.18917800249432701</v>
      </c>
      <c r="AE1172" s="17"/>
      <c r="AF1172" s="17">
        <v>0.39647906506305203</v>
      </c>
      <c r="AG1172" s="17"/>
      <c r="AH1172" s="17">
        <v>0.40308976875861102</v>
      </c>
      <c r="AI1172" s="17"/>
      <c r="AJ1172" s="17">
        <v>0.34972780295233802</v>
      </c>
      <c r="AK1172" s="17">
        <v>0.35511817014500302</v>
      </c>
      <c r="AL1172" s="17">
        <v>0.46524361233497502</v>
      </c>
      <c r="AM1172" s="17">
        <v>0.418576168174432</v>
      </c>
      <c r="AN1172" s="17">
        <v>0.418578364747414</v>
      </c>
    </row>
    <row r="1173" spans="2:40" x14ac:dyDescent="0.35">
      <c r="B1173" t="s">
        <v>55</v>
      </c>
      <c r="C1173" s="17">
        <v>0.33593600870239099</v>
      </c>
      <c r="D1173" s="17">
        <v>0.31592106013850302</v>
      </c>
      <c r="E1173" s="17">
        <v>0.35598512737947602</v>
      </c>
      <c r="F1173" s="17"/>
      <c r="G1173" s="17">
        <v>0.434860974654668</v>
      </c>
      <c r="H1173" s="17">
        <v>0.28226699751501499</v>
      </c>
      <c r="I1173" s="17">
        <v>0.36364341975446901</v>
      </c>
      <c r="J1173" s="17">
        <v>0.28801235460505797</v>
      </c>
      <c r="K1173" s="17">
        <v>0.27733049135690901</v>
      </c>
      <c r="L1173" s="17">
        <v>0.382483579906511</v>
      </c>
      <c r="M1173" s="17"/>
      <c r="N1173" s="17">
        <v>0.36830570812339802</v>
      </c>
      <c r="O1173" s="17">
        <v>0.327340041178385</v>
      </c>
      <c r="P1173" s="17">
        <v>0.34300954469466899</v>
      </c>
      <c r="Q1173" s="17">
        <v>0.33062797145535</v>
      </c>
      <c r="R1173" s="17">
        <v>0.30263127580956001</v>
      </c>
      <c r="S1173" s="17"/>
      <c r="T1173" s="17">
        <v>0.33905815135740802</v>
      </c>
      <c r="U1173" s="17">
        <v>0.31109353011900998</v>
      </c>
      <c r="V1173" s="17">
        <v>0.34791207304451699</v>
      </c>
      <c r="W1173" s="17">
        <v>0.36631294713231699</v>
      </c>
      <c r="X1173" s="17"/>
      <c r="Y1173" s="17">
        <v>0.32250572585515302</v>
      </c>
      <c r="Z1173" s="17">
        <v>0.29490712725553903</v>
      </c>
      <c r="AA1173" s="17">
        <v>0.36567227534763602</v>
      </c>
      <c r="AB1173" s="17">
        <v>0.35759717979970701</v>
      </c>
      <c r="AC1173" s="17">
        <v>0.33391017373655102</v>
      </c>
      <c r="AD1173" s="17">
        <v>0.34225018164667997</v>
      </c>
      <c r="AE1173" s="17"/>
      <c r="AF1173" s="17">
        <v>0.141752223520833</v>
      </c>
      <c r="AG1173" s="17"/>
      <c r="AH1173" s="17">
        <v>0.34236655871405403</v>
      </c>
      <c r="AI1173" s="17"/>
      <c r="AJ1173" s="17">
        <v>0.31725779156265299</v>
      </c>
      <c r="AK1173" s="17">
        <v>0.380978119713547</v>
      </c>
      <c r="AL1173" s="17">
        <v>0.37323106399579498</v>
      </c>
      <c r="AM1173" s="17">
        <v>0.31040362420413298</v>
      </c>
      <c r="AN1173" s="17">
        <v>0.31092224920036499</v>
      </c>
    </row>
    <row r="1174" spans="2:40" x14ac:dyDescent="0.35">
      <c r="B1174" t="s">
        <v>469</v>
      </c>
      <c r="C1174" s="17">
        <v>0.251265311732918</v>
      </c>
      <c r="D1174" s="17">
        <v>0.22582178215774701</v>
      </c>
      <c r="E1174" s="17">
        <v>0.27821026804314702</v>
      </c>
      <c r="F1174" s="17"/>
      <c r="G1174" s="17">
        <v>0.24137056406774601</v>
      </c>
      <c r="H1174" s="17">
        <v>0.25486103318854197</v>
      </c>
      <c r="I1174" s="17">
        <v>0.20701157141222201</v>
      </c>
      <c r="J1174" s="17">
        <v>0.221369190446527</v>
      </c>
      <c r="K1174" s="17">
        <v>0.28765093641846101</v>
      </c>
      <c r="L1174" s="17">
        <v>0.27502212947080901</v>
      </c>
      <c r="M1174" s="17"/>
      <c r="N1174" s="17">
        <v>0.25198537898892798</v>
      </c>
      <c r="O1174" s="17">
        <v>0.24611524643197</v>
      </c>
      <c r="P1174" s="17">
        <v>0.28210097306494097</v>
      </c>
      <c r="Q1174" s="17">
        <v>0.19967302936939199</v>
      </c>
      <c r="R1174" s="17">
        <v>0.25629546988065599</v>
      </c>
      <c r="S1174" s="17"/>
      <c r="T1174" s="17">
        <v>0.152371712010726</v>
      </c>
      <c r="U1174" s="17">
        <v>0.28088203798885403</v>
      </c>
      <c r="V1174" s="17">
        <v>0.30349424283308901</v>
      </c>
      <c r="W1174" s="17">
        <v>0.22022670655203999</v>
      </c>
      <c r="X1174" s="17"/>
      <c r="Y1174" s="17">
        <v>0.22883970929108699</v>
      </c>
      <c r="Z1174" s="17">
        <v>0.27862735703543801</v>
      </c>
      <c r="AA1174" s="17">
        <v>0.291836792945598</v>
      </c>
      <c r="AB1174" s="17">
        <v>0.224357957013018</v>
      </c>
      <c r="AC1174" s="17">
        <v>0.20900905105272899</v>
      </c>
      <c r="AD1174" s="17">
        <v>0.19023767455429699</v>
      </c>
      <c r="AE1174" s="17"/>
      <c r="AF1174" s="17">
        <v>0.22556605372456801</v>
      </c>
      <c r="AG1174" s="17"/>
      <c r="AH1174" s="17">
        <v>0.25469784500057102</v>
      </c>
      <c r="AI1174" s="17"/>
      <c r="AJ1174" s="17">
        <v>0.22491104990145</v>
      </c>
      <c r="AK1174" s="17">
        <v>0.30665354732699102</v>
      </c>
      <c r="AL1174" s="17">
        <v>0.26401764218909801</v>
      </c>
      <c r="AM1174" s="17">
        <v>0.223765117024947</v>
      </c>
      <c r="AN1174" s="17">
        <v>0.29018640383777999</v>
      </c>
    </row>
    <row r="1175" spans="2:40" x14ac:dyDescent="0.35">
      <c r="B1175" t="s">
        <v>470</v>
      </c>
      <c r="C1175" s="17">
        <v>0.24778155251575901</v>
      </c>
      <c r="D1175" s="17">
        <v>0.28117796315806498</v>
      </c>
      <c r="E1175" s="17">
        <v>0.213885055003499</v>
      </c>
      <c r="F1175" s="17"/>
      <c r="G1175" s="17">
        <v>0.34670541040083502</v>
      </c>
      <c r="H1175" s="17">
        <v>0.36830343553833</v>
      </c>
      <c r="I1175" s="17">
        <v>0.26659790734799399</v>
      </c>
      <c r="J1175" s="17">
        <v>0.21538410037712299</v>
      </c>
      <c r="K1175" s="17">
        <v>0.18576640416144699</v>
      </c>
      <c r="L1175" s="17">
        <v>0.175661042567863</v>
      </c>
      <c r="M1175" s="17"/>
      <c r="N1175" s="17">
        <v>0.38038508207417498</v>
      </c>
      <c r="O1175" s="17">
        <v>0.26166419640862498</v>
      </c>
      <c r="P1175" s="17">
        <v>0.20462665489697601</v>
      </c>
      <c r="Q1175" s="17">
        <v>0.23196258531234301</v>
      </c>
      <c r="R1175" s="17">
        <v>0.28502194559030603</v>
      </c>
      <c r="S1175" s="17"/>
      <c r="T1175" s="17">
        <v>0.31302917559166799</v>
      </c>
      <c r="U1175" s="17">
        <v>0.24079604895795201</v>
      </c>
      <c r="V1175" s="17">
        <v>0.28498060173039402</v>
      </c>
      <c r="W1175" s="17">
        <v>0.199919028326348</v>
      </c>
      <c r="X1175" s="17"/>
      <c r="Y1175" s="17">
        <v>0.25432103431406</v>
      </c>
      <c r="Z1175" s="17">
        <v>0.329812734947945</v>
      </c>
      <c r="AA1175" s="17">
        <v>0.177390945946792</v>
      </c>
      <c r="AB1175" s="17">
        <v>0.26209441622639201</v>
      </c>
      <c r="AC1175" s="17">
        <v>0.33848454127662803</v>
      </c>
      <c r="AD1175" s="17">
        <v>0.35362599123029198</v>
      </c>
      <c r="AE1175" s="17"/>
      <c r="AF1175" s="17">
        <v>0.22670447359837201</v>
      </c>
      <c r="AG1175" s="17"/>
      <c r="AH1175" s="17">
        <v>0.251945563873537</v>
      </c>
      <c r="AI1175" s="17"/>
      <c r="AJ1175" s="17">
        <v>0.22395973562666199</v>
      </c>
      <c r="AK1175" s="17">
        <v>0.31596305199687202</v>
      </c>
      <c r="AL1175" s="17">
        <v>0.21208152559060101</v>
      </c>
      <c r="AM1175" s="17">
        <v>0.277754070404446</v>
      </c>
      <c r="AN1175" s="17">
        <v>0.23230255314147699</v>
      </c>
    </row>
    <row r="1176" spans="2:40" x14ac:dyDescent="0.35">
      <c r="B1176" t="s">
        <v>56</v>
      </c>
      <c r="C1176" s="17">
        <v>0.221283916703538</v>
      </c>
      <c r="D1176" s="17">
        <v>0.24706206482919299</v>
      </c>
      <c r="E1176" s="17">
        <v>0.19681992592320499</v>
      </c>
      <c r="F1176" s="17"/>
      <c r="G1176" s="17">
        <v>8.5353089977717303E-2</v>
      </c>
      <c r="H1176" s="17">
        <v>0.15337288555245701</v>
      </c>
      <c r="I1176" s="17">
        <v>0.22776246278447401</v>
      </c>
      <c r="J1176" s="17">
        <v>0.24630085995176601</v>
      </c>
      <c r="K1176" s="17">
        <v>0.26484516703908301</v>
      </c>
      <c r="L1176" s="17">
        <v>0.276525961218898</v>
      </c>
      <c r="M1176" s="17"/>
      <c r="N1176" s="17">
        <v>0.21613354311764299</v>
      </c>
      <c r="O1176" s="17">
        <v>0.22916459976714301</v>
      </c>
      <c r="P1176" s="17">
        <v>0.22300147500471301</v>
      </c>
      <c r="Q1176" s="17">
        <v>0.230485154109588</v>
      </c>
      <c r="R1176" s="17">
        <v>0.19810685451600199</v>
      </c>
      <c r="S1176" s="17"/>
      <c r="T1176" s="17">
        <v>0.19653355914881701</v>
      </c>
      <c r="U1176" s="17">
        <v>0.246681438479568</v>
      </c>
      <c r="V1176" s="17">
        <v>0.221044605972717</v>
      </c>
      <c r="W1176" s="17">
        <v>0.223848501919158</v>
      </c>
      <c r="X1176" s="17"/>
      <c r="Y1176" s="17">
        <v>0.21259658345142601</v>
      </c>
      <c r="Z1176" s="17">
        <v>0.24013035579119399</v>
      </c>
      <c r="AA1176" s="17">
        <v>0.262936176591059</v>
      </c>
      <c r="AB1176" s="17">
        <v>0.15696883317355401</v>
      </c>
      <c r="AC1176" s="17">
        <v>0.14238584796523401</v>
      </c>
      <c r="AD1176" s="17">
        <v>0.14985375841977799</v>
      </c>
      <c r="AE1176" s="17"/>
      <c r="AF1176" s="17">
        <v>0.37686104969241102</v>
      </c>
      <c r="AG1176" s="17"/>
      <c r="AH1176" s="17">
        <v>0.223479857413658</v>
      </c>
      <c r="AI1176" s="17"/>
      <c r="AJ1176" s="17">
        <v>0.20416985919302899</v>
      </c>
      <c r="AK1176" s="17">
        <v>0.213133701699806</v>
      </c>
      <c r="AL1176" s="17">
        <v>0.23613272219144299</v>
      </c>
      <c r="AM1176" s="17">
        <v>0.23286893085198801</v>
      </c>
      <c r="AN1176" s="17">
        <v>0.22975200778083199</v>
      </c>
    </row>
    <row r="1177" spans="2:40" x14ac:dyDescent="0.35">
      <c r="B1177" t="s">
        <v>471</v>
      </c>
      <c r="C1177" s="17">
        <v>0.20875000254696399</v>
      </c>
      <c r="D1177" s="17">
        <v>0.18696599001732001</v>
      </c>
      <c r="E1177" s="17">
        <v>0.23178150188426999</v>
      </c>
      <c r="F1177" s="17"/>
      <c r="G1177" s="17">
        <v>2.8833357478385301E-2</v>
      </c>
      <c r="H1177" s="17">
        <v>0.143047450434894</v>
      </c>
      <c r="I1177" s="17">
        <v>0.212043615751699</v>
      </c>
      <c r="J1177" s="17">
        <v>0.19441951909211599</v>
      </c>
      <c r="K1177" s="17">
        <v>0.21857386690626099</v>
      </c>
      <c r="L1177" s="17">
        <v>0.33067107351681502</v>
      </c>
      <c r="M1177" s="17"/>
      <c r="N1177" s="17">
        <v>0.18121974627557699</v>
      </c>
      <c r="O1177" s="17">
        <v>0.12579301559352801</v>
      </c>
      <c r="P1177" s="17">
        <v>0.26200215508811903</v>
      </c>
      <c r="Q1177" s="17">
        <v>0.19253486001141101</v>
      </c>
      <c r="R1177" s="17">
        <v>0.21167486938577601</v>
      </c>
      <c r="S1177" s="17"/>
      <c r="T1177" s="17">
        <v>0.139828288678954</v>
      </c>
      <c r="U1177" s="17">
        <v>0.17930849807365401</v>
      </c>
      <c r="V1177" s="17">
        <v>0.22366400566658901</v>
      </c>
      <c r="W1177" s="17">
        <v>0.25221677172819501</v>
      </c>
      <c r="X1177" s="17"/>
      <c r="Y1177" s="17">
        <v>0.198914453685785</v>
      </c>
      <c r="Z1177" s="17">
        <v>0.15040524628089699</v>
      </c>
      <c r="AA1177" s="17">
        <v>0.298881144832777</v>
      </c>
      <c r="AB1177" s="17">
        <v>0.158699929155278</v>
      </c>
      <c r="AC1177" s="17">
        <v>4.3795634225499903E-2</v>
      </c>
      <c r="AD1177" s="17">
        <v>7.7140144764630394E-2</v>
      </c>
      <c r="AE1177" s="17"/>
      <c r="AF1177" s="17">
        <v>0.15397058109325501</v>
      </c>
      <c r="AG1177" s="17"/>
      <c r="AH1177" s="17">
        <v>0.211228606019354</v>
      </c>
      <c r="AI1177" s="17"/>
      <c r="AJ1177" s="17">
        <v>0.201659330146642</v>
      </c>
      <c r="AK1177" s="17">
        <v>0.26541022666380698</v>
      </c>
      <c r="AL1177" s="17">
        <v>0.225307779753701</v>
      </c>
      <c r="AM1177" s="17">
        <v>0.17052743372356299</v>
      </c>
      <c r="AN1177" s="17">
        <v>0.202075827217819</v>
      </c>
    </row>
    <row r="1178" spans="2:40" x14ac:dyDescent="0.35">
      <c r="B1178" t="s">
        <v>472</v>
      </c>
      <c r="C1178" s="17">
        <v>0.20464219162286801</v>
      </c>
      <c r="D1178" s="17">
        <v>0.21742428381592599</v>
      </c>
      <c r="E1178" s="17">
        <v>0.193077287734125</v>
      </c>
      <c r="F1178" s="17"/>
      <c r="G1178" s="17">
        <v>0.27242732392029601</v>
      </c>
      <c r="H1178" s="17">
        <v>0.31306090898912903</v>
      </c>
      <c r="I1178" s="17">
        <v>0.24704474356513101</v>
      </c>
      <c r="J1178" s="17">
        <v>0.19571580691983301</v>
      </c>
      <c r="K1178" s="17">
        <v>0.14592735231915599</v>
      </c>
      <c r="L1178" s="17">
        <v>0.122776781492747</v>
      </c>
      <c r="M1178" s="17"/>
      <c r="N1178" s="17">
        <v>0.24661206289839099</v>
      </c>
      <c r="O1178" s="17">
        <v>0.19344423239195199</v>
      </c>
      <c r="P1178" s="17">
        <v>0.158431165937301</v>
      </c>
      <c r="Q1178" s="17">
        <v>0.24112029287870501</v>
      </c>
      <c r="R1178" s="17">
        <v>0.229714630174951</v>
      </c>
      <c r="S1178" s="17"/>
      <c r="T1178" s="17">
        <v>0.22163328081182901</v>
      </c>
      <c r="U1178" s="17">
        <v>0.16961346213068901</v>
      </c>
      <c r="V1178" s="17">
        <v>0.199517319533559</v>
      </c>
      <c r="W1178" s="17">
        <v>0.26506466172415799</v>
      </c>
      <c r="X1178" s="17"/>
      <c r="Y1178" s="17">
        <v>0.27122786230168699</v>
      </c>
      <c r="Z1178" s="17">
        <v>0.209207071586234</v>
      </c>
      <c r="AA1178" s="17">
        <v>0.11600167948875501</v>
      </c>
      <c r="AB1178" s="17">
        <v>0.184953891094427</v>
      </c>
      <c r="AC1178" s="17">
        <v>0.23458967329725799</v>
      </c>
      <c r="AD1178" s="17">
        <v>0.13878819562660699</v>
      </c>
      <c r="AE1178" s="17"/>
      <c r="AF1178" s="17">
        <v>0.18437757688967699</v>
      </c>
      <c r="AG1178" s="17"/>
      <c r="AH1178" s="17">
        <v>0.20655565150316399</v>
      </c>
      <c r="AI1178" s="17"/>
      <c r="AJ1178" s="17">
        <v>0.21715550928416399</v>
      </c>
      <c r="AK1178" s="17">
        <v>0.19166832408218701</v>
      </c>
      <c r="AL1178" s="17">
        <v>0.19694740499981001</v>
      </c>
      <c r="AM1178" s="17">
        <v>0.20948970722740601</v>
      </c>
      <c r="AN1178" s="17">
        <v>0.18901566779578</v>
      </c>
    </row>
    <row r="1179" spans="2:40" x14ac:dyDescent="0.35">
      <c r="B1179" t="s">
        <v>473</v>
      </c>
      <c r="C1179" s="17">
        <v>0.200754053163061</v>
      </c>
      <c r="D1179" s="17">
        <v>0.23556918223746201</v>
      </c>
      <c r="E1179" s="17">
        <v>0.16511251660228701</v>
      </c>
      <c r="F1179" s="17"/>
      <c r="G1179" s="17">
        <v>0.24985208844250001</v>
      </c>
      <c r="H1179" s="17">
        <v>0.19227293689681299</v>
      </c>
      <c r="I1179" s="17">
        <v>0.168718528669632</v>
      </c>
      <c r="J1179" s="17">
        <v>0.159172799494575</v>
      </c>
      <c r="K1179" s="17">
        <v>0.19530740774496799</v>
      </c>
      <c r="L1179" s="17">
        <v>0.234664716309199</v>
      </c>
      <c r="M1179" s="17"/>
      <c r="N1179" s="17">
        <v>0.19334664324920001</v>
      </c>
      <c r="O1179" s="17">
        <v>0.20050000651560701</v>
      </c>
      <c r="P1179" s="17">
        <v>0.170975031088167</v>
      </c>
      <c r="Q1179" s="17">
        <v>0.17716078471574401</v>
      </c>
      <c r="R1179" s="17">
        <v>0.33731855099500802</v>
      </c>
      <c r="S1179" s="17"/>
      <c r="T1179" s="17">
        <v>0.20276842761703001</v>
      </c>
      <c r="U1179" s="17">
        <v>0.245823216949875</v>
      </c>
      <c r="V1179" s="17">
        <v>0.215125994091001</v>
      </c>
      <c r="W1179" s="17">
        <v>0.15601158099572801</v>
      </c>
      <c r="X1179" s="17"/>
      <c r="Y1179" s="17">
        <v>0.16137109908103101</v>
      </c>
      <c r="Z1179" s="17">
        <v>0.26702216591619099</v>
      </c>
      <c r="AA1179" s="17">
        <v>0.237724569464425</v>
      </c>
      <c r="AB1179" s="17">
        <v>0.227675687174931</v>
      </c>
      <c r="AC1179" s="17">
        <v>0.16738169308815901</v>
      </c>
      <c r="AD1179" s="17">
        <v>0.12702096840001401</v>
      </c>
      <c r="AE1179" s="17"/>
      <c r="AF1179" s="17">
        <v>0.22312871406998699</v>
      </c>
      <c r="AG1179" s="17"/>
      <c r="AH1179" s="17">
        <v>0.20266080974498599</v>
      </c>
      <c r="AI1179" s="17"/>
      <c r="AJ1179" s="17">
        <v>0.20208385707523399</v>
      </c>
      <c r="AK1179" s="17">
        <v>0.17295215387733601</v>
      </c>
      <c r="AL1179" s="17">
        <v>0.19918591074210601</v>
      </c>
      <c r="AM1179" s="17">
        <v>0.223943662397735</v>
      </c>
      <c r="AN1179" s="17">
        <v>0.18741614714962301</v>
      </c>
    </row>
    <row r="1180" spans="2:40" x14ac:dyDescent="0.35">
      <c r="B1180" t="s">
        <v>474</v>
      </c>
      <c r="C1180" s="17">
        <v>0.156384237784294</v>
      </c>
      <c r="D1180" s="17">
        <v>0.192702369150031</v>
      </c>
      <c r="E1180" s="17">
        <v>0.115033383070302</v>
      </c>
      <c r="F1180" s="17"/>
      <c r="G1180" s="17">
        <v>0.25801088015737</v>
      </c>
      <c r="H1180" s="17">
        <v>0.225679481892303</v>
      </c>
      <c r="I1180" s="17">
        <v>0.146975045657285</v>
      </c>
      <c r="J1180" s="17">
        <v>0.16439077972753999</v>
      </c>
      <c r="K1180" s="17">
        <v>0.13367529253139601</v>
      </c>
      <c r="L1180" s="17">
        <v>8.1415621565679303E-2</v>
      </c>
      <c r="M1180" s="17"/>
      <c r="N1180" s="17">
        <v>0.18430402912969299</v>
      </c>
      <c r="O1180" s="17">
        <v>0.178737580870623</v>
      </c>
      <c r="P1180" s="17">
        <v>0.11779780600329399</v>
      </c>
      <c r="Q1180" s="17">
        <v>0.167606519050296</v>
      </c>
      <c r="R1180" s="17">
        <v>0.200277388422851</v>
      </c>
      <c r="S1180" s="17"/>
      <c r="T1180" s="17">
        <v>0.19781496292112799</v>
      </c>
      <c r="U1180" s="17">
        <v>0.13826911366379399</v>
      </c>
      <c r="V1180" s="17">
        <v>0.126175347611102</v>
      </c>
      <c r="W1180" s="17">
        <v>0.204496705233635</v>
      </c>
      <c r="X1180" s="17"/>
      <c r="Y1180" s="17">
        <v>0.164116755044559</v>
      </c>
      <c r="Z1180" s="17">
        <v>0.211139418095041</v>
      </c>
      <c r="AA1180" s="17">
        <v>7.6471248753955501E-2</v>
      </c>
      <c r="AB1180" s="17">
        <v>0.27976550297138902</v>
      </c>
      <c r="AC1180" s="17">
        <v>0.26638406825406102</v>
      </c>
      <c r="AD1180" s="17">
        <v>0.15224327023218101</v>
      </c>
      <c r="AE1180" s="17"/>
      <c r="AF1180" s="17">
        <v>0.115806242017018</v>
      </c>
      <c r="AG1180" s="17"/>
      <c r="AH1180" s="17">
        <v>0.158900516915506</v>
      </c>
      <c r="AI1180" s="17"/>
      <c r="AJ1180" s="17">
        <v>0.17639656427303699</v>
      </c>
      <c r="AK1180" s="17">
        <v>0.14094164401707901</v>
      </c>
      <c r="AL1180" s="17">
        <v>0.13058400076280299</v>
      </c>
      <c r="AM1180" s="17">
        <v>0.163766701745266</v>
      </c>
      <c r="AN1180" s="17">
        <v>0.15238906675827699</v>
      </c>
    </row>
    <row r="1181" spans="2:40" x14ac:dyDescent="0.35">
      <c r="B1181" t="s">
        <v>475</v>
      </c>
      <c r="C1181" s="17">
        <v>0.155247815818918</v>
      </c>
      <c r="D1181" s="17">
        <v>0.148188792332208</v>
      </c>
      <c r="E1181" s="17">
        <v>0.15929136868896401</v>
      </c>
      <c r="F1181" s="17"/>
      <c r="G1181" s="17">
        <v>0.38515962722061298</v>
      </c>
      <c r="H1181" s="17">
        <v>0.24716425682146201</v>
      </c>
      <c r="I1181" s="17">
        <v>0.17713830339325801</v>
      </c>
      <c r="J1181" s="17">
        <v>0.128728874682875</v>
      </c>
      <c r="K1181" s="17">
        <v>9.3530408639301593E-2</v>
      </c>
      <c r="L1181" s="17">
        <v>4.0264284525017201E-2</v>
      </c>
      <c r="M1181" s="17"/>
      <c r="N1181" s="17">
        <v>0.221090513317655</v>
      </c>
      <c r="O1181" s="17">
        <v>0.21508087742377699</v>
      </c>
      <c r="P1181" s="17">
        <v>0.12127134265254801</v>
      </c>
      <c r="Q1181" s="17">
        <v>0.15302095995801801</v>
      </c>
      <c r="R1181" s="17">
        <v>0.12968221142739</v>
      </c>
      <c r="S1181" s="17"/>
      <c r="T1181" s="17">
        <v>0.26408317340676801</v>
      </c>
      <c r="U1181" s="17">
        <v>0.13684958852903201</v>
      </c>
      <c r="V1181" s="17">
        <v>0.165154667390014</v>
      </c>
      <c r="W1181" s="17">
        <v>0.14432321518204699</v>
      </c>
      <c r="X1181" s="17"/>
      <c r="Y1181" s="17">
        <v>0.16659178871883301</v>
      </c>
      <c r="Z1181" s="17">
        <v>0.227703092915263</v>
      </c>
      <c r="AA1181" s="17">
        <v>5.9797594405133297E-2</v>
      </c>
      <c r="AB1181" s="17">
        <v>0.19741136765084999</v>
      </c>
      <c r="AC1181" s="17">
        <v>0.35957066928499098</v>
      </c>
      <c r="AD1181" s="17">
        <v>0.15608473934762801</v>
      </c>
      <c r="AE1181" s="17"/>
      <c r="AF1181" s="17">
        <v>0.105397674427416</v>
      </c>
      <c r="AG1181" s="17"/>
      <c r="AH1181" s="17">
        <v>0.15773660517268001</v>
      </c>
      <c r="AI1181" s="17"/>
      <c r="AJ1181" s="17">
        <v>0.14326955805764599</v>
      </c>
      <c r="AK1181" s="17">
        <v>0.14804425422439901</v>
      </c>
      <c r="AL1181" s="17">
        <v>0.16561114934302801</v>
      </c>
      <c r="AM1181" s="17">
        <v>0.165491468175683</v>
      </c>
      <c r="AN1181" s="17">
        <v>0.1585982930182</v>
      </c>
    </row>
    <row r="1182" spans="2:40" x14ac:dyDescent="0.35">
      <c r="B1182" t="s">
        <v>476</v>
      </c>
      <c r="C1182" s="17">
        <v>0.153284519455712</v>
      </c>
      <c r="D1182" s="17">
        <v>0.16606789804809799</v>
      </c>
      <c r="E1182" s="17">
        <v>0.139395601737</v>
      </c>
      <c r="F1182" s="17"/>
      <c r="G1182" s="17">
        <v>0.16799449695720201</v>
      </c>
      <c r="H1182" s="17">
        <v>8.9214534871567996E-2</v>
      </c>
      <c r="I1182" s="17">
        <v>0.17280279170020801</v>
      </c>
      <c r="J1182" s="17">
        <v>0.14919015448749801</v>
      </c>
      <c r="K1182" s="17">
        <v>0.17952142610442001</v>
      </c>
      <c r="L1182" s="17">
        <v>0.16444942544734001</v>
      </c>
      <c r="M1182" s="17"/>
      <c r="N1182" s="17">
        <v>0.13036767150512699</v>
      </c>
      <c r="O1182" s="17">
        <v>0.16803151281126999</v>
      </c>
      <c r="P1182" s="17">
        <v>0.16681474548522501</v>
      </c>
      <c r="Q1182" s="17">
        <v>0.13355901717040899</v>
      </c>
      <c r="R1182" s="17">
        <v>0.16045372640741801</v>
      </c>
      <c r="S1182" s="17"/>
      <c r="T1182" s="17">
        <v>0.13930946270870501</v>
      </c>
      <c r="U1182" s="17">
        <v>0.16060954121804699</v>
      </c>
      <c r="V1182" s="17">
        <v>0.14507279725970501</v>
      </c>
      <c r="W1182" s="17">
        <v>0.14596372721961001</v>
      </c>
      <c r="X1182" s="17"/>
      <c r="Y1182" s="17">
        <v>0.14275392443582499</v>
      </c>
      <c r="Z1182" s="17">
        <v>0.15912795095708099</v>
      </c>
      <c r="AA1182" s="17">
        <v>0.16716633995732</v>
      </c>
      <c r="AB1182" s="17">
        <v>0.18288854438812799</v>
      </c>
      <c r="AC1182" s="17">
        <v>0.128184805171184</v>
      </c>
      <c r="AD1182" s="17">
        <v>0.161233771970798</v>
      </c>
      <c r="AE1182" s="17"/>
      <c r="AF1182" s="17">
        <v>0.176554193486649</v>
      </c>
      <c r="AG1182" s="17"/>
      <c r="AH1182" s="17">
        <v>0.15571357723453899</v>
      </c>
      <c r="AI1182" s="17"/>
      <c r="AJ1182" s="17">
        <v>0.112768197821515</v>
      </c>
      <c r="AK1182" s="17">
        <v>0.13282090602142399</v>
      </c>
      <c r="AL1182" s="17">
        <v>0.20121660634616301</v>
      </c>
      <c r="AM1182" s="17">
        <v>0.16713068495531</v>
      </c>
      <c r="AN1182" s="17">
        <v>0.17899330234524399</v>
      </c>
    </row>
    <row r="1183" spans="2:40" x14ac:dyDescent="0.35">
      <c r="B1183" t="s">
        <v>477</v>
      </c>
      <c r="C1183" s="17">
        <v>0.13895131563330301</v>
      </c>
      <c r="D1183" s="17">
        <v>0.12779774635951999</v>
      </c>
      <c r="E1183" s="17">
        <v>0.150934692109917</v>
      </c>
      <c r="F1183" s="17"/>
      <c r="G1183" s="17">
        <v>0.25748440278039503</v>
      </c>
      <c r="H1183" s="17">
        <v>0.21514643939734199</v>
      </c>
      <c r="I1183" s="17">
        <v>0.17960458645382699</v>
      </c>
      <c r="J1183" s="17">
        <v>0.104845470271687</v>
      </c>
      <c r="K1183" s="17">
        <v>6.9438250266124796E-2</v>
      </c>
      <c r="L1183" s="17">
        <v>8.1324483703947903E-2</v>
      </c>
      <c r="M1183" s="17"/>
      <c r="N1183" s="17">
        <v>0.183970912809127</v>
      </c>
      <c r="O1183" s="17">
        <v>0.16102096978506</v>
      </c>
      <c r="P1183" s="17">
        <v>0.105689438731923</v>
      </c>
      <c r="Q1183" s="17">
        <v>0.15940029932632099</v>
      </c>
      <c r="R1183" s="17">
        <v>0.12662113274138301</v>
      </c>
      <c r="S1183" s="17"/>
      <c r="T1183" s="17">
        <v>9.7115268993984594E-2</v>
      </c>
      <c r="U1183" s="17">
        <v>0.10962769326869801</v>
      </c>
      <c r="V1183" s="17">
        <v>0.121960701664464</v>
      </c>
      <c r="W1183" s="17">
        <v>0.17796093170470001</v>
      </c>
      <c r="X1183" s="17"/>
      <c r="Y1183" s="17">
        <v>0.16452076323762899</v>
      </c>
      <c r="Z1183" s="17">
        <v>0.19997585018477601</v>
      </c>
      <c r="AA1183" s="17">
        <v>6.0920903365772099E-2</v>
      </c>
      <c r="AB1183" s="17">
        <v>0.11109128774044399</v>
      </c>
      <c r="AC1183" s="17">
        <v>0.27248473876210599</v>
      </c>
      <c r="AD1183" s="17">
        <v>0.124666429975337</v>
      </c>
      <c r="AE1183" s="17"/>
      <c r="AF1183" s="17">
        <v>7.7011388751847307E-2</v>
      </c>
      <c r="AG1183" s="17"/>
      <c r="AH1183" s="17">
        <v>0.14144732465332199</v>
      </c>
      <c r="AI1183" s="17"/>
      <c r="AJ1183" s="17">
        <v>0.156386498800065</v>
      </c>
      <c r="AK1183" s="17">
        <v>0.141321506817566</v>
      </c>
      <c r="AL1183" s="17">
        <v>0.13792061017454499</v>
      </c>
      <c r="AM1183" s="17">
        <v>0.13445258955620101</v>
      </c>
      <c r="AN1183" s="17">
        <v>9.3560546588369903E-2</v>
      </c>
    </row>
    <row r="1184" spans="2:40" x14ac:dyDescent="0.35">
      <c r="B1184" t="s">
        <v>478</v>
      </c>
      <c r="C1184" s="17">
        <v>0.105100126309718</v>
      </c>
      <c r="D1184" s="17">
        <v>0.11094905701192299</v>
      </c>
      <c r="E1184" s="17">
        <v>9.9876439670108799E-2</v>
      </c>
      <c r="F1184" s="17"/>
      <c r="G1184" s="17">
        <v>0.115885522397438</v>
      </c>
      <c r="H1184" s="17">
        <v>9.7295138534760905E-2</v>
      </c>
      <c r="I1184" s="17">
        <v>9.2498222833530305E-2</v>
      </c>
      <c r="J1184" s="17">
        <v>0.13290270571127299</v>
      </c>
      <c r="K1184" s="17">
        <v>0.101505529669401</v>
      </c>
      <c r="L1184" s="17">
        <v>9.6690339497223901E-2</v>
      </c>
      <c r="M1184" s="17"/>
      <c r="N1184" s="17">
        <v>7.3672417561898296E-2</v>
      </c>
      <c r="O1184" s="17">
        <v>6.6310603810058599E-2</v>
      </c>
      <c r="P1184" s="17">
        <v>0.114428576359192</v>
      </c>
      <c r="Q1184" s="17">
        <v>0.12831163043216701</v>
      </c>
      <c r="R1184" s="17">
        <v>0.102809382785108</v>
      </c>
      <c r="S1184" s="17"/>
      <c r="T1184" s="17">
        <v>0.11143348558112499</v>
      </c>
      <c r="U1184" s="17">
        <v>0.10815441427921201</v>
      </c>
      <c r="V1184" s="17">
        <v>9.9685692300124099E-2</v>
      </c>
      <c r="W1184" s="17">
        <v>0.12156395096898</v>
      </c>
      <c r="X1184" s="17"/>
      <c r="Y1184" s="17">
        <v>0.114738771549296</v>
      </c>
      <c r="Z1184" s="17">
        <v>9.90135608110463E-2</v>
      </c>
      <c r="AA1184" s="17">
        <v>8.4087464816639604E-2</v>
      </c>
      <c r="AB1184" s="17">
        <v>0.114234566430859</v>
      </c>
      <c r="AC1184" s="17">
        <v>0.110055302937082</v>
      </c>
      <c r="AD1184" s="17">
        <v>0.17963203459888899</v>
      </c>
      <c r="AE1184" s="17"/>
      <c r="AF1184" s="17">
        <v>0.108993092842931</v>
      </c>
      <c r="AG1184" s="17"/>
      <c r="AH1184" s="17">
        <v>0.105812707853372</v>
      </c>
      <c r="AI1184" s="17"/>
      <c r="AJ1184" s="17">
        <v>8.8024927956667401E-2</v>
      </c>
      <c r="AK1184" s="17">
        <v>8.3514726001508499E-2</v>
      </c>
      <c r="AL1184" s="17">
        <v>0.134119840958457</v>
      </c>
      <c r="AM1184" s="17">
        <v>0.124156577605178</v>
      </c>
      <c r="AN1184" s="17">
        <v>8.6720120291486694E-2</v>
      </c>
    </row>
    <row r="1185" spans="2:40" x14ac:dyDescent="0.35">
      <c r="B1185" t="s">
        <v>479</v>
      </c>
      <c r="C1185" s="17">
        <v>9.8799207683513898E-2</v>
      </c>
      <c r="D1185" s="17">
        <v>8.5389188290794296E-2</v>
      </c>
      <c r="E1185" s="17">
        <v>0.11280017178200399</v>
      </c>
      <c r="F1185" s="17"/>
      <c r="G1185" s="17">
        <v>0.278311619516873</v>
      </c>
      <c r="H1185" s="17">
        <v>0.175337904125861</v>
      </c>
      <c r="I1185" s="17">
        <v>0.12324108929046899</v>
      </c>
      <c r="J1185" s="17">
        <v>6.5043630918009201E-2</v>
      </c>
      <c r="K1185" s="17">
        <v>2.0920811636341598E-2</v>
      </c>
      <c r="L1185" s="17">
        <v>2.9182983252810098E-2</v>
      </c>
      <c r="M1185" s="17"/>
      <c r="N1185" s="17">
        <v>0.100667967789812</v>
      </c>
      <c r="O1185" s="17">
        <v>0.14628200345238401</v>
      </c>
      <c r="P1185" s="17">
        <v>4.9355104331312502E-2</v>
      </c>
      <c r="Q1185" s="17">
        <v>0.12883857286915901</v>
      </c>
      <c r="R1185" s="17">
        <v>0.118379600034334</v>
      </c>
      <c r="S1185" s="17"/>
      <c r="T1185" s="17">
        <v>0.21679514853951101</v>
      </c>
      <c r="U1185" s="17">
        <v>7.4910939476999699E-2</v>
      </c>
      <c r="V1185" s="17">
        <v>8.46539155508296E-2</v>
      </c>
      <c r="W1185" s="17">
        <v>9.6478490823655103E-2</v>
      </c>
      <c r="X1185" s="17"/>
      <c r="Y1185" s="17">
        <v>8.4768895318596604E-2</v>
      </c>
      <c r="Z1185" s="17">
        <v>0.203674218731767</v>
      </c>
      <c r="AA1185" s="17">
        <v>3.3013060158778598E-2</v>
      </c>
      <c r="AB1185" s="17">
        <v>0.12735183704611899</v>
      </c>
      <c r="AC1185" s="17">
        <v>0.27574106013012301</v>
      </c>
      <c r="AD1185" s="17">
        <v>0.10434934764155999</v>
      </c>
      <c r="AE1185" s="17"/>
      <c r="AF1185" s="17">
        <v>0.103339375562294</v>
      </c>
      <c r="AG1185" s="17"/>
      <c r="AH1185" s="17">
        <v>0.101189137053285</v>
      </c>
      <c r="AI1185" s="17"/>
      <c r="AJ1185" s="17">
        <v>0.101744229709918</v>
      </c>
      <c r="AK1185" s="17">
        <v>0.104168862546621</v>
      </c>
      <c r="AL1185" s="17">
        <v>9.1532020575593606E-2</v>
      </c>
      <c r="AM1185" s="17">
        <v>0.105692664118929</v>
      </c>
      <c r="AN1185" s="17">
        <v>8.1651323726827998E-2</v>
      </c>
    </row>
    <row r="1186" spans="2:40" x14ac:dyDescent="0.35">
      <c r="B1186" t="s">
        <v>480</v>
      </c>
      <c r="C1186" s="17">
        <v>9.1620627849078595E-2</v>
      </c>
      <c r="D1186" s="17">
        <v>7.7318882950190806E-2</v>
      </c>
      <c r="E1186" s="17">
        <v>0.104499850119544</v>
      </c>
      <c r="F1186" s="17"/>
      <c r="G1186" s="17">
        <v>0.14952809948266399</v>
      </c>
      <c r="H1186" s="17">
        <v>0.15035607627719</v>
      </c>
      <c r="I1186" s="17">
        <v>7.4044872218083604E-2</v>
      </c>
      <c r="J1186" s="17">
        <v>8.7677613876122995E-2</v>
      </c>
      <c r="K1186" s="17">
        <v>6.7540294370465104E-2</v>
      </c>
      <c r="L1186" s="17">
        <v>5.5799461839781399E-2</v>
      </c>
      <c r="M1186" s="17"/>
      <c r="N1186" s="17">
        <v>4.6007078839712799E-2</v>
      </c>
      <c r="O1186" s="17">
        <v>0.10505207386349499</v>
      </c>
      <c r="P1186" s="17">
        <v>5.0991969310165801E-2</v>
      </c>
      <c r="Q1186" s="17">
        <v>0.12898198292256599</v>
      </c>
      <c r="R1186" s="17">
        <v>0.136933318862489</v>
      </c>
      <c r="S1186" s="17"/>
      <c r="T1186" s="17">
        <v>0.196237316733536</v>
      </c>
      <c r="U1186" s="17">
        <v>6.2237446644861E-2</v>
      </c>
      <c r="V1186" s="17">
        <v>0.102878892541583</v>
      </c>
      <c r="W1186" s="17">
        <v>7.7499815778817593E-2</v>
      </c>
      <c r="X1186" s="17"/>
      <c r="Y1186" s="17">
        <v>0.103551584740987</v>
      </c>
      <c r="Z1186" s="17">
        <v>0.102463756243602</v>
      </c>
      <c r="AA1186" s="17">
        <v>4.2680066134315298E-2</v>
      </c>
      <c r="AB1186" s="17">
        <v>9.9103386835422594E-2</v>
      </c>
      <c r="AC1186" s="17">
        <v>0.23788452743965999</v>
      </c>
      <c r="AD1186" s="17">
        <v>0</v>
      </c>
      <c r="AE1186" s="17"/>
      <c r="AF1186" s="17">
        <v>9.0218266101276895E-2</v>
      </c>
      <c r="AG1186" s="17"/>
      <c r="AH1186" s="17">
        <v>9.2908735685206606E-2</v>
      </c>
      <c r="AI1186" s="17"/>
      <c r="AJ1186" s="17">
        <v>0.119678797575255</v>
      </c>
      <c r="AK1186" s="17">
        <v>8.6472974845811498E-2</v>
      </c>
      <c r="AL1186" s="17">
        <v>0.124122942099449</v>
      </c>
      <c r="AM1186" s="17">
        <v>5.2417668008990698E-2</v>
      </c>
      <c r="AN1186" s="17">
        <v>3.2273879010721901E-2</v>
      </c>
    </row>
    <row r="1187" spans="2:40" x14ac:dyDescent="0.35">
      <c r="B1187" t="s">
        <v>481</v>
      </c>
      <c r="C1187" s="17">
        <v>8.2948600147698295E-2</v>
      </c>
      <c r="D1187" s="17">
        <v>5.5223919884314902E-2</v>
      </c>
      <c r="E1187" s="17">
        <v>0.11117219198856899</v>
      </c>
      <c r="F1187" s="17"/>
      <c r="G1187" s="17">
        <v>0.154612492539657</v>
      </c>
      <c r="H1187" s="17">
        <v>0.11812678608159199</v>
      </c>
      <c r="I1187" s="17">
        <v>7.4398499563250203E-2</v>
      </c>
      <c r="J1187" s="17">
        <v>5.4952298426800897E-2</v>
      </c>
      <c r="K1187" s="17">
        <v>8.96912312551192E-2</v>
      </c>
      <c r="L1187" s="17">
        <v>4.8111231963107501E-2</v>
      </c>
      <c r="M1187" s="17"/>
      <c r="N1187" s="17">
        <v>9.1252546840275006E-2</v>
      </c>
      <c r="O1187" s="17">
        <v>0.10321186562475</v>
      </c>
      <c r="P1187" s="17">
        <v>6.6396146951101104E-2</v>
      </c>
      <c r="Q1187" s="17">
        <v>8.7712568671557203E-2</v>
      </c>
      <c r="R1187" s="17">
        <v>7.7683989177190896E-2</v>
      </c>
      <c r="S1187" s="17"/>
      <c r="T1187" s="17">
        <v>0.16244746404597801</v>
      </c>
      <c r="U1187" s="17">
        <v>7.51966326123093E-2</v>
      </c>
      <c r="V1187" s="17">
        <v>7.54316948443748E-2</v>
      </c>
      <c r="W1187" s="17">
        <v>7.0628634772863505E-2</v>
      </c>
      <c r="X1187" s="17"/>
      <c r="Y1187" s="17">
        <v>7.2154741953519799E-2</v>
      </c>
      <c r="Z1187" s="17">
        <v>0.17845138509252301</v>
      </c>
      <c r="AA1187" s="17">
        <v>6.4233482773448203E-2</v>
      </c>
      <c r="AB1187" s="17">
        <v>5.6917983876452402E-2</v>
      </c>
      <c r="AC1187" s="17">
        <v>0.122983346415544</v>
      </c>
      <c r="AD1187" s="17">
        <v>3.8082021115880299E-2</v>
      </c>
      <c r="AE1187" s="17"/>
      <c r="AF1187" s="17">
        <v>7.2002239041824304E-2</v>
      </c>
      <c r="AG1187" s="17"/>
      <c r="AH1187" s="17">
        <v>8.2349379219010393E-2</v>
      </c>
      <c r="AI1187" s="17"/>
      <c r="AJ1187" s="17">
        <v>9.8761821840400804E-2</v>
      </c>
      <c r="AK1187" s="17">
        <v>9.6885626082610005E-2</v>
      </c>
      <c r="AL1187" s="17">
        <v>7.4566050149487806E-2</v>
      </c>
      <c r="AM1187" s="17">
        <v>6.5519593940184695E-2</v>
      </c>
      <c r="AN1187" s="17">
        <v>7.0122005671154994E-2</v>
      </c>
    </row>
    <row r="1188" spans="2:40" x14ac:dyDescent="0.35">
      <c r="B1188" t="s">
        <v>482</v>
      </c>
      <c r="C1188" s="17">
        <v>7.9199192373485994E-2</v>
      </c>
      <c r="D1188" s="17">
        <v>7.25098873399255E-2</v>
      </c>
      <c r="E1188" s="17">
        <v>8.6361525179776494E-2</v>
      </c>
      <c r="F1188" s="17"/>
      <c r="G1188" s="17">
        <v>0.117158399129555</v>
      </c>
      <c r="H1188" s="17">
        <v>7.4772418821664896E-2</v>
      </c>
      <c r="I1188" s="17">
        <v>9.5980012751339702E-2</v>
      </c>
      <c r="J1188" s="17">
        <v>9.4206143785753996E-2</v>
      </c>
      <c r="K1188" s="17">
        <v>7.07536908179138E-2</v>
      </c>
      <c r="L1188" s="17">
        <v>5.1763511517538302E-2</v>
      </c>
      <c r="M1188" s="17"/>
      <c r="N1188" s="17">
        <v>5.9096016753333203E-2</v>
      </c>
      <c r="O1188" s="17">
        <v>7.9414746113923795E-2</v>
      </c>
      <c r="P1188" s="17">
        <v>5.5416186740559897E-2</v>
      </c>
      <c r="Q1188" s="17">
        <v>0.113345022237007</v>
      </c>
      <c r="R1188" s="17">
        <v>8.8732463990925506E-2</v>
      </c>
      <c r="S1188" s="17"/>
      <c r="T1188" s="17">
        <v>7.35000359242204E-2</v>
      </c>
      <c r="U1188" s="17">
        <v>5.3273660568776901E-2</v>
      </c>
      <c r="V1188" s="17">
        <v>7.0725841739345804E-2</v>
      </c>
      <c r="W1188" s="17">
        <v>0.131243658194445</v>
      </c>
      <c r="X1188" s="17"/>
      <c r="Y1188" s="17">
        <v>0.104811858691693</v>
      </c>
      <c r="Z1188" s="17">
        <v>9.0643002579789606E-2</v>
      </c>
      <c r="AA1188" s="17">
        <v>3.2678001997289902E-2</v>
      </c>
      <c r="AB1188" s="17">
        <v>0.12593061879380699</v>
      </c>
      <c r="AC1188" s="17">
        <v>8.1761190806923997E-2</v>
      </c>
      <c r="AD1188" s="17">
        <v>4.2247494242138001E-2</v>
      </c>
      <c r="AE1188" s="17"/>
      <c r="AF1188" s="17">
        <v>7.1878363101524304E-2</v>
      </c>
      <c r="AG1188" s="17"/>
      <c r="AH1188" s="17">
        <v>8.02845300765022E-2</v>
      </c>
      <c r="AI1188" s="17"/>
      <c r="AJ1188" s="17">
        <v>8.3635255284712301E-2</v>
      </c>
      <c r="AK1188" s="17">
        <v>9.0427275242901603E-2</v>
      </c>
      <c r="AL1188" s="17">
        <v>7.7419259316708997E-2</v>
      </c>
      <c r="AM1188" s="17">
        <v>8.0536164599167806E-2</v>
      </c>
      <c r="AN1188" s="17">
        <v>5.0284503903982501E-2</v>
      </c>
    </row>
    <row r="1189" spans="2:40" x14ac:dyDescent="0.35">
      <c r="B1189" t="s">
        <v>483</v>
      </c>
      <c r="C1189" s="17">
        <v>7.4493850280694093E-2</v>
      </c>
      <c r="D1189" s="17">
        <v>7.50696350382698E-2</v>
      </c>
      <c r="E1189" s="17">
        <v>7.4361833184681495E-2</v>
      </c>
      <c r="F1189" s="17"/>
      <c r="G1189" s="17">
        <v>9.0545660987258303E-2</v>
      </c>
      <c r="H1189" s="17">
        <v>0.110266706865043</v>
      </c>
      <c r="I1189" s="17">
        <v>7.3772193061900804E-2</v>
      </c>
      <c r="J1189" s="17">
        <v>5.5094167820971499E-2</v>
      </c>
      <c r="K1189" s="17">
        <v>6.0333003474510302E-2</v>
      </c>
      <c r="L1189" s="17">
        <v>6.6160523413505298E-2</v>
      </c>
      <c r="M1189" s="17"/>
      <c r="N1189" s="17">
        <v>9.5842388208593504E-2</v>
      </c>
      <c r="O1189" s="17">
        <v>4.5610150766354399E-2</v>
      </c>
      <c r="P1189" s="17">
        <v>4.2803194444655801E-2</v>
      </c>
      <c r="Q1189" s="17">
        <v>9.2961982435543003E-2</v>
      </c>
      <c r="R1189" s="17">
        <v>0.119070106882929</v>
      </c>
      <c r="S1189" s="17"/>
      <c r="T1189" s="17">
        <v>9.5846119562743401E-2</v>
      </c>
      <c r="U1189" s="17">
        <v>6.7268879062578404E-2</v>
      </c>
      <c r="V1189" s="17">
        <v>9.2864476323147094E-2</v>
      </c>
      <c r="W1189" s="17">
        <v>8.3010917883081403E-2</v>
      </c>
      <c r="X1189" s="17"/>
      <c r="Y1189" s="17">
        <v>6.9943178074034801E-2</v>
      </c>
      <c r="Z1189" s="17">
        <v>8.0315385272774806E-2</v>
      </c>
      <c r="AA1189" s="17">
        <v>7.9642061323959304E-2</v>
      </c>
      <c r="AB1189" s="17">
        <v>9.49459984703898E-2</v>
      </c>
      <c r="AC1189" s="17">
        <v>7.8291248931891003E-2</v>
      </c>
      <c r="AD1189" s="17">
        <v>0</v>
      </c>
      <c r="AE1189" s="17"/>
      <c r="AF1189" s="17">
        <v>6.1847173665392101E-2</v>
      </c>
      <c r="AG1189" s="17"/>
      <c r="AH1189" s="17">
        <v>7.4103179067440003E-2</v>
      </c>
      <c r="AI1189" s="17"/>
      <c r="AJ1189" s="17">
        <v>0.102113558197308</v>
      </c>
      <c r="AK1189" s="17">
        <v>6.4115285601364896E-2</v>
      </c>
      <c r="AL1189" s="17">
        <v>6.76060967759263E-2</v>
      </c>
      <c r="AM1189" s="17">
        <v>5.6566945951662499E-2</v>
      </c>
      <c r="AN1189" s="17">
        <v>5.7262417523806702E-2</v>
      </c>
    </row>
    <row r="1190" spans="2:40" x14ac:dyDescent="0.35">
      <c r="B1190" t="s">
        <v>484</v>
      </c>
      <c r="C1190" s="17">
        <v>7.4294346664493902E-2</v>
      </c>
      <c r="D1190" s="17">
        <v>7.3507572676940205E-2</v>
      </c>
      <c r="E1190" s="17">
        <v>7.5523929106472099E-2</v>
      </c>
      <c r="F1190" s="17"/>
      <c r="G1190" s="17">
        <v>7.7626908487941196E-2</v>
      </c>
      <c r="H1190" s="17">
        <v>8.8922083878055003E-2</v>
      </c>
      <c r="I1190" s="17">
        <v>0.124528601039491</v>
      </c>
      <c r="J1190" s="17">
        <v>9.4126325068335695E-2</v>
      </c>
      <c r="K1190" s="17">
        <v>2.1207258520717E-2</v>
      </c>
      <c r="L1190" s="17">
        <v>5.5126921164540599E-2</v>
      </c>
      <c r="M1190" s="17"/>
      <c r="N1190" s="17">
        <v>4.0014202116981402E-2</v>
      </c>
      <c r="O1190" s="17">
        <v>5.6095235306913897E-2</v>
      </c>
      <c r="P1190" s="17">
        <v>6.5314557211617497E-2</v>
      </c>
      <c r="Q1190" s="17">
        <v>9.3977644848920003E-2</v>
      </c>
      <c r="R1190" s="17">
        <v>9.1286884058010304E-2</v>
      </c>
      <c r="S1190" s="17"/>
      <c r="T1190" s="17">
        <v>0.116953940435398</v>
      </c>
      <c r="U1190" s="17">
        <v>5.6200901785607098E-2</v>
      </c>
      <c r="V1190" s="17">
        <v>6.7216461075169903E-2</v>
      </c>
      <c r="W1190" s="17">
        <v>8.6815892417886203E-2</v>
      </c>
      <c r="X1190" s="17"/>
      <c r="Y1190" s="17">
        <v>8.6078259566440496E-2</v>
      </c>
      <c r="Z1190" s="17">
        <v>5.5439490238533902E-2</v>
      </c>
      <c r="AA1190" s="17">
        <v>4.8370406632848501E-2</v>
      </c>
      <c r="AB1190" s="17">
        <v>0.11597536120978599</v>
      </c>
      <c r="AC1190" s="17">
        <v>0.127953308654259</v>
      </c>
      <c r="AD1190" s="17">
        <v>0</v>
      </c>
      <c r="AE1190" s="17"/>
      <c r="AF1190" s="17">
        <v>5.0681045395826602E-2</v>
      </c>
      <c r="AG1190" s="17"/>
      <c r="AH1190" s="17">
        <v>7.4321341572582397E-2</v>
      </c>
      <c r="AI1190" s="17"/>
      <c r="AJ1190" s="17">
        <v>7.4688297861813302E-2</v>
      </c>
      <c r="AK1190" s="17">
        <v>0.10389625426806399</v>
      </c>
      <c r="AL1190" s="17">
        <v>9.1198032576836993E-2</v>
      </c>
      <c r="AM1190" s="17">
        <v>5.4756980682542901E-2</v>
      </c>
      <c r="AN1190" s="17">
        <v>4.0207337894616099E-2</v>
      </c>
    </row>
    <row r="1191" spans="2:40" x14ac:dyDescent="0.35">
      <c r="B1191" t="s">
        <v>485</v>
      </c>
      <c r="C1191" s="17">
        <v>5.47442510710337E-2</v>
      </c>
      <c r="D1191" s="17">
        <v>5.5112371129311298E-2</v>
      </c>
      <c r="E1191" s="17">
        <v>5.4702257512013602E-2</v>
      </c>
      <c r="F1191" s="17"/>
      <c r="G1191" s="17">
        <v>0.15037164155368701</v>
      </c>
      <c r="H1191" s="17">
        <v>5.3050915342770198E-2</v>
      </c>
      <c r="I1191" s="17">
        <v>3.28440278838956E-2</v>
      </c>
      <c r="J1191" s="17">
        <v>5.1997225988919302E-2</v>
      </c>
      <c r="K1191" s="17">
        <v>3.6428847351718099E-2</v>
      </c>
      <c r="L1191" s="17">
        <v>4.0905232937187799E-2</v>
      </c>
      <c r="M1191" s="17"/>
      <c r="N1191" s="17">
        <v>0.110929359796796</v>
      </c>
      <c r="O1191" s="17">
        <v>5.4717946487039697E-2</v>
      </c>
      <c r="P1191" s="17">
        <v>3.9252128957651698E-2</v>
      </c>
      <c r="Q1191" s="17">
        <v>5.7350758812589497E-2</v>
      </c>
      <c r="R1191" s="17">
        <v>4.6278397440681601E-2</v>
      </c>
      <c r="S1191" s="17"/>
      <c r="T1191" s="17">
        <v>5.5563184122504501E-2</v>
      </c>
      <c r="U1191" s="17">
        <v>6.4034448028164201E-2</v>
      </c>
      <c r="V1191" s="17">
        <v>3.9206252323554798E-2</v>
      </c>
      <c r="W1191" s="17">
        <v>4.3275519649561202E-2</v>
      </c>
      <c r="X1191" s="17"/>
      <c r="Y1191" s="17">
        <v>3.99338414297494E-2</v>
      </c>
      <c r="Z1191" s="17">
        <v>7.0072642169250507E-2</v>
      </c>
      <c r="AA1191" s="17">
        <v>4.31775518440079E-2</v>
      </c>
      <c r="AB1191" s="17">
        <v>0.114106477769071</v>
      </c>
      <c r="AC1191" s="17">
        <v>0.13150899038550401</v>
      </c>
      <c r="AD1191" s="17">
        <v>0</v>
      </c>
      <c r="AE1191" s="17"/>
      <c r="AF1191" s="17">
        <v>3.1912651087957197E-2</v>
      </c>
      <c r="AG1191" s="17"/>
      <c r="AH1191" s="17">
        <v>5.4801883062409601E-2</v>
      </c>
      <c r="AI1191" s="17"/>
      <c r="AJ1191" s="17">
        <v>5.6481045209089503E-2</v>
      </c>
      <c r="AK1191" s="17">
        <v>6.1143348890379097E-2</v>
      </c>
      <c r="AL1191" s="17">
        <v>7.6283978137524494E-2</v>
      </c>
      <c r="AM1191" s="17">
        <v>3.6897765905012002E-2</v>
      </c>
      <c r="AN1191" s="17">
        <v>3.5892982954591798E-2</v>
      </c>
    </row>
    <row r="1192" spans="2:40" x14ac:dyDescent="0.35">
      <c r="B1192" t="s">
        <v>486</v>
      </c>
      <c r="C1192" s="17">
        <v>5.0107948404411802E-2</v>
      </c>
      <c r="D1192" s="17">
        <v>6.0482596484094202E-2</v>
      </c>
      <c r="E1192" s="17">
        <v>3.6042554331261398E-2</v>
      </c>
      <c r="F1192" s="17"/>
      <c r="G1192" s="17">
        <v>7.3976232827924093E-2</v>
      </c>
      <c r="H1192" s="17">
        <v>7.43250807402005E-2</v>
      </c>
      <c r="I1192" s="17">
        <v>4.5624281064145997E-2</v>
      </c>
      <c r="J1192" s="17">
        <v>3.4828796947578997E-2</v>
      </c>
      <c r="K1192" s="17">
        <v>4.3784988023886202E-2</v>
      </c>
      <c r="L1192" s="17">
        <v>4.0532298345285302E-2</v>
      </c>
      <c r="M1192" s="17"/>
      <c r="N1192" s="17">
        <v>3.75654453557146E-2</v>
      </c>
      <c r="O1192" s="17">
        <v>4.3765121015036997E-2</v>
      </c>
      <c r="P1192" s="17">
        <v>2.92774548331163E-2</v>
      </c>
      <c r="Q1192" s="17">
        <v>5.5230854967061198E-2</v>
      </c>
      <c r="R1192" s="17">
        <v>0.114920889317962</v>
      </c>
      <c r="S1192" s="17"/>
      <c r="T1192" s="17">
        <v>3.08998855423155E-2</v>
      </c>
      <c r="U1192" s="17">
        <v>6.10536039878928E-2</v>
      </c>
      <c r="V1192" s="17">
        <v>3.7336877589193497E-2</v>
      </c>
      <c r="W1192" s="17">
        <v>6.2731130595855999E-2</v>
      </c>
      <c r="X1192" s="17"/>
      <c r="Y1192" s="17">
        <v>4.98685040709533E-2</v>
      </c>
      <c r="Z1192" s="17">
        <v>4.6846659942761097E-2</v>
      </c>
      <c r="AA1192" s="17">
        <v>4.3320184432385E-2</v>
      </c>
      <c r="AB1192" s="17">
        <v>6.6697730976676806E-2</v>
      </c>
      <c r="AC1192" s="17">
        <v>5.7388387724036802E-2</v>
      </c>
      <c r="AD1192" s="17">
        <v>4.1158832946156597E-2</v>
      </c>
      <c r="AE1192" s="17"/>
      <c r="AF1192" s="17">
        <v>6.0639827167995798E-2</v>
      </c>
      <c r="AG1192" s="17"/>
      <c r="AH1192" s="17">
        <v>4.8735305228497901E-2</v>
      </c>
      <c r="AI1192" s="17"/>
      <c r="AJ1192" s="17">
        <v>4.6712439573570297E-2</v>
      </c>
      <c r="AK1192" s="17">
        <v>3.4251359904167597E-2</v>
      </c>
      <c r="AL1192" s="17">
        <v>5.0267455421882698E-2</v>
      </c>
      <c r="AM1192" s="17">
        <v>2.9054601251857499E-2</v>
      </c>
      <c r="AN1192" s="17">
        <v>0.129460653993279</v>
      </c>
    </row>
    <row r="1193" spans="2:40" x14ac:dyDescent="0.35">
      <c r="B1193" t="s">
        <v>487</v>
      </c>
      <c r="C1193" s="17">
        <v>4.8211592203254099E-2</v>
      </c>
      <c r="D1193" s="17">
        <v>5.6896066706513801E-2</v>
      </c>
      <c r="E1193" s="17">
        <v>3.9812919111217697E-2</v>
      </c>
      <c r="F1193" s="17"/>
      <c r="G1193" s="17">
        <v>9.6843814071937304E-2</v>
      </c>
      <c r="H1193" s="17">
        <v>9.9505717112092995E-2</v>
      </c>
      <c r="I1193" s="17">
        <v>3.4026813023537002E-2</v>
      </c>
      <c r="J1193" s="17">
        <v>6.5933347354228705E-2</v>
      </c>
      <c r="K1193" s="17">
        <v>2.0771439420125201E-2</v>
      </c>
      <c r="L1193" s="17">
        <v>7.1312932491622997E-3</v>
      </c>
      <c r="M1193" s="17"/>
      <c r="N1193" s="17">
        <v>4.8637516501768799E-2</v>
      </c>
      <c r="O1193" s="17">
        <v>5.1363955288191598E-2</v>
      </c>
      <c r="P1193" s="17">
        <v>2.8695933913712099E-2</v>
      </c>
      <c r="Q1193" s="17">
        <v>5.4815211136174401E-2</v>
      </c>
      <c r="R1193" s="17">
        <v>7.9149736162981807E-2</v>
      </c>
      <c r="S1193" s="17"/>
      <c r="T1193" s="17">
        <v>5.0712609387044798E-2</v>
      </c>
      <c r="U1193" s="17">
        <v>2.9414254562815201E-2</v>
      </c>
      <c r="V1193" s="17">
        <v>6.0023930112945698E-2</v>
      </c>
      <c r="W1193" s="17">
        <v>6.3916888720220805E-2</v>
      </c>
      <c r="X1193" s="17"/>
      <c r="Y1193" s="17">
        <v>5.7898031875150899E-2</v>
      </c>
      <c r="Z1193" s="17">
        <v>8.2815652617780094E-2</v>
      </c>
      <c r="AA1193" s="17">
        <v>1.4989677562238001E-2</v>
      </c>
      <c r="AB1193" s="17">
        <v>8.2806729167351101E-2</v>
      </c>
      <c r="AC1193" s="17">
        <v>6.7764998054402503E-2</v>
      </c>
      <c r="AD1193" s="17">
        <v>0</v>
      </c>
      <c r="AE1193" s="17"/>
      <c r="AF1193" s="17">
        <v>5.6125743853998697E-2</v>
      </c>
      <c r="AG1193" s="17"/>
      <c r="AH1193" s="17">
        <v>4.7529582212389003E-2</v>
      </c>
      <c r="AI1193" s="17"/>
      <c r="AJ1193" s="17">
        <v>7.4893584386190204E-2</v>
      </c>
      <c r="AK1193" s="17">
        <v>1.23703708036037E-2</v>
      </c>
      <c r="AL1193" s="17">
        <v>4.2649145781855302E-2</v>
      </c>
      <c r="AM1193" s="17">
        <v>5.0180679026428497E-2</v>
      </c>
      <c r="AN1193" s="17">
        <v>2.27892127548854E-2</v>
      </c>
    </row>
    <row r="1194" spans="2:40" x14ac:dyDescent="0.35">
      <c r="B1194" t="s">
        <v>488</v>
      </c>
      <c r="C1194" s="17">
        <v>4.6064533026410601E-2</v>
      </c>
      <c r="D1194" s="17">
        <v>6.8693159377948607E-2</v>
      </c>
      <c r="E1194" s="17">
        <v>2.3706566208589901E-2</v>
      </c>
      <c r="F1194" s="17"/>
      <c r="G1194" s="17">
        <v>0.14224385799502701</v>
      </c>
      <c r="H1194" s="17">
        <v>8.52469963002771E-2</v>
      </c>
      <c r="I1194" s="17">
        <v>4.4408021718156297E-2</v>
      </c>
      <c r="J1194" s="17">
        <v>3.4262860752082402E-2</v>
      </c>
      <c r="K1194" s="17">
        <v>2.10336299992844E-2</v>
      </c>
      <c r="L1194" s="17">
        <v>3.6053386485054898E-3</v>
      </c>
      <c r="M1194" s="17"/>
      <c r="N1194" s="17">
        <v>5.6657123456679101E-2</v>
      </c>
      <c r="O1194" s="17">
        <v>4.5003172126332203E-2</v>
      </c>
      <c r="P1194" s="17">
        <v>3.5767724427587799E-2</v>
      </c>
      <c r="Q1194" s="17">
        <v>5.35678349175586E-2</v>
      </c>
      <c r="R1194" s="17">
        <v>4.7179259131292901E-2</v>
      </c>
      <c r="S1194" s="17"/>
      <c r="T1194" s="17">
        <v>3.15672512462793E-2</v>
      </c>
      <c r="U1194" s="17">
        <v>4.6037077138592702E-2</v>
      </c>
      <c r="V1194" s="17">
        <v>6.2164606082831898E-2</v>
      </c>
      <c r="W1194" s="17">
        <v>3.2462278406260599E-2</v>
      </c>
      <c r="X1194" s="17"/>
      <c r="Y1194" s="17">
        <v>4.9060236743432101E-2</v>
      </c>
      <c r="Z1194" s="17">
        <v>7.0825135520569002E-2</v>
      </c>
      <c r="AA1194" s="17">
        <v>8.9850125538727607E-3</v>
      </c>
      <c r="AB1194" s="17">
        <v>0.113466318598429</v>
      </c>
      <c r="AC1194" s="17">
        <v>9.1603475717677102E-2</v>
      </c>
      <c r="AD1194" s="17">
        <v>3.9058123648750102E-2</v>
      </c>
      <c r="AE1194" s="17"/>
      <c r="AF1194" s="17">
        <v>3.6899788000601903E-2</v>
      </c>
      <c r="AG1194" s="17"/>
      <c r="AH1194" s="17">
        <v>4.7178823140328001E-2</v>
      </c>
      <c r="AI1194" s="17"/>
      <c r="AJ1194" s="17">
        <v>5.0019725943197701E-2</v>
      </c>
      <c r="AK1194" s="17">
        <v>3.4924732224615E-2</v>
      </c>
      <c r="AL1194" s="17">
        <v>4.9437815998170598E-2</v>
      </c>
      <c r="AM1194" s="17">
        <v>3.3649829508975999E-2</v>
      </c>
      <c r="AN1194" s="17">
        <v>7.0150103719028106E-2</v>
      </c>
    </row>
    <row r="1195" spans="2:40" x14ac:dyDescent="0.35">
      <c r="B1195" t="s">
        <v>489</v>
      </c>
      <c r="C1195" s="17">
        <v>3.5155192435064701E-2</v>
      </c>
      <c r="D1195" s="17">
        <v>3.8582977551897199E-2</v>
      </c>
      <c r="E1195" s="17">
        <v>3.1936298855074097E-2</v>
      </c>
      <c r="F1195" s="17"/>
      <c r="G1195" s="17">
        <v>3.05968481721164E-2</v>
      </c>
      <c r="H1195" s="17">
        <v>4.5651767753870198E-2</v>
      </c>
      <c r="I1195" s="17">
        <v>2.9977208308806701E-2</v>
      </c>
      <c r="J1195" s="17">
        <v>6.5410445629005304E-2</v>
      </c>
      <c r="K1195" s="17">
        <v>1.57287646900987E-2</v>
      </c>
      <c r="L1195" s="17">
        <v>2.53631250219708E-2</v>
      </c>
      <c r="M1195" s="17"/>
      <c r="N1195" s="17">
        <v>3.0245394373791801E-2</v>
      </c>
      <c r="O1195" s="17">
        <v>4.0831866438458098E-2</v>
      </c>
      <c r="P1195" s="17">
        <v>2.4381255647815799E-2</v>
      </c>
      <c r="Q1195" s="17">
        <v>5.6487525122632103E-2</v>
      </c>
      <c r="R1195" s="17">
        <v>1.72417677356815E-2</v>
      </c>
      <c r="S1195" s="17"/>
      <c r="T1195" s="17">
        <v>6.2001874509271603E-2</v>
      </c>
      <c r="U1195" s="17">
        <v>3.44774372840441E-2</v>
      </c>
      <c r="V1195" s="17">
        <v>2.8941826598911501E-2</v>
      </c>
      <c r="W1195" s="17">
        <v>4.1118463789556803E-2</v>
      </c>
      <c r="X1195" s="17"/>
      <c r="Y1195" s="17">
        <v>3.7460965780993498E-2</v>
      </c>
      <c r="Z1195" s="17">
        <v>3.6616702489559401E-2</v>
      </c>
      <c r="AA1195" s="17">
        <v>2.7418306872868101E-2</v>
      </c>
      <c r="AB1195" s="17">
        <v>4.63840625431804E-2</v>
      </c>
      <c r="AC1195" s="17">
        <v>5.4055143773846001E-2</v>
      </c>
      <c r="AD1195" s="17">
        <v>0</v>
      </c>
      <c r="AE1195" s="17"/>
      <c r="AF1195" s="17">
        <v>3.7007941193147098E-2</v>
      </c>
      <c r="AG1195" s="17"/>
      <c r="AH1195" s="17">
        <v>3.5189838792746002E-2</v>
      </c>
      <c r="AI1195" s="17"/>
      <c r="AJ1195" s="17">
        <v>3.9847357653500198E-2</v>
      </c>
      <c r="AK1195" s="17">
        <v>5.3746805436339001E-2</v>
      </c>
      <c r="AL1195" s="17">
        <v>5.3298980734429097E-2</v>
      </c>
      <c r="AM1195" s="17">
        <v>1.20369564478907E-2</v>
      </c>
      <c r="AN1195" s="17">
        <v>8.6353861711120396E-3</v>
      </c>
    </row>
    <row r="1196" spans="2:40" x14ac:dyDescent="0.35">
      <c r="B1196" t="s">
        <v>490</v>
      </c>
      <c r="C1196" s="17">
        <v>3.1378310689898201E-2</v>
      </c>
      <c r="D1196" s="17">
        <v>5.2375466598536903E-2</v>
      </c>
      <c r="E1196" s="17">
        <v>1.0564582644182099E-2</v>
      </c>
      <c r="F1196" s="17"/>
      <c r="G1196" s="17">
        <v>6.6393982079042804E-2</v>
      </c>
      <c r="H1196" s="17">
        <v>8.9564193254223198E-2</v>
      </c>
      <c r="I1196" s="17">
        <v>3.6341676208873602E-2</v>
      </c>
      <c r="J1196" s="17">
        <v>2.3682633889773999E-2</v>
      </c>
      <c r="K1196" s="17">
        <v>0</v>
      </c>
      <c r="L1196" s="17">
        <v>0</v>
      </c>
      <c r="M1196" s="17"/>
      <c r="N1196" s="17">
        <v>0</v>
      </c>
      <c r="O1196" s="17">
        <v>1.51757918126859E-2</v>
      </c>
      <c r="P1196" s="17">
        <v>9.6431450412793693E-3</v>
      </c>
      <c r="Q1196" s="17">
        <v>5.5322791709434702E-2</v>
      </c>
      <c r="R1196" s="17">
        <v>8.1513206862766099E-2</v>
      </c>
      <c r="S1196" s="17"/>
      <c r="T1196" s="17">
        <v>0</v>
      </c>
      <c r="U1196" s="17">
        <v>1.54750809924049E-2</v>
      </c>
      <c r="V1196" s="17">
        <v>4.2253897399320901E-2</v>
      </c>
      <c r="W1196" s="17">
        <v>5.5552305419394002E-2</v>
      </c>
      <c r="X1196" s="17"/>
      <c r="Y1196" s="17">
        <v>5.33683544913005E-2</v>
      </c>
      <c r="Z1196" s="17">
        <v>4.3133375651574303E-2</v>
      </c>
      <c r="AA1196" s="17">
        <v>2.8925627424839402E-3</v>
      </c>
      <c r="AB1196" s="17">
        <v>0</v>
      </c>
      <c r="AC1196" s="17">
        <v>4.7404928812539E-2</v>
      </c>
      <c r="AD1196" s="17">
        <v>0</v>
      </c>
      <c r="AE1196" s="17"/>
      <c r="AF1196" s="17">
        <v>3.0370497042697401E-2</v>
      </c>
      <c r="AG1196" s="17"/>
      <c r="AH1196" s="17">
        <v>3.2137344573366401E-2</v>
      </c>
      <c r="AI1196" s="17"/>
      <c r="AJ1196" s="17">
        <v>5.30097541713117E-2</v>
      </c>
      <c r="AK1196" s="17">
        <v>1.3820662884073499E-2</v>
      </c>
      <c r="AL1196" s="17">
        <v>3.3354317815099899E-2</v>
      </c>
      <c r="AM1196" s="17">
        <v>6.5522087907650996E-3</v>
      </c>
      <c r="AN1196" s="17">
        <v>4.0038862624618698E-2</v>
      </c>
    </row>
    <row r="1197" spans="2:40" x14ac:dyDescent="0.35">
      <c r="B1197" t="s">
        <v>491</v>
      </c>
      <c r="C1197" s="17">
        <v>2.2620382086666099E-2</v>
      </c>
      <c r="D1197" s="17">
        <v>3.05502115245034E-2</v>
      </c>
      <c r="E1197" s="17">
        <v>1.48239983409533E-2</v>
      </c>
      <c r="F1197" s="17"/>
      <c r="G1197" s="17">
        <v>5.7075741890013597E-2</v>
      </c>
      <c r="H1197" s="17">
        <v>6.0317038942833301E-2</v>
      </c>
      <c r="I1197" s="17">
        <v>1.43264674523537E-2</v>
      </c>
      <c r="J1197" s="17">
        <v>2.5578866692634102E-2</v>
      </c>
      <c r="K1197" s="17">
        <v>0</v>
      </c>
      <c r="L1197" s="17">
        <v>0</v>
      </c>
      <c r="M1197" s="17"/>
      <c r="N1197" s="17">
        <v>2.1361016950822001E-2</v>
      </c>
      <c r="O1197" s="17">
        <v>1.4200822407727401E-2</v>
      </c>
      <c r="P1197" s="17">
        <v>7.5115795964846403E-3</v>
      </c>
      <c r="Q1197" s="17">
        <v>2.7844902534730601E-2</v>
      </c>
      <c r="R1197" s="17">
        <v>6.4010824862744398E-2</v>
      </c>
      <c r="S1197" s="17"/>
      <c r="T1197" s="17">
        <v>3.52892767594776E-2</v>
      </c>
      <c r="U1197" s="17">
        <v>9.1589236905489802E-3</v>
      </c>
      <c r="V1197" s="17">
        <v>2.49520047311768E-2</v>
      </c>
      <c r="W1197" s="17">
        <v>3.0772692906060401E-2</v>
      </c>
      <c r="X1197" s="17"/>
      <c r="Y1197" s="17">
        <v>3.2194300784850603E-2</v>
      </c>
      <c r="Z1197" s="17">
        <v>3.3793952996973603E-2</v>
      </c>
      <c r="AA1197" s="17">
        <v>3.6842574041051801E-3</v>
      </c>
      <c r="AB1197" s="17">
        <v>3.4663646760794101E-2</v>
      </c>
      <c r="AC1197" s="17">
        <v>2.7622919807773299E-2</v>
      </c>
      <c r="AD1197" s="17">
        <v>0</v>
      </c>
      <c r="AE1197" s="17"/>
      <c r="AF1197" s="17">
        <v>3.3048761341363003E-2</v>
      </c>
      <c r="AG1197" s="17"/>
      <c r="AH1197" s="17">
        <v>2.3167563757166401E-2</v>
      </c>
      <c r="AI1197" s="17"/>
      <c r="AJ1197" s="17">
        <v>2.6821076633547099E-2</v>
      </c>
      <c r="AK1197" s="17">
        <v>1.5889353188089501E-2</v>
      </c>
      <c r="AL1197" s="17">
        <v>1.54718623810189E-2</v>
      </c>
      <c r="AM1197" s="17">
        <v>1.9977365847119E-2</v>
      </c>
      <c r="AN1197" s="17">
        <v>3.9565676378311897E-2</v>
      </c>
    </row>
    <row r="1198" spans="2:40" x14ac:dyDescent="0.35">
      <c r="B1198" t="s">
        <v>492</v>
      </c>
      <c r="C1198" s="17">
        <v>8.2670070681995795E-3</v>
      </c>
      <c r="D1198" s="17">
        <v>9.6777639578948405E-3</v>
      </c>
      <c r="E1198" s="17">
        <v>6.9052707327729402E-3</v>
      </c>
      <c r="F1198" s="17"/>
      <c r="G1198" s="17">
        <v>2.6848291727057501E-2</v>
      </c>
      <c r="H1198" s="17">
        <v>1.3798209667941E-2</v>
      </c>
      <c r="I1198" s="17">
        <v>0</v>
      </c>
      <c r="J1198" s="17">
        <v>1.8234496837277899E-2</v>
      </c>
      <c r="K1198" s="17">
        <v>0</v>
      </c>
      <c r="L1198" s="17">
        <v>0</v>
      </c>
      <c r="M1198" s="17"/>
      <c r="N1198" s="17">
        <v>0</v>
      </c>
      <c r="O1198" s="17">
        <v>0</v>
      </c>
      <c r="P1198" s="17">
        <v>0</v>
      </c>
      <c r="Q1198" s="17">
        <v>1.05962294579233E-2</v>
      </c>
      <c r="R1198" s="17">
        <v>4.1549365372598901E-2</v>
      </c>
      <c r="S1198" s="17"/>
      <c r="T1198" s="17">
        <v>0</v>
      </c>
      <c r="U1198" s="17">
        <v>0</v>
      </c>
      <c r="V1198" s="17">
        <v>1.11109172980173E-2</v>
      </c>
      <c r="W1198" s="17">
        <v>1.9674825576247501E-2</v>
      </c>
      <c r="X1198" s="17"/>
      <c r="Y1198" s="17">
        <v>1.2047942476006599E-2</v>
      </c>
      <c r="Z1198" s="17">
        <v>1.91538243470263E-2</v>
      </c>
      <c r="AA1198" s="17">
        <v>0</v>
      </c>
      <c r="AB1198" s="17">
        <v>0</v>
      </c>
      <c r="AC1198" s="17">
        <v>1.6534778388162901E-2</v>
      </c>
      <c r="AD1198" s="17">
        <v>0</v>
      </c>
      <c r="AE1198" s="17"/>
      <c r="AF1198" s="17">
        <v>1.16858677177351E-2</v>
      </c>
      <c r="AG1198" s="17"/>
      <c r="AH1198" s="17">
        <v>8.4669840058253006E-3</v>
      </c>
      <c r="AI1198" s="17"/>
      <c r="AJ1198" s="17">
        <v>1.8755180142838002E-2</v>
      </c>
      <c r="AK1198" s="17">
        <v>0</v>
      </c>
      <c r="AL1198" s="17">
        <v>4.29737824840991E-3</v>
      </c>
      <c r="AM1198" s="17">
        <v>0</v>
      </c>
      <c r="AN1198" s="17">
        <v>1.38324142584711E-2</v>
      </c>
    </row>
    <row r="1199" spans="2:40" x14ac:dyDescent="0.35">
      <c r="B1199" t="s">
        <v>493</v>
      </c>
      <c r="C1199" s="17">
        <v>1.0283269439452901E-2</v>
      </c>
      <c r="D1199" s="17">
        <v>1.3592048006843299E-2</v>
      </c>
      <c r="E1199" s="17">
        <v>7.0352054246619698E-3</v>
      </c>
      <c r="F1199" s="17"/>
      <c r="G1199" s="17">
        <v>0</v>
      </c>
      <c r="H1199" s="17">
        <v>6.15004053539717E-3</v>
      </c>
      <c r="I1199" s="17">
        <v>7.4252123219335497E-3</v>
      </c>
      <c r="J1199" s="17">
        <v>1.2024932790396599E-2</v>
      </c>
      <c r="K1199" s="17">
        <v>1.52674884262693E-2</v>
      </c>
      <c r="L1199" s="17">
        <v>1.47297512332944E-2</v>
      </c>
      <c r="M1199" s="17"/>
      <c r="N1199" s="17">
        <v>9.6346687231033106E-3</v>
      </c>
      <c r="O1199" s="17">
        <v>1.35549330920486E-2</v>
      </c>
      <c r="P1199" s="17">
        <v>2.6960134543084499E-3</v>
      </c>
      <c r="Q1199" s="17">
        <v>9.7102605530137096E-3</v>
      </c>
      <c r="R1199" s="17">
        <v>2.9508816805079299E-2</v>
      </c>
      <c r="S1199" s="17"/>
      <c r="T1199" s="17">
        <v>0</v>
      </c>
      <c r="U1199" s="17">
        <v>1.64967002796013E-2</v>
      </c>
      <c r="V1199" s="17">
        <v>0</v>
      </c>
      <c r="W1199" s="17">
        <v>1.4031522560131701E-2</v>
      </c>
      <c r="X1199" s="17"/>
      <c r="Y1199" s="17">
        <v>1.11275591964134E-2</v>
      </c>
      <c r="Z1199" s="17">
        <v>7.9767784454639508E-3</v>
      </c>
      <c r="AA1199" s="17">
        <v>1.2133874058975201E-2</v>
      </c>
      <c r="AB1199" s="17">
        <v>0</v>
      </c>
      <c r="AC1199" s="17">
        <v>0</v>
      </c>
      <c r="AD1199" s="17">
        <v>4.9291391562061297E-2</v>
      </c>
      <c r="AE1199" s="17"/>
      <c r="AF1199" s="17">
        <v>1.14882713056404E-2</v>
      </c>
      <c r="AG1199" s="17"/>
      <c r="AH1199" s="17">
        <v>9.7143917444244207E-3</v>
      </c>
      <c r="AI1199" s="17"/>
      <c r="AJ1199" s="17">
        <v>9.0360662077741995E-3</v>
      </c>
      <c r="AK1199" s="17">
        <v>1.2042635683086099E-2</v>
      </c>
      <c r="AL1199" s="17">
        <v>1.7510978658295699E-2</v>
      </c>
      <c r="AM1199" s="17">
        <v>4.5378743968509296E-3</v>
      </c>
      <c r="AN1199" s="17">
        <v>9.6487621422727595E-3</v>
      </c>
    </row>
    <row r="1200" spans="2:40" x14ac:dyDescent="0.35">
      <c r="B1200" t="s">
        <v>79</v>
      </c>
      <c r="C1200" s="17">
        <v>1.2555094874335201E-2</v>
      </c>
      <c r="D1200" s="17">
        <v>1.12734826254431E-2</v>
      </c>
      <c r="E1200" s="17">
        <v>1.3911731364964401E-2</v>
      </c>
      <c r="F1200" s="17"/>
      <c r="G1200" s="17">
        <v>8.1559168603962395E-3</v>
      </c>
      <c r="H1200" s="17">
        <v>1.2977338116231E-2</v>
      </c>
      <c r="I1200" s="17">
        <v>0</v>
      </c>
      <c r="J1200" s="17">
        <v>5.0829024606566997E-3</v>
      </c>
      <c r="K1200" s="17">
        <v>4.2768772681999002E-2</v>
      </c>
      <c r="L1200" s="17">
        <v>7.0682435789081802E-3</v>
      </c>
      <c r="M1200" s="17"/>
      <c r="N1200" s="17">
        <v>8.9373588356570707E-3</v>
      </c>
      <c r="O1200" s="17">
        <v>1.20943353273603E-2</v>
      </c>
      <c r="P1200" s="17">
        <v>7.4027223408941797E-3</v>
      </c>
      <c r="Q1200" s="17">
        <v>1.3843214765073801E-2</v>
      </c>
      <c r="R1200" s="17">
        <v>2.7679720815334999E-2</v>
      </c>
      <c r="S1200" s="17"/>
      <c r="T1200" s="17">
        <v>2.0873471654158302E-2</v>
      </c>
      <c r="U1200" s="17">
        <v>1.21318555131137E-2</v>
      </c>
      <c r="V1200" s="17">
        <v>2.0932786745127802E-2</v>
      </c>
      <c r="W1200" s="17">
        <v>2.8762674837045899E-3</v>
      </c>
      <c r="X1200" s="17"/>
      <c r="Y1200" s="17">
        <v>6.1536384514984596E-3</v>
      </c>
      <c r="Z1200" s="17">
        <v>2.59361369376136E-2</v>
      </c>
      <c r="AA1200" s="17">
        <v>1.15393153327601E-2</v>
      </c>
      <c r="AB1200" s="17">
        <v>3.6354873170976999E-2</v>
      </c>
      <c r="AC1200" s="17">
        <v>1.7454933315765801E-2</v>
      </c>
      <c r="AD1200" s="17">
        <v>0</v>
      </c>
      <c r="AE1200" s="17"/>
      <c r="AF1200" s="17">
        <v>1.44370555065148E-2</v>
      </c>
      <c r="AG1200" s="17"/>
      <c r="AH1200" s="17">
        <v>1.10722990145081E-2</v>
      </c>
      <c r="AI1200" s="17"/>
      <c r="AJ1200" s="17">
        <v>2.02470329784658E-2</v>
      </c>
      <c r="AK1200" s="17">
        <v>1.1701879486008201E-2</v>
      </c>
      <c r="AL1200" s="17">
        <v>1.2291076193540701E-2</v>
      </c>
      <c r="AM1200" s="17">
        <v>8.2370981568232002E-3</v>
      </c>
      <c r="AN1200" s="17">
        <v>0</v>
      </c>
    </row>
    <row r="1201" spans="2:40" x14ac:dyDescent="0.35">
      <c r="B1201" t="s">
        <v>89</v>
      </c>
      <c r="C1201" s="17">
        <v>7.0975254105986402E-2</v>
      </c>
      <c r="D1201" s="17">
        <v>5.5554293142021802E-2</v>
      </c>
      <c r="E1201" s="17">
        <v>8.6821712080389996E-2</v>
      </c>
      <c r="F1201" s="17"/>
      <c r="G1201" s="17">
        <v>1.14505444043001E-2</v>
      </c>
      <c r="H1201" s="17">
        <v>3.0775085462766E-2</v>
      </c>
      <c r="I1201" s="17">
        <v>6.5581255644383496E-2</v>
      </c>
      <c r="J1201" s="17">
        <v>9.1105772439902699E-2</v>
      </c>
      <c r="K1201" s="17">
        <v>8.3706290465091204E-2</v>
      </c>
      <c r="L1201" s="17">
        <v>0.104741299135559</v>
      </c>
      <c r="M1201" s="17"/>
      <c r="N1201" s="17">
        <v>0.14863554148922301</v>
      </c>
      <c r="O1201" s="17">
        <v>5.1564660725483401E-2</v>
      </c>
      <c r="P1201" s="17">
        <v>9.6242206377567696E-2</v>
      </c>
      <c r="Q1201" s="17">
        <v>4.6910547654576501E-2</v>
      </c>
      <c r="R1201" s="17">
        <v>1.5572533704100401E-2</v>
      </c>
      <c r="S1201" s="17"/>
      <c r="T1201" s="17">
        <v>4.5390631203054199E-2</v>
      </c>
      <c r="U1201" s="17">
        <v>9.8079191739174398E-2</v>
      </c>
      <c r="V1201" s="17">
        <v>3.9925015765800202E-2</v>
      </c>
      <c r="W1201" s="17">
        <v>4.5163536978968598E-2</v>
      </c>
      <c r="X1201" s="17"/>
      <c r="Y1201" s="17">
        <v>4.5951002538405297E-2</v>
      </c>
      <c r="Z1201" s="17">
        <v>6.7473960006804806E-2</v>
      </c>
      <c r="AA1201" s="17">
        <v>0.119165497669652</v>
      </c>
      <c r="AB1201" s="17">
        <v>4.3803006544716701E-2</v>
      </c>
      <c r="AC1201" s="17">
        <v>1.26872343004853E-2</v>
      </c>
      <c r="AD1201" s="17">
        <v>0.15414878959006501</v>
      </c>
      <c r="AE1201" s="17"/>
      <c r="AF1201" s="17">
        <v>7.7745788700426394E-2</v>
      </c>
      <c r="AG1201" s="17"/>
      <c r="AH1201" s="17">
        <v>6.5215089278464505E-2</v>
      </c>
      <c r="AI1201" s="17"/>
      <c r="AJ1201" s="17">
        <v>8.5307268727823501E-2</v>
      </c>
      <c r="AK1201" s="17">
        <v>9.4521337730563898E-2</v>
      </c>
      <c r="AL1201" s="17">
        <v>3.3978430729109499E-2</v>
      </c>
      <c r="AM1201" s="17">
        <v>7.1687772660705001E-2</v>
      </c>
      <c r="AN1201" s="17">
        <v>6.7506673318985605E-2</v>
      </c>
    </row>
    <row r="1202" spans="2:40" x14ac:dyDescent="0.35">
      <c r="C1202" s="17"/>
      <c r="D1202" s="17"/>
      <c r="E1202" s="17"/>
      <c r="F1202" s="17"/>
      <c r="G1202" s="17"/>
      <c r="H1202" s="17"/>
      <c r="I1202" s="17"/>
      <c r="J1202" s="17"/>
      <c r="K1202" s="17"/>
      <c r="L1202" s="17"/>
      <c r="M1202" s="17"/>
      <c r="N1202" s="17"/>
      <c r="O1202" s="17"/>
      <c r="P1202" s="17"/>
      <c r="Q1202" s="17"/>
      <c r="R1202" s="17"/>
      <c r="S1202" s="17"/>
      <c r="T1202" s="17"/>
      <c r="U1202" s="17"/>
      <c r="V1202" s="17"/>
      <c r="W1202" s="17"/>
      <c r="X1202" s="17"/>
      <c r="Y1202" s="17"/>
      <c r="Z1202" s="17"/>
      <c r="AA1202" s="17"/>
      <c r="AB1202" s="17"/>
      <c r="AC1202" s="17"/>
      <c r="AD1202" s="17"/>
      <c r="AE1202" s="17"/>
      <c r="AF1202" s="17"/>
      <c r="AG1202" s="17"/>
      <c r="AH1202" s="17"/>
      <c r="AI1202" s="17"/>
      <c r="AJ1202" s="17"/>
      <c r="AK1202" s="17"/>
      <c r="AL1202" s="17"/>
      <c r="AM1202" s="17"/>
      <c r="AN1202" s="17"/>
    </row>
    <row r="1203" spans="2:40" x14ac:dyDescent="0.35">
      <c r="B1203" s="6" t="s">
        <v>496</v>
      </c>
      <c r="C1203" s="17"/>
      <c r="D1203" s="17"/>
      <c r="E1203" s="17"/>
      <c r="F1203" s="17"/>
      <c r="G1203" s="17"/>
      <c r="H1203" s="17"/>
      <c r="I1203" s="17"/>
      <c r="J1203" s="17"/>
      <c r="K1203" s="17"/>
      <c r="L1203" s="17"/>
      <c r="M1203" s="17"/>
      <c r="N1203" s="17"/>
      <c r="O1203" s="17"/>
      <c r="P1203" s="17"/>
      <c r="Q1203" s="17"/>
      <c r="R1203" s="17"/>
      <c r="S1203" s="17"/>
      <c r="T1203" s="17"/>
      <c r="U1203" s="17"/>
      <c r="V1203" s="17"/>
      <c r="W1203" s="17"/>
      <c r="X1203" s="17"/>
      <c r="Y1203" s="17"/>
      <c r="Z1203" s="17"/>
      <c r="AA1203" s="17"/>
      <c r="AB1203" s="17"/>
      <c r="AC1203" s="17"/>
      <c r="AD1203" s="17"/>
      <c r="AE1203" s="17"/>
      <c r="AF1203" s="17"/>
      <c r="AG1203" s="17"/>
      <c r="AH1203" s="17"/>
      <c r="AI1203" s="17"/>
      <c r="AJ1203" s="17"/>
      <c r="AK1203" s="17"/>
      <c r="AL1203" s="17"/>
      <c r="AM1203" s="17"/>
      <c r="AN1203" s="17"/>
    </row>
    <row r="1204" spans="2:40" x14ac:dyDescent="0.35">
      <c r="B1204" s="24" t="s">
        <v>62</v>
      </c>
      <c r="C1204" s="17"/>
      <c r="D1204" s="17"/>
      <c r="E1204" s="17"/>
      <c r="F1204" s="17"/>
      <c r="G1204" s="17"/>
      <c r="H1204" s="17"/>
      <c r="I1204" s="17"/>
      <c r="J1204" s="17"/>
      <c r="K1204" s="17"/>
      <c r="L1204" s="17"/>
      <c r="M1204" s="17"/>
      <c r="N1204" s="17"/>
      <c r="O1204" s="17"/>
      <c r="P1204" s="17"/>
      <c r="Q1204" s="17"/>
      <c r="R1204" s="17"/>
      <c r="S1204" s="17"/>
      <c r="T1204" s="17"/>
      <c r="U1204" s="17"/>
      <c r="V1204" s="17"/>
      <c r="W1204" s="17"/>
      <c r="X1204" s="17"/>
      <c r="Y1204" s="17"/>
      <c r="Z1204" s="17"/>
      <c r="AA1204" s="17"/>
      <c r="AB1204" s="17"/>
      <c r="AC1204" s="17"/>
      <c r="AD1204" s="17"/>
      <c r="AE1204" s="17"/>
      <c r="AF1204" s="17"/>
      <c r="AG1204" s="17"/>
      <c r="AH1204" s="17"/>
      <c r="AI1204" s="17"/>
      <c r="AJ1204" s="17"/>
      <c r="AK1204" s="17"/>
      <c r="AL1204" s="17"/>
      <c r="AM1204" s="17"/>
      <c r="AN1204" s="17"/>
    </row>
    <row r="1205" spans="2:40" x14ac:dyDescent="0.35">
      <c r="B1205" t="s">
        <v>333</v>
      </c>
      <c r="C1205" s="17">
        <v>5.6815171982641403E-2</v>
      </c>
      <c r="D1205" s="17">
        <v>8.0482848930720496E-2</v>
      </c>
      <c r="E1205" s="17">
        <v>3.3482036223355001E-2</v>
      </c>
      <c r="F1205" s="17"/>
      <c r="G1205" s="17">
        <v>0.13304775258141699</v>
      </c>
      <c r="H1205" s="17">
        <v>0.14508932184613299</v>
      </c>
      <c r="I1205" s="17">
        <v>5.9224864198595503E-2</v>
      </c>
      <c r="J1205" s="17">
        <v>3.9236841626676802E-2</v>
      </c>
      <c r="K1205" s="17">
        <v>1.2285738326322199E-2</v>
      </c>
      <c r="L1205" s="17">
        <v>4.2064544235162196E-3</v>
      </c>
      <c r="M1205" s="17"/>
      <c r="N1205" s="17">
        <v>2.4831531830345799E-2</v>
      </c>
      <c r="O1205" s="17">
        <v>2.3855316965494301E-2</v>
      </c>
      <c r="P1205" s="17">
        <v>1.6417567419505199E-2</v>
      </c>
      <c r="Q1205" s="17">
        <v>9.2076007725320694E-2</v>
      </c>
      <c r="R1205" s="17">
        <v>0.15379982935244699</v>
      </c>
      <c r="S1205" s="17"/>
      <c r="T1205" s="17">
        <v>3.8256725036984199E-2</v>
      </c>
      <c r="U1205" s="17">
        <v>3.07926195270289E-2</v>
      </c>
      <c r="V1205" s="17">
        <v>8.5583308523853499E-2</v>
      </c>
      <c r="W1205" s="17">
        <v>8.1679538937197094E-2</v>
      </c>
      <c r="X1205" s="17"/>
      <c r="Y1205" s="17">
        <v>9.0453533215956894E-2</v>
      </c>
      <c r="Z1205" s="17">
        <v>8.0011785298065699E-2</v>
      </c>
      <c r="AA1205" s="17">
        <v>6.6794821159363296E-3</v>
      </c>
      <c r="AB1205" s="17">
        <v>7.0548114959161204E-2</v>
      </c>
      <c r="AC1205" s="17">
        <v>4.6774879480682402E-2</v>
      </c>
      <c r="AD1205" s="17">
        <v>0</v>
      </c>
      <c r="AE1205" s="17"/>
      <c r="AF1205" s="17">
        <v>7.4575545470805096E-2</v>
      </c>
      <c r="AG1205" s="17"/>
      <c r="AH1205" s="17">
        <v>5.6358498792451001E-2</v>
      </c>
      <c r="AI1205" s="17"/>
      <c r="AJ1205" s="17">
        <v>0.11186837538487</v>
      </c>
      <c r="AK1205" s="17">
        <v>5.0633112114740399E-2</v>
      </c>
      <c r="AL1205" s="17">
        <v>3.2902529085383499E-2</v>
      </c>
      <c r="AM1205" s="17">
        <v>2.5493215069144998E-2</v>
      </c>
      <c r="AN1205" s="17">
        <v>1.3103224183073799E-2</v>
      </c>
    </row>
    <row r="1206" spans="2:40" x14ac:dyDescent="0.35">
      <c r="B1206" t="s">
        <v>334</v>
      </c>
      <c r="C1206" s="17">
        <v>0.153156082142512</v>
      </c>
      <c r="D1206" s="17">
        <v>0.21083876082858199</v>
      </c>
      <c r="E1206" s="17">
        <v>9.4359535975276201E-2</v>
      </c>
      <c r="F1206" s="17"/>
      <c r="G1206" s="17">
        <v>0.26621312060395103</v>
      </c>
      <c r="H1206" s="17">
        <v>0.26909445488169298</v>
      </c>
      <c r="I1206" s="17">
        <v>0.22310667578819901</v>
      </c>
      <c r="J1206" s="17">
        <v>9.4754263548497294E-2</v>
      </c>
      <c r="K1206" s="17">
        <v>9.7876827386274207E-2</v>
      </c>
      <c r="L1206" s="17">
        <v>6.1882735825964597E-2</v>
      </c>
      <c r="M1206" s="17"/>
      <c r="N1206" s="17">
        <v>0.146033554028354</v>
      </c>
      <c r="O1206" s="17">
        <v>0.16497685359113401</v>
      </c>
      <c r="P1206" s="17">
        <v>6.9181799644831801E-2</v>
      </c>
      <c r="Q1206" s="17">
        <v>0.21953368768884801</v>
      </c>
      <c r="R1206" s="17">
        <v>0.23738286063306399</v>
      </c>
      <c r="S1206" s="17"/>
      <c r="T1206" s="17">
        <v>0.15965962793816299</v>
      </c>
      <c r="U1206" s="17">
        <v>0.111359492394323</v>
      </c>
      <c r="V1206" s="17">
        <v>0.14653107572499299</v>
      </c>
      <c r="W1206" s="17">
        <v>0.22803345062854199</v>
      </c>
      <c r="X1206" s="17"/>
      <c r="Y1206" s="17">
        <v>0.22622367299618101</v>
      </c>
      <c r="Z1206" s="17">
        <v>0.104362182711982</v>
      </c>
      <c r="AA1206" s="17">
        <v>6.5412171166128796E-2</v>
      </c>
      <c r="AB1206" s="17">
        <v>8.9743458725345907E-2</v>
      </c>
      <c r="AC1206" s="17">
        <v>0.26571385394902802</v>
      </c>
      <c r="AD1206" s="17">
        <v>0</v>
      </c>
      <c r="AE1206" s="17"/>
      <c r="AF1206" s="17">
        <v>0.15637107182253401</v>
      </c>
      <c r="AG1206" s="17"/>
      <c r="AH1206" s="17">
        <v>0.15288708888872299</v>
      </c>
      <c r="AI1206" s="17"/>
      <c r="AJ1206" s="17">
        <v>0.160557609508926</v>
      </c>
      <c r="AK1206" s="17">
        <v>0.13418938371484901</v>
      </c>
      <c r="AL1206" s="17">
        <v>0.129938709836672</v>
      </c>
      <c r="AM1206" s="17">
        <v>0.15721758580671699</v>
      </c>
      <c r="AN1206" s="17">
        <v>0.1953935941055</v>
      </c>
    </row>
    <row r="1207" spans="2:40" x14ac:dyDescent="0.35">
      <c r="B1207" t="s">
        <v>495</v>
      </c>
      <c r="C1207" s="17">
        <v>0.206727847011522</v>
      </c>
      <c r="D1207" s="17">
        <v>0.22917218120608701</v>
      </c>
      <c r="E1207" s="17">
        <v>0.18354065610192599</v>
      </c>
      <c r="F1207" s="17"/>
      <c r="G1207" s="17">
        <v>0.22972057637638801</v>
      </c>
      <c r="H1207" s="17">
        <v>0.176224908925112</v>
      </c>
      <c r="I1207" s="17">
        <v>0.226967408693</v>
      </c>
      <c r="J1207" s="17">
        <v>0.25567838890594702</v>
      </c>
      <c r="K1207" s="17">
        <v>0.167255257016691</v>
      </c>
      <c r="L1207" s="17">
        <v>0.19822682834754199</v>
      </c>
      <c r="M1207" s="17"/>
      <c r="N1207" s="17">
        <v>0.26310953136955501</v>
      </c>
      <c r="O1207" s="17">
        <v>0.227237922007482</v>
      </c>
      <c r="P1207" s="17">
        <v>0.19969307816204501</v>
      </c>
      <c r="Q1207" s="17">
        <v>0.206774178825397</v>
      </c>
      <c r="R1207" s="17">
        <v>0.16702148706657299</v>
      </c>
      <c r="S1207" s="17"/>
      <c r="T1207" s="17">
        <v>0.237107850574864</v>
      </c>
      <c r="U1207" s="17">
        <v>0.22058892528413901</v>
      </c>
      <c r="V1207" s="17">
        <v>0.19847683926278001</v>
      </c>
      <c r="W1207" s="17">
        <v>0.176491446265304</v>
      </c>
      <c r="X1207" s="17"/>
      <c r="Y1207" s="17">
        <v>0.18292249315608899</v>
      </c>
      <c r="Z1207" s="17">
        <v>0.31815298145865401</v>
      </c>
      <c r="AA1207" s="17">
        <v>0.19057637405991501</v>
      </c>
      <c r="AB1207" s="17">
        <v>0.26559292835737602</v>
      </c>
      <c r="AC1207" s="17">
        <v>0.21645685740542001</v>
      </c>
      <c r="AD1207" s="17">
        <v>0.144875368901447</v>
      </c>
      <c r="AE1207" s="17"/>
      <c r="AF1207" s="17">
        <v>0.19873726752354701</v>
      </c>
      <c r="AG1207" s="17"/>
      <c r="AH1207" s="17">
        <v>0.207351771702879</v>
      </c>
      <c r="AI1207" s="17"/>
      <c r="AJ1207" s="17">
        <v>0.19683589021561801</v>
      </c>
      <c r="AK1207" s="17">
        <v>0.19387599012970899</v>
      </c>
      <c r="AL1207" s="17">
        <v>0.197715110775601</v>
      </c>
      <c r="AM1207" s="17">
        <v>0.235835034892145</v>
      </c>
      <c r="AN1207" s="17">
        <v>0.209301504717049</v>
      </c>
    </row>
    <row r="1208" spans="2:40" x14ac:dyDescent="0.35">
      <c r="B1208" t="s">
        <v>336</v>
      </c>
      <c r="C1208" s="17">
        <v>0.19052709966477099</v>
      </c>
      <c r="D1208" s="17">
        <v>0.18235259819701999</v>
      </c>
      <c r="E1208" s="17">
        <v>0.19786737137437899</v>
      </c>
      <c r="F1208" s="17"/>
      <c r="G1208" s="17">
        <v>0.184831567895476</v>
      </c>
      <c r="H1208" s="17">
        <v>0.164961374002946</v>
      </c>
      <c r="I1208" s="17">
        <v>0.19158942186597899</v>
      </c>
      <c r="J1208" s="17">
        <v>0.160908009630196</v>
      </c>
      <c r="K1208" s="17">
        <v>0.24401069423483901</v>
      </c>
      <c r="L1208" s="17">
        <v>0.194992457370361</v>
      </c>
      <c r="M1208" s="17"/>
      <c r="N1208" s="17">
        <v>0.139839381066657</v>
      </c>
      <c r="O1208" s="17">
        <v>0.22089340539425401</v>
      </c>
      <c r="P1208" s="17">
        <v>0.205358548390074</v>
      </c>
      <c r="Q1208" s="17">
        <v>0.18198543487873201</v>
      </c>
      <c r="R1208" s="17">
        <v>0.17684406928298399</v>
      </c>
      <c r="S1208" s="17"/>
      <c r="T1208" s="17">
        <v>0.22695949017804201</v>
      </c>
      <c r="U1208" s="17">
        <v>0.17593719751421999</v>
      </c>
      <c r="V1208" s="17">
        <v>0.19090982571166101</v>
      </c>
      <c r="W1208" s="17">
        <v>0.20848592803029301</v>
      </c>
      <c r="X1208" s="17"/>
      <c r="Y1208" s="17">
        <v>0.197788712158251</v>
      </c>
      <c r="Z1208" s="17">
        <v>0.14392914504663901</v>
      </c>
      <c r="AA1208" s="17">
        <v>0.17485330756131301</v>
      </c>
      <c r="AB1208" s="17">
        <v>0.22057871432804599</v>
      </c>
      <c r="AC1208" s="17">
        <v>0.225204828903214</v>
      </c>
      <c r="AD1208" s="17">
        <v>0.32402906142687599</v>
      </c>
      <c r="AE1208" s="17"/>
      <c r="AF1208" s="17">
        <v>0.18396897450283101</v>
      </c>
      <c r="AG1208" s="17"/>
      <c r="AH1208" s="17">
        <v>0.19133802605400799</v>
      </c>
      <c r="AI1208" s="17"/>
      <c r="AJ1208" s="17">
        <v>0.14364073152972401</v>
      </c>
      <c r="AK1208" s="17">
        <v>0.25406635935375299</v>
      </c>
      <c r="AL1208" s="17">
        <v>0.21233499687684099</v>
      </c>
      <c r="AM1208" s="17">
        <v>0.21939525068713001</v>
      </c>
      <c r="AN1208" s="17">
        <v>0.13788799531958301</v>
      </c>
    </row>
    <row r="1209" spans="2:40" x14ac:dyDescent="0.35">
      <c r="B1209" t="s">
        <v>337</v>
      </c>
      <c r="C1209" s="17">
        <v>0.35575595713383101</v>
      </c>
      <c r="D1209" s="17">
        <v>0.27530132205737201</v>
      </c>
      <c r="E1209" s="17">
        <v>0.4383438830559</v>
      </c>
      <c r="F1209" s="17"/>
      <c r="G1209" s="17">
        <v>0.16215299466156999</v>
      </c>
      <c r="H1209" s="17">
        <v>0.207385611327495</v>
      </c>
      <c r="I1209" s="17">
        <v>0.283935746728601</v>
      </c>
      <c r="J1209" s="17">
        <v>0.39716415812684203</v>
      </c>
      <c r="K1209" s="17">
        <v>0.468117740063413</v>
      </c>
      <c r="L1209" s="17">
        <v>0.47906760456419001</v>
      </c>
      <c r="M1209" s="17"/>
      <c r="N1209" s="17">
        <v>0.31826088502475602</v>
      </c>
      <c r="O1209" s="17">
        <v>0.32121038321137602</v>
      </c>
      <c r="P1209" s="17">
        <v>0.47089654471161402</v>
      </c>
      <c r="Q1209" s="17">
        <v>0.28043454925999001</v>
      </c>
      <c r="R1209" s="17">
        <v>0.248516339792659</v>
      </c>
      <c r="S1209" s="17"/>
      <c r="T1209" s="17">
        <v>0.26036582518832901</v>
      </c>
      <c r="U1209" s="17">
        <v>0.41464662497270799</v>
      </c>
      <c r="V1209" s="17">
        <v>0.35488817043702697</v>
      </c>
      <c r="W1209" s="17">
        <v>0.28636453454059402</v>
      </c>
      <c r="X1209" s="17"/>
      <c r="Y1209" s="17">
        <v>0.28021752609203998</v>
      </c>
      <c r="Z1209" s="17">
        <v>0.33644316918464001</v>
      </c>
      <c r="AA1209" s="17">
        <v>0.50115252799640997</v>
      </c>
      <c r="AB1209" s="17">
        <v>0.31101506928070199</v>
      </c>
      <c r="AC1209" s="17">
        <v>0.221324587799478</v>
      </c>
      <c r="AD1209" s="17">
        <v>0.46707489656656898</v>
      </c>
      <c r="AE1209" s="17"/>
      <c r="AF1209" s="17">
        <v>0.35476419630049899</v>
      </c>
      <c r="AG1209" s="17"/>
      <c r="AH1209" s="17">
        <v>0.35505629707727299</v>
      </c>
      <c r="AI1209" s="17"/>
      <c r="AJ1209" s="17">
        <v>0.34702204082573401</v>
      </c>
      <c r="AK1209" s="17">
        <v>0.31829015474148697</v>
      </c>
      <c r="AL1209" s="17">
        <v>0.394822807563384</v>
      </c>
      <c r="AM1209" s="17">
        <v>0.329866885855775</v>
      </c>
      <c r="AN1209" s="17">
        <v>0.413162621672863</v>
      </c>
    </row>
    <row r="1210" spans="2:40" x14ac:dyDescent="0.35">
      <c r="B1210" t="s">
        <v>58</v>
      </c>
      <c r="C1210" s="17">
        <v>3.7017842064722202E-2</v>
      </c>
      <c r="D1210" s="17">
        <v>2.1852288780219199E-2</v>
      </c>
      <c r="E1210" s="17">
        <v>5.2406517269163698E-2</v>
      </c>
      <c r="F1210" s="17"/>
      <c r="G1210" s="17">
        <v>2.4033987881198302E-2</v>
      </c>
      <c r="H1210" s="17">
        <v>3.7244329016620899E-2</v>
      </c>
      <c r="I1210" s="17">
        <v>1.51758827256246E-2</v>
      </c>
      <c r="J1210" s="17">
        <v>5.2258338161840799E-2</v>
      </c>
      <c r="K1210" s="17">
        <v>1.04537429724603E-2</v>
      </c>
      <c r="L1210" s="17">
        <v>6.1623919468425999E-2</v>
      </c>
      <c r="M1210" s="17"/>
      <c r="N1210" s="17">
        <v>0.107925116680332</v>
      </c>
      <c r="O1210" s="17">
        <v>4.18261188302603E-2</v>
      </c>
      <c r="P1210" s="17">
        <v>3.8452461671930102E-2</v>
      </c>
      <c r="Q1210" s="17">
        <v>1.91961416217123E-2</v>
      </c>
      <c r="R1210" s="17">
        <v>1.6435413872273E-2</v>
      </c>
      <c r="S1210" s="17"/>
      <c r="T1210" s="17">
        <v>7.7650481083617398E-2</v>
      </c>
      <c r="U1210" s="17">
        <v>4.6675140307580798E-2</v>
      </c>
      <c r="V1210" s="17">
        <v>2.3610780339685899E-2</v>
      </c>
      <c r="W1210" s="17">
        <v>1.8945101598069999E-2</v>
      </c>
      <c r="X1210" s="17"/>
      <c r="Y1210" s="17">
        <v>2.23940623814817E-2</v>
      </c>
      <c r="Z1210" s="17">
        <v>1.7100736300019299E-2</v>
      </c>
      <c r="AA1210" s="17">
        <v>6.1326137100296801E-2</v>
      </c>
      <c r="AB1210" s="17">
        <v>4.25217143493688E-2</v>
      </c>
      <c r="AC1210" s="17">
        <v>2.4524992462177798E-2</v>
      </c>
      <c r="AD1210" s="17">
        <v>6.4020673105108103E-2</v>
      </c>
      <c r="AE1210" s="17"/>
      <c r="AF1210" s="17">
        <v>3.15829443797839E-2</v>
      </c>
      <c r="AG1210" s="17"/>
      <c r="AH1210" s="17">
        <v>3.7008317484664703E-2</v>
      </c>
      <c r="AI1210" s="17"/>
      <c r="AJ1210" s="17">
        <v>4.0075352535127999E-2</v>
      </c>
      <c r="AK1210" s="17">
        <v>4.8944999945460699E-2</v>
      </c>
      <c r="AL1210" s="17">
        <v>3.2285845862118301E-2</v>
      </c>
      <c r="AM1210" s="17">
        <v>3.2192027689088798E-2</v>
      </c>
      <c r="AN1210" s="17">
        <v>3.1151060001931099E-2</v>
      </c>
    </row>
    <row r="1211" spans="2:40" x14ac:dyDescent="0.35">
      <c r="C1211" s="17"/>
      <c r="D1211" s="17"/>
      <c r="E1211" s="17"/>
      <c r="F1211" s="17"/>
      <c r="G1211" s="17"/>
      <c r="H1211" s="17"/>
      <c r="I1211" s="17"/>
      <c r="J1211" s="17"/>
      <c r="K1211" s="17"/>
      <c r="L1211" s="17"/>
      <c r="M1211" s="17"/>
      <c r="N1211" s="17"/>
      <c r="O1211" s="17"/>
      <c r="P1211" s="17"/>
      <c r="Q1211" s="17"/>
      <c r="R1211" s="17"/>
      <c r="S1211" s="17"/>
      <c r="T1211" s="17"/>
      <c r="U1211" s="17"/>
      <c r="V1211" s="17"/>
      <c r="W1211" s="17"/>
      <c r="X1211" s="17"/>
      <c r="Y1211" s="17"/>
      <c r="Z1211" s="17"/>
      <c r="AA1211" s="17"/>
      <c r="AB1211" s="17"/>
      <c r="AC1211" s="17"/>
      <c r="AD1211" s="17"/>
      <c r="AE1211" s="17"/>
      <c r="AF1211" s="17"/>
      <c r="AG1211" s="17"/>
      <c r="AH1211" s="17"/>
      <c r="AI1211" s="17"/>
      <c r="AJ1211" s="17"/>
      <c r="AK1211" s="17"/>
      <c r="AL1211" s="17"/>
      <c r="AM1211" s="17"/>
      <c r="AN1211" s="17"/>
    </row>
    <row r="1212" spans="2:40" x14ac:dyDescent="0.35">
      <c r="B1212" s="6" t="s">
        <v>508</v>
      </c>
      <c r="C1212" s="17"/>
      <c r="D1212" s="17"/>
      <c r="E1212" s="17"/>
      <c r="F1212" s="17"/>
      <c r="G1212" s="17"/>
      <c r="H1212" s="17"/>
      <c r="I1212" s="17"/>
      <c r="J1212" s="17"/>
      <c r="K1212" s="17"/>
      <c r="L1212" s="17"/>
      <c r="M1212" s="17"/>
      <c r="N1212" s="17"/>
      <c r="O1212" s="17"/>
      <c r="P1212" s="17"/>
      <c r="Q1212" s="17"/>
      <c r="R1212" s="17"/>
      <c r="S1212" s="17"/>
      <c r="T1212" s="17"/>
      <c r="U1212" s="17"/>
      <c r="V1212" s="17"/>
      <c r="W1212" s="17"/>
      <c r="X1212" s="17"/>
      <c r="Y1212" s="17"/>
      <c r="Z1212" s="17"/>
      <c r="AA1212" s="17"/>
      <c r="AB1212" s="17"/>
      <c r="AC1212" s="17"/>
      <c r="AD1212" s="17"/>
      <c r="AE1212" s="17"/>
      <c r="AF1212" s="17"/>
      <c r="AG1212" s="17"/>
      <c r="AH1212" s="17"/>
      <c r="AI1212" s="17"/>
      <c r="AJ1212" s="17"/>
      <c r="AK1212" s="17"/>
      <c r="AL1212" s="17"/>
      <c r="AM1212" s="17"/>
      <c r="AN1212" s="17"/>
    </row>
    <row r="1213" spans="2:40" x14ac:dyDescent="0.35">
      <c r="B1213" s="24" t="s">
        <v>62</v>
      </c>
      <c r="C1213" s="17"/>
      <c r="D1213" s="17"/>
      <c r="E1213" s="17"/>
      <c r="F1213" s="17"/>
      <c r="G1213" s="17"/>
      <c r="H1213" s="17"/>
      <c r="I1213" s="17"/>
      <c r="J1213" s="17"/>
      <c r="K1213" s="17"/>
      <c r="L1213" s="17"/>
      <c r="M1213" s="17"/>
      <c r="N1213" s="17"/>
      <c r="O1213" s="17"/>
      <c r="P1213" s="17"/>
      <c r="Q1213" s="17"/>
      <c r="R1213" s="17"/>
      <c r="S1213" s="17"/>
      <c r="T1213" s="17"/>
      <c r="U1213" s="17"/>
      <c r="V1213" s="17"/>
      <c r="W1213" s="17"/>
      <c r="X1213" s="17"/>
      <c r="Y1213" s="17"/>
      <c r="Z1213" s="17"/>
      <c r="AA1213" s="17"/>
      <c r="AB1213" s="17"/>
      <c r="AC1213" s="17"/>
      <c r="AD1213" s="17"/>
      <c r="AE1213" s="17"/>
      <c r="AF1213" s="17"/>
      <c r="AG1213" s="17"/>
      <c r="AH1213" s="17"/>
      <c r="AI1213" s="17"/>
      <c r="AJ1213" s="17"/>
      <c r="AK1213" s="17"/>
      <c r="AL1213" s="17"/>
      <c r="AM1213" s="17"/>
      <c r="AN1213" s="17"/>
    </row>
    <row r="1214" spans="2:40" x14ac:dyDescent="0.35">
      <c r="B1214" t="s">
        <v>134</v>
      </c>
      <c r="C1214" s="17">
        <v>0.120351245023955</v>
      </c>
      <c r="D1214" s="17">
        <v>0.13047292672995001</v>
      </c>
      <c r="E1214" s="17">
        <v>0.108974115378956</v>
      </c>
      <c r="F1214" s="17"/>
      <c r="G1214" s="17">
        <v>0.18109867772369401</v>
      </c>
      <c r="H1214" s="17">
        <v>0.24871597738659501</v>
      </c>
      <c r="I1214" s="17">
        <v>0.150594838322575</v>
      </c>
      <c r="J1214" s="17">
        <v>0.121716726727769</v>
      </c>
      <c r="K1214" s="17">
        <v>4.3352079174950701E-2</v>
      </c>
      <c r="L1214" s="17">
        <v>3.9971071154561201E-2</v>
      </c>
      <c r="M1214" s="17"/>
      <c r="N1214" s="17">
        <v>8.5145817467791998E-2</v>
      </c>
      <c r="O1214" s="17">
        <v>0.105870053544961</v>
      </c>
      <c r="P1214" s="17">
        <v>5.2367450394155697E-2</v>
      </c>
      <c r="Q1214" s="17">
        <v>0.17109829211159799</v>
      </c>
      <c r="R1214" s="17">
        <v>0.24376368370142401</v>
      </c>
      <c r="S1214" s="17"/>
      <c r="T1214" s="17">
        <v>8.3377347011894906E-2</v>
      </c>
      <c r="U1214" s="17">
        <v>4.96802056056267E-2</v>
      </c>
      <c r="V1214" s="17">
        <v>0.19023655104147899</v>
      </c>
      <c r="W1214" s="17">
        <v>0.17302254934133601</v>
      </c>
      <c r="X1214" s="17"/>
      <c r="Y1214" s="17">
        <v>0.16977769860073</v>
      </c>
      <c r="Z1214" s="17">
        <v>0.146631993534908</v>
      </c>
      <c r="AA1214" s="17">
        <v>4.5297320101261598E-2</v>
      </c>
      <c r="AB1214" s="17">
        <v>4.52178964526843E-2</v>
      </c>
      <c r="AC1214" s="17">
        <v>0.198713075896817</v>
      </c>
      <c r="AD1214" s="17">
        <v>4.6147590915338099E-2</v>
      </c>
      <c r="AE1214" s="17"/>
      <c r="AF1214" s="17">
        <v>0.11951450637696399</v>
      </c>
      <c r="AG1214" s="17"/>
      <c r="AH1214" s="17">
        <v>0.121408298347105</v>
      </c>
      <c r="AI1214" s="17"/>
      <c r="AJ1214" s="17">
        <v>0.16935332210858001</v>
      </c>
      <c r="AK1214" s="17">
        <v>0.13055655837567001</v>
      </c>
      <c r="AL1214" s="17">
        <v>9.9873869222628905E-2</v>
      </c>
      <c r="AM1214" s="17">
        <v>5.6758386195929302E-2</v>
      </c>
      <c r="AN1214" s="17">
        <v>0.137079942719284</v>
      </c>
    </row>
    <row r="1215" spans="2:40" x14ac:dyDescent="0.35">
      <c r="B1215" t="s">
        <v>135</v>
      </c>
      <c r="C1215" s="17">
        <v>0.25731173884445402</v>
      </c>
      <c r="D1215" s="17">
        <v>0.29571295516218998</v>
      </c>
      <c r="E1215" s="17">
        <v>0.220437221989878</v>
      </c>
      <c r="F1215" s="17"/>
      <c r="G1215" s="17">
        <v>0.31594202067588201</v>
      </c>
      <c r="H1215" s="17">
        <v>0.31241032379299499</v>
      </c>
      <c r="I1215" s="17">
        <v>0.26426834055818599</v>
      </c>
      <c r="J1215" s="17">
        <v>0.248279569279231</v>
      </c>
      <c r="K1215" s="17">
        <v>0.20342223919560401</v>
      </c>
      <c r="L1215" s="17">
        <v>0.23193556367054499</v>
      </c>
      <c r="M1215" s="17"/>
      <c r="N1215" s="17">
        <v>0.30870754246562998</v>
      </c>
      <c r="O1215" s="17">
        <v>0.19663554191600199</v>
      </c>
      <c r="P1215" s="17">
        <v>0.27667276407281399</v>
      </c>
      <c r="Q1215" s="17">
        <v>0.265345517151376</v>
      </c>
      <c r="R1215" s="17">
        <v>0.23388575133155101</v>
      </c>
      <c r="S1215" s="17"/>
      <c r="T1215" s="17">
        <v>0.254035689672097</v>
      </c>
      <c r="U1215" s="17">
        <v>0.240155046221979</v>
      </c>
      <c r="V1215" s="17">
        <v>0.234520351131417</v>
      </c>
      <c r="W1215" s="17">
        <v>0.28953347385528799</v>
      </c>
      <c r="X1215" s="17"/>
      <c r="Y1215" s="17">
        <v>0.30203495202974101</v>
      </c>
      <c r="Z1215" s="17">
        <v>0.24309457924569799</v>
      </c>
      <c r="AA1215" s="17">
        <v>0.21161399148299001</v>
      </c>
      <c r="AB1215" s="17">
        <v>0.17608980094007201</v>
      </c>
      <c r="AC1215" s="17">
        <v>0.34189469594435001</v>
      </c>
      <c r="AD1215" s="17">
        <v>0.11977591413251901</v>
      </c>
      <c r="AE1215" s="17"/>
      <c r="AF1215" s="17">
        <v>0.26605970032751403</v>
      </c>
      <c r="AG1215" s="17"/>
      <c r="AH1215" s="17">
        <v>0.26089213345086298</v>
      </c>
      <c r="AI1215" s="17"/>
      <c r="AJ1215" s="17">
        <v>0.250242789003432</v>
      </c>
      <c r="AK1215" s="17">
        <v>0.23288784355749401</v>
      </c>
      <c r="AL1215" s="17">
        <v>0.25910770762792301</v>
      </c>
      <c r="AM1215" s="17">
        <v>0.26759763663415198</v>
      </c>
      <c r="AN1215" s="17">
        <v>0.28710891125788202</v>
      </c>
    </row>
    <row r="1216" spans="2:40" x14ac:dyDescent="0.35">
      <c r="B1216" t="s">
        <v>136</v>
      </c>
      <c r="C1216" s="17">
        <v>0.228300785291394</v>
      </c>
      <c r="D1216" s="17">
        <v>0.24419106152763001</v>
      </c>
      <c r="E1216" s="17">
        <v>0.211751424000787</v>
      </c>
      <c r="F1216" s="17"/>
      <c r="G1216" s="17">
        <v>0.24157431598786899</v>
      </c>
      <c r="H1216" s="17">
        <v>0.16941752124074599</v>
      </c>
      <c r="I1216" s="17">
        <v>0.28976350082392299</v>
      </c>
      <c r="J1216" s="17">
        <v>0.22025619257909201</v>
      </c>
      <c r="K1216" s="17">
        <v>0.28404628693384698</v>
      </c>
      <c r="L1216" s="17">
        <v>0.196628758746661</v>
      </c>
      <c r="M1216" s="17"/>
      <c r="N1216" s="17">
        <v>0.22411699621372499</v>
      </c>
      <c r="O1216" s="17">
        <v>0.25608575468662798</v>
      </c>
      <c r="P1216" s="17">
        <v>0.234675124543406</v>
      </c>
      <c r="Q1216" s="17">
        <v>0.22927615025488701</v>
      </c>
      <c r="R1216" s="17">
        <v>0.188129066867814</v>
      </c>
      <c r="S1216" s="17"/>
      <c r="T1216" s="17">
        <v>0.28424248957553599</v>
      </c>
      <c r="U1216" s="17">
        <v>0.24401368757494701</v>
      </c>
      <c r="V1216" s="17">
        <v>0.20233326107833299</v>
      </c>
      <c r="W1216" s="17">
        <v>0.23081153593626599</v>
      </c>
      <c r="X1216" s="17"/>
      <c r="Y1216" s="17">
        <v>0.23639488270356601</v>
      </c>
      <c r="Z1216" s="17">
        <v>0.235657027136257</v>
      </c>
      <c r="AA1216" s="17">
        <v>0.20331768363066299</v>
      </c>
      <c r="AB1216" s="17">
        <v>0.37071991179112901</v>
      </c>
      <c r="AC1216" s="17">
        <v>0.14144888686224699</v>
      </c>
      <c r="AD1216" s="17">
        <v>0.24041512812621299</v>
      </c>
      <c r="AE1216" s="17"/>
      <c r="AF1216" s="17">
        <v>0.20996096342096501</v>
      </c>
      <c r="AG1216" s="17"/>
      <c r="AH1216" s="17">
        <v>0.22547193298507001</v>
      </c>
      <c r="AI1216" s="17"/>
      <c r="AJ1216" s="17">
        <v>0.219681622432917</v>
      </c>
      <c r="AK1216" s="17">
        <v>0.193791639102675</v>
      </c>
      <c r="AL1216" s="17">
        <v>0.26218821136620801</v>
      </c>
      <c r="AM1216" s="17">
        <v>0.24063221631638701</v>
      </c>
      <c r="AN1216" s="17">
        <v>0.20682324845224201</v>
      </c>
    </row>
    <row r="1217" spans="2:40" x14ac:dyDescent="0.35">
      <c r="B1217" t="s">
        <v>137</v>
      </c>
      <c r="C1217" s="17">
        <v>3.4447716483827398E-2</v>
      </c>
      <c r="D1217" s="17">
        <v>4.7243104011788002E-2</v>
      </c>
      <c r="E1217" s="17">
        <v>2.1855427135347199E-2</v>
      </c>
      <c r="F1217" s="17"/>
      <c r="G1217" s="17">
        <v>9.2559992524208504E-2</v>
      </c>
      <c r="H1217" s="17">
        <v>3.1936546930396097E-2</v>
      </c>
      <c r="I1217" s="17">
        <v>3.7206426327299501E-2</v>
      </c>
      <c r="J1217" s="17">
        <v>3.9732679018175697E-2</v>
      </c>
      <c r="K1217" s="17">
        <v>2.72139725129249E-2</v>
      </c>
      <c r="L1217" s="17">
        <v>1.07854554146555E-2</v>
      </c>
      <c r="M1217" s="17"/>
      <c r="N1217" s="17">
        <v>4.3180279276825002E-2</v>
      </c>
      <c r="O1217" s="17">
        <v>6.22228621197288E-2</v>
      </c>
      <c r="P1217" s="17">
        <v>1.9751070547174999E-2</v>
      </c>
      <c r="Q1217" s="17">
        <v>2.7145571167594699E-2</v>
      </c>
      <c r="R1217" s="17">
        <v>5.4485369126259897E-2</v>
      </c>
      <c r="S1217" s="17"/>
      <c r="T1217" s="17">
        <v>7.5107766714405402E-2</v>
      </c>
      <c r="U1217" s="17">
        <v>3.3460804291573901E-2</v>
      </c>
      <c r="V1217" s="17">
        <v>3.5647250714628001E-2</v>
      </c>
      <c r="W1217" s="17">
        <v>2.90273579373879E-2</v>
      </c>
      <c r="X1217" s="17"/>
      <c r="Y1217" s="17">
        <v>3.3712906958608201E-2</v>
      </c>
      <c r="Z1217" s="17">
        <v>5.2504199355146802E-2</v>
      </c>
      <c r="AA1217" s="17">
        <v>1.15488480121581E-2</v>
      </c>
      <c r="AB1217" s="17">
        <v>8.9411997805259699E-2</v>
      </c>
      <c r="AC1217" s="17">
        <v>3.9481271863680299E-2</v>
      </c>
      <c r="AD1217" s="17">
        <v>0.107449768675336</v>
      </c>
      <c r="AE1217" s="17"/>
      <c r="AF1217" s="17">
        <v>2.8022440857710398E-2</v>
      </c>
      <c r="AG1217" s="17"/>
      <c r="AH1217" s="17">
        <v>3.4365842697399798E-2</v>
      </c>
      <c r="AI1217" s="17"/>
      <c r="AJ1217" s="17">
        <v>2.6067555913612001E-2</v>
      </c>
      <c r="AK1217" s="17">
        <v>4.5023810441288198E-2</v>
      </c>
      <c r="AL1217" s="17">
        <v>2.7323526167732301E-2</v>
      </c>
      <c r="AM1217" s="17">
        <v>4.6960441873253302E-2</v>
      </c>
      <c r="AN1217" s="17">
        <v>3.2369151446494403E-2</v>
      </c>
    </row>
    <row r="1218" spans="2:40" x14ac:dyDescent="0.35">
      <c r="B1218" t="s">
        <v>138</v>
      </c>
      <c r="C1218" s="17">
        <v>1.1163104271213101E-2</v>
      </c>
      <c r="D1218" s="17">
        <v>1.14037214065485E-2</v>
      </c>
      <c r="E1218" s="17">
        <v>1.0988960919322501E-2</v>
      </c>
      <c r="F1218" s="17"/>
      <c r="G1218" s="17">
        <v>0</v>
      </c>
      <c r="H1218" s="17">
        <v>5.40628879280126E-3</v>
      </c>
      <c r="I1218" s="17">
        <v>2.23816005697576E-2</v>
      </c>
      <c r="J1218" s="17">
        <v>1.0417428006208001E-2</v>
      </c>
      <c r="K1218" s="17">
        <v>3.2987637067375397E-2</v>
      </c>
      <c r="L1218" s="17">
        <v>0</v>
      </c>
      <c r="M1218" s="17"/>
      <c r="N1218" s="17">
        <v>0</v>
      </c>
      <c r="O1218" s="17">
        <v>8.8255962576922493E-3</v>
      </c>
      <c r="P1218" s="17">
        <v>1.7856738735048401E-2</v>
      </c>
      <c r="Q1218" s="17">
        <v>1.3279915516613099E-2</v>
      </c>
      <c r="R1218" s="17">
        <v>0</v>
      </c>
      <c r="S1218" s="17"/>
      <c r="T1218" s="17">
        <v>1.48269156133262E-2</v>
      </c>
      <c r="U1218" s="17">
        <v>2.2088476399825901E-2</v>
      </c>
      <c r="V1218" s="17">
        <v>6.7673786433473798E-3</v>
      </c>
      <c r="W1218" s="17">
        <v>0</v>
      </c>
      <c r="X1218" s="17"/>
      <c r="Y1218" s="17">
        <v>6.2891678854225704E-3</v>
      </c>
      <c r="Z1218" s="17">
        <v>8.9152120046074902E-3</v>
      </c>
      <c r="AA1218" s="17">
        <v>1.4506258619094299E-2</v>
      </c>
      <c r="AB1218" s="17">
        <v>2.7196625894058201E-2</v>
      </c>
      <c r="AC1218" s="17">
        <v>0</v>
      </c>
      <c r="AD1218" s="17">
        <v>0</v>
      </c>
      <c r="AE1218" s="17"/>
      <c r="AF1218" s="17">
        <v>1.53800256928268E-2</v>
      </c>
      <c r="AG1218" s="17"/>
      <c r="AH1218" s="17">
        <v>1.01272529076831E-2</v>
      </c>
      <c r="AI1218" s="17"/>
      <c r="AJ1218" s="17">
        <v>5.3428722444940598E-3</v>
      </c>
      <c r="AK1218" s="17">
        <v>1.25116623655196E-2</v>
      </c>
      <c r="AL1218" s="17">
        <v>1.23253355735214E-2</v>
      </c>
      <c r="AM1218" s="17">
        <v>9.9507766801913405E-3</v>
      </c>
      <c r="AN1218" s="17">
        <v>2.76614104695878E-2</v>
      </c>
    </row>
    <row r="1219" spans="2:40" x14ac:dyDescent="0.35">
      <c r="B1219" t="s">
        <v>58</v>
      </c>
      <c r="C1219" s="17">
        <v>0.34842541008515698</v>
      </c>
      <c r="D1219" s="17">
        <v>0.27097623116189301</v>
      </c>
      <c r="E1219" s="17">
        <v>0.42599285057570901</v>
      </c>
      <c r="F1219" s="17"/>
      <c r="G1219" s="17">
        <v>0.168824993088346</v>
      </c>
      <c r="H1219" s="17">
        <v>0.23211334185646701</v>
      </c>
      <c r="I1219" s="17">
        <v>0.23578529339825899</v>
      </c>
      <c r="J1219" s="17">
        <v>0.35959740438952498</v>
      </c>
      <c r="K1219" s="17">
        <v>0.40897778511529798</v>
      </c>
      <c r="L1219" s="17">
        <v>0.52067915101357698</v>
      </c>
      <c r="M1219" s="17"/>
      <c r="N1219" s="17">
        <v>0.33884936457602799</v>
      </c>
      <c r="O1219" s="17">
        <v>0.370360191474988</v>
      </c>
      <c r="P1219" s="17">
        <v>0.39867685170740103</v>
      </c>
      <c r="Q1219" s="17">
        <v>0.29385455379793202</v>
      </c>
      <c r="R1219" s="17">
        <v>0.27973612897295103</v>
      </c>
      <c r="S1219" s="17"/>
      <c r="T1219" s="17">
        <v>0.28840979141273998</v>
      </c>
      <c r="U1219" s="17">
        <v>0.41060177990604801</v>
      </c>
      <c r="V1219" s="17">
        <v>0.33049520739079702</v>
      </c>
      <c r="W1219" s="17">
        <v>0.27760508292972202</v>
      </c>
      <c r="X1219" s="17"/>
      <c r="Y1219" s="17">
        <v>0.25179039182193103</v>
      </c>
      <c r="Z1219" s="17">
        <v>0.31319698872338297</v>
      </c>
      <c r="AA1219" s="17">
        <v>0.51371589815383301</v>
      </c>
      <c r="AB1219" s="17">
        <v>0.29136376711679701</v>
      </c>
      <c r="AC1219" s="17">
        <v>0.27846206943290502</v>
      </c>
      <c r="AD1219" s="17">
        <v>0.486211598150594</v>
      </c>
      <c r="AE1219" s="17"/>
      <c r="AF1219" s="17">
        <v>0.36106236332401997</v>
      </c>
      <c r="AG1219" s="17"/>
      <c r="AH1219" s="17">
        <v>0.347734539611879</v>
      </c>
      <c r="AI1219" s="17"/>
      <c r="AJ1219" s="17">
        <v>0.32931183829696498</v>
      </c>
      <c r="AK1219" s="17">
        <v>0.385228486157353</v>
      </c>
      <c r="AL1219" s="17">
        <v>0.33918135004198602</v>
      </c>
      <c r="AM1219" s="17">
        <v>0.37810054230008799</v>
      </c>
      <c r="AN1219" s="17">
        <v>0.30895733565451</v>
      </c>
    </row>
    <row r="1220" spans="2:40" x14ac:dyDescent="0.35">
      <c r="C1220" s="17"/>
      <c r="D1220" s="17"/>
      <c r="E1220" s="17"/>
      <c r="F1220" s="17"/>
      <c r="G1220" s="17"/>
      <c r="H1220" s="17"/>
      <c r="I1220" s="17"/>
      <c r="J1220" s="17"/>
      <c r="K1220" s="17"/>
      <c r="L1220" s="17"/>
      <c r="M1220" s="17"/>
      <c r="N1220" s="17"/>
      <c r="O1220" s="17"/>
      <c r="P1220" s="17"/>
      <c r="Q1220" s="17"/>
      <c r="R1220" s="17"/>
      <c r="S1220" s="17"/>
      <c r="T1220" s="17"/>
      <c r="U1220" s="17"/>
      <c r="V1220" s="17"/>
      <c r="W1220" s="17"/>
      <c r="X1220" s="17"/>
      <c r="Y1220" s="17"/>
      <c r="Z1220" s="17"/>
      <c r="AA1220" s="17"/>
      <c r="AB1220" s="17"/>
      <c r="AC1220" s="17"/>
      <c r="AD1220" s="17"/>
      <c r="AE1220" s="17"/>
      <c r="AF1220" s="17"/>
      <c r="AG1220" s="17"/>
      <c r="AH1220" s="17"/>
      <c r="AI1220" s="17"/>
      <c r="AJ1220" s="17"/>
      <c r="AK1220" s="17"/>
      <c r="AL1220" s="17"/>
      <c r="AM1220" s="17"/>
      <c r="AN1220" s="17"/>
    </row>
    <row r="1221" spans="2:40" x14ac:dyDescent="0.35">
      <c r="B1221" s="6" t="s">
        <v>509</v>
      </c>
      <c r="C1221" s="17"/>
      <c r="D1221" s="17"/>
      <c r="E1221" s="17"/>
      <c r="F1221" s="17"/>
      <c r="G1221" s="17"/>
      <c r="H1221" s="17"/>
      <c r="I1221" s="17"/>
      <c r="J1221" s="17"/>
      <c r="K1221" s="17"/>
      <c r="L1221" s="17"/>
      <c r="M1221" s="17"/>
      <c r="N1221" s="17"/>
      <c r="O1221" s="17"/>
      <c r="P1221" s="17"/>
      <c r="Q1221" s="17"/>
      <c r="R1221" s="17"/>
      <c r="S1221" s="17"/>
      <c r="T1221" s="17"/>
      <c r="U1221" s="17"/>
      <c r="V1221" s="17"/>
      <c r="W1221" s="17"/>
      <c r="X1221" s="17"/>
      <c r="Y1221" s="17"/>
      <c r="Z1221" s="17"/>
      <c r="AA1221" s="17"/>
      <c r="AB1221" s="17"/>
      <c r="AC1221" s="17"/>
      <c r="AD1221" s="17"/>
      <c r="AE1221" s="17"/>
      <c r="AF1221" s="17"/>
      <c r="AG1221" s="17"/>
      <c r="AH1221" s="17"/>
      <c r="AI1221" s="17"/>
      <c r="AJ1221" s="17"/>
      <c r="AK1221" s="17"/>
      <c r="AL1221" s="17"/>
      <c r="AM1221" s="17"/>
      <c r="AN1221" s="17"/>
    </row>
    <row r="1222" spans="2:40" x14ac:dyDescent="0.35">
      <c r="B1222" s="24" t="s">
        <v>62</v>
      </c>
      <c r="C1222" s="17"/>
      <c r="D1222" s="17"/>
      <c r="E1222" s="17"/>
      <c r="F1222" s="17"/>
      <c r="G1222" s="17"/>
      <c r="H1222" s="17"/>
      <c r="I1222" s="17"/>
      <c r="J1222" s="17"/>
      <c r="K1222" s="17"/>
      <c r="L1222" s="17"/>
      <c r="M1222" s="17"/>
      <c r="N1222" s="17"/>
      <c r="O1222" s="17"/>
      <c r="P1222" s="17"/>
      <c r="Q1222" s="17"/>
      <c r="R1222" s="17"/>
      <c r="S1222" s="17"/>
      <c r="T1222" s="17"/>
      <c r="U1222" s="17"/>
      <c r="V1222" s="17"/>
      <c r="W1222" s="17"/>
      <c r="X1222" s="17"/>
      <c r="Y1222" s="17"/>
      <c r="Z1222" s="17"/>
      <c r="AA1222" s="17"/>
      <c r="AB1222" s="17"/>
      <c r="AC1222" s="17"/>
      <c r="AD1222" s="17"/>
      <c r="AE1222" s="17"/>
      <c r="AF1222" s="17"/>
      <c r="AG1222" s="17"/>
      <c r="AH1222" s="17"/>
      <c r="AI1222" s="17"/>
      <c r="AJ1222" s="17"/>
      <c r="AK1222" s="17"/>
      <c r="AL1222" s="17"/>
      <c r="AM1222" s="17"/>
      <c r="AN1222" s="17"/>
    </row>
    <row r="1223" spans="2:40" x14ac:dyDescent="0.35">
      <c r="B1223" t="s">
        <v>134</v>
      </c>
      <c r="C1223" s="17">
        <v>7.0026118338983506E-2</v>
      </c>
      <c r="D1223" s="17">
        <v>8.6099704570795202E-2</v>
      </c>
      <c r="E1223" s="17">
        <v>5.4367068674417499E-2</v>
      </c>
      <c r="F1223" s="17"/>
      <c r="G1223" s="17">
        <v>0.10861687532182999</v>
      </c>
      <c r="H1223" s="17">
        <v>0.120494194285518</v>
      </c>
      <c r="I1223" s="17">
        <v>9.0076842610767399E-2</v>
      </c>
      <c r="J1223" s="17">
        <v>7.3904760041818299E-2</v>
      </c>
      <c r="K1223" s="17">
        <v>4.45846813219265E-2</v>
      </c>
      <c r="L1223" s="17">
        <v>2.22032788691503E-2</v>
      </c>
      <c r="M1223" s="17"/>
      <c r="N1223" s="17">
        <v>6.7032986328726493E-2</v>
      </c>
      <c r="O1223" s="17">
        <v>4.6685677342882502E-2</v>
      </c>
      <c r="P1223" s="17">
        <v>3.76497428553716E-2</v>
      </c>
      <c r="Q1223" s="17">
        <v>0.107356654725857</v>
      </c>
      <c r="R1223" s="17">
        <v>0.109293907938482</v>
      </c>
      <c r="S1223" s="17"/>
      <c r="T1223" s="17">
        <v>3.4139675622832197E-2</v>
      </c>
      <c r="U1223" s="17">
        <v>3.7701943297608703E-2</v>
      </c>
      <c r="V1223" s="17">
        <v>0.104752257021477</v>
      </c>
      <c r="W1223" s="17">
        <v>9.1455446060686105E-2</v>
      </c>
      <c r="X1223" s="17"/>
      <c r="Y1223" s="17">
        <v>0.10240199849425</v>
      </c>
      <c r="Z1223" s="17">
        <v>6.1074064199903799E-2</v>
      </c>
      <c r="AA1223" s="17">
        <v>3.1338870660835197E-2</v>
      </c>
      <c r="AB1223" s="17">
        <v>4.68223326330671E-2</v>
      </c>
      <c r="AC1223" s="17">
        <v>9.01163141771672E-2</v>
      </c>
      <c r="AD1223" s="17">
        <v>4.6147590915338099E-2</v>
      </c>
      <c r="AE1223" s="17"/>
      <c r="AF1223" s="17">
        <v>5.9629342182970897E-2</v>
      </c>
      <c r="AG1223" s="17"/>
      <c r="AH1223" s="17">
        <v>7.17200335109099E-2</v>
      </c>
      <c r="AI1223" s="17"/>
      <c r="AJ1223" s="17">
        <v>9.1019756331238599E-2</v>
      </c>
      <c r="AK1223" s="17">
        <v>7.4454735364856806E-2</v>
      </c>
      <c r="AL1223" s="17">
        <v>4.7231645969253298E-2</v>
      </c>
      <c r="AM1223" s="17">
        <v>5.3520924222486603E-2</v>
      </c>
      <c r="AN1223" s="17">
        <v>8.1960191119736306E-2</v>
      </c>
    </row>
    <row r="1224" spans="2:40" x14ac:dyDescent="0.35">
      <c r="B1224" t="s">
        <v>135</v>
      </c>
      <c r="C1224" s="17">
        <v>0.24937459923026201</v>
      </c>
      <c r="D1224" s="17">
        <v>0.28734863056777199</v>
      </c>
      <c r="E1224" s="17">
        <v>0.21288004660806001</v>
      </c>
      <c r="F1224" s="17"/>
      <c r="G1224" s="17">
        <v>0.32939579488591902</v>
      </c>
      <c r="H1224" s="17">
        <v>0.35207012609898902</v>
      </c>
      <c r="I1224" s="17">
        <v>0.31914969052565401</v>
      </c>
      <c r="J1224" s="17">
        <v>0.23154879512817</v>
      </c>
      <c r="K1224" s="17">
        <v>0.168537768683277</v>
      </c>
      <c r="L1224" s="17">
        <v>0.17044231303139601</v>
      </c>
      <c r="M1224" s="17"/>
      <c r="N1224" s="17">
        <v>0.258750844745262</v>
      </c>
      <c r="O1224" s="17">
        <v>0.17103941668373299</v>
      </c>
      <c r="P1224" s="17">
        <v>0.23350239327167599</v>
      </c>
      <c r="Q1224" s="17">
        <v>0.28928247846939198</v>
      </c>
      <c r="R1224" s="17">
        <v>0.30243598672160699</v>
      </c>
      <c r="S1224" s="17"/>
      <c r="T1224" s="17">
        <v>0.19543473175214199</v>
      </c>
      <c r="U1224" s="17">
        <v>0.198375394215283</v>
      </c>
      <c r="V1224" s="17">
        <v>0.30023691016122001</v>
      </c>
      <c r="W1224" s="17">
        <v>0.30757968465486302</v>
      </c>
      <c r="X1224" s="17"/>
      <c r="Y1224" s="17">
        <v>0.32956303367340301</v>
      </c>
      <c r="Z1224" s="17">
        <v>0.22974882594352899</v>
      </c>
      <c r="AA1224" s="17">
        <v>0.16701015748296899</v>
      </c>
      <c r="AB1224" s="17">
        <v>0.114086697915446</v>
      </c>
      <c r="AC1224" s="17">
        <v>0.35722643652177799</v>
      </c>
      <c r="AD1224" s="17">
        <v>5.0438680415796001E-2</v>
      </c>
      <c r="AE1224" s="17"/>
      <c r="AF1224" s="17">
        <v>0.257051859640958</v>
      </c>
      <c r="AG1224" s="17"/>
      <c r="AH1224" s="17">
        <v>0.25041971788693501</v>
      </c>
      <c r="AI1224" s="17"/>
      <c r="AJ1224" s="17">
        <v>0.26097312333268902</v>
      </c>
      <c r="AK1224" s="17">
        <v>0.20219227858052499</v>
      </c>
      <c r="AL1224" s="17">
        <v>0.244365229471706</v>
      </c>
      <c r="AM1224" s="17">
        <v>0.23905334368730899</v>
      </c>
      <c r="AN1224" s="17">
        <v>0.312971233403331</v>
      </c>
    </row>
    <row r="1225" spans="2:40" x14ac:dyDescent="0.35">
      <c r="B1225" t="s">
        <v>136</v>
      </c>
      <c r="C1225" s="17">
        <v>0.241275162069019</v>
      </c>
      <c r="D1225" s="17">
        <v>0.26852879862665302</v>
      </c>
      <c r="E1225" s="17">
        <v>0.21343783296545299</v>
      </c>
      <c r="F1225" s="17"/>
      <c r="G1225" s="17">
        <v>0.29027728467365999</v>
      </c>
      <c r="H1225" s="17">
        <v>0.171230816817068</v>
      </c>
      <c r="I1225" s="17">
        <v>0.21599006832592199</v>
      </c>
      <c r="J1225" s="17">
        <v>0.27872206050871601</v>
      </c>
      <c r="K1225" s="17">
        <v>0.27398368720239202</v>
      </c>
      <c r="L1225" s="17">
        <v>0.23559577410931201</v>
      </c>
      <c r="M1225" s="17"/>
      <c r="N1225" s="17">
        <v>0.245549122831839</v>
      </c>
      <c r="O1225" s="17">
        <v>0.27365422977487702</v>
      </c>
      <c r="P1225" s="17">
        <v>0.27667095872115699</v>
      </c>
      <c r="Q1225" s="17">
        <v>0.21209738445675499</v>
      </c>
      <c r="R1225" s="17">
        <v>0.177572437880512</v>
      </c>
      <c r="S1225" s="17"/>
      <c r="T1225" s="17">
        <v>0.22544530611418701</v>
      </c>
      <c r="U1225" s="17">
        <v>0.27063631569761698</v>
      </c>
      <c r="V1225" s="17">
        <v>0.20150405100354901</v>
      </c>
      <c r="W1225" s="17">
        <v>0.24844280230774099</v>
      </c>
      <c r="X1225" s="17"/>
      <c r="Y1225" s="17">
        <v>0.21588511171706101</v>
      </c>
      <c r="Z1225" s="17">
        <v>0.31043264202714499</v>
      </c>
      <c r="AA1225" s="17">
        <v>0.21261434683364899</v>
      </c>
      <c r="AB1225" s="17">
        <v>0.45644208907832701</v>
      </c>
      <c r="AC1225" s="17">
        <v>0.187740352191202</v>
      </c>
      <c r="AD1225" s="17">
        <v>0.28939152571440002</v>
      </c>
      <c r="AE1225" s="17"/>
      <c r="AF1225" s="17">
        <v>0.22779723960946499</v>
      </c>
      <c r="AG1225" s="17"/>
      <c r="AH1225" s="17">
        <v>0.24142081640047899</v>
      </c>
      <c r="AI1225" s="17"/>
      <c r="AJ1225" s="17">
        <v>0.19527257312728</v>
      </c>
      <c r="AK1225" s="17">
        <v>0.245758555942338</v>
      </c>
      <c r="AL1225" s="17">
        <v>0.27581548915131798</v>
      </c>
      <c r="AM1225" s="17">
        <v>0.28485178127755301</v>
      </c>
      <c r="AN1225" s="17">
        <v>0.21024294397780899</v>
      </c>
    </row>
    <row r="1226" spans="2:40" x14ac:dyDescent="0.35">
      <c r="B1226" t="s">
        <v>137</v>
      </c>
      <c r="C1226" s="17">
        <v>6.4810767210882705E-2</v>
      </c>
      <c r="D1226" s="17">
        <v>7.0187911946722303E-2</v>
      </c>
      <c r="E1226" s="17">
        <v>5.98188856242537E-2</v>
      </c>
      <c r="F1226" s="17"/>
      <c r="G1226" s="17">
        <v>9.0723395120174397E-2</v>
      </c>
      <c r="H1226" s="17">
        <v>6.4249585910567494E-2</v>
      </c>
      <c r="I1226" s="17">
        <v>6.0603040753545903E-2</v>
      </c>
      <c r="J1226" s="17">
        <v>7.2610998272879299E-2</v>
      </c>
      <c r="K1226" s="17">
        <v>6.51202597213007E-2</v>
      </c>
      <c r="L1226" s="17">
        <v>5.1129993738658099E-2</v>
      </c>
      <c r="M1226" s="17"/>
      <c r="N1226" s="17">
        <v>6.3250239079373799E-2</v>
      </c>
      <c r="O1226" s="17">
        <v>0.108753070474451</v>
      </c>
      <c r="P1226" s="17">
        <v>5.1292971790215899E-2</v>
      </c>
      <c r="Q1226" s="17">
        <v>5.7395288478760902E-2</v>
      </c>
      <c r="R1226" s="17">
        <v>7.3130330787925399E-2</v>
      </c>
      <c r="S1226" s="17"/>
      <c r="T1226" s="17">
        <v>0.152017175580271</v>
      </c>
      <c r="U1226" s="17">
        <v>6.5583904769931103E-2</v>
      </c>
      <c r="V1226" s="17">
        <v>4.2962600422041697E-2</v>
      </c>
      <c r="W1226" s="17">
        <v>6.0002058784668598E-2</v>
      </c>
      <c r="X1226" s="17"/>
      <c r="Y1226" s="17">
        <v>5.9552016148500198E-2</v>
      </c>
      <c r="Z1226" s="17">
        <v>8.3340189534164999E-2</v>
      </c>
      <c r="AA1226" s="17">
        <v>5.7444295003141903E-2</v>
      </c>
      <c r="AB1226" s="17">
        <v>6.7451774667614803E-2</v>
      </c>
      <c r="AC1226" s="17">
        <v>9.00991013138428E-2</v>
      </c>
      <c r="AD1226" s="17">
        <v>0.107449768675336</v>
      </c>
      <c r="AE1226" s="17"/>
      <c r="AF1226" s="17">
        <v>6.4767483953673599E-2</v>
      </c>
      <c r="AG1226" s="17"/>
      <c r="AH1226" s="17">
        <v>6.5463368410538902E-2</v>
      </c>
      <c r="AI1226" s="17"/>
      <c r="AJ1226" s="17">
        <v>6.2607156868014102E-2</v>
      </c>
      <c r="AK1226" s="17">
        <v>9.8457995433592599E-2</v>
      </c>
      <c r="AL1226" s="17">
        <v>5.9299898445903901E-2</v>
      </c>
      <c r="AM1226" s="17">
        <v>5.8973731983784299E-2</v>
      </c>
      <c r="AN1226" s="17">
        <v>4.85562195782719E-2</v>
      </c>
    </row>
    <row r="1227" spans="2:40" x14ac:dyDescent="0.35">
      <c r="B1227" t="s">
        <v>138</v>
      </c>
      <c r="C1227" s="17">
        <v>2.3903160074153901E-2</v>
      </c>
      <c r="D1227" s="17">
        <v>2.2583545932626601E-2</v>
      </c>
      <c r="E1227" s="17">
        <v>2.5365421245329599E-2</v>
      </c>
      <c r="F1227" s="17"/>
      <c r="G1227" s="17">
        <v>9.1344429940107604E-3</v>
      </c>
      <c r="H1227" s="17">
        <v>1.5813540288123401E-2</v>
      </c>
      <c r="I1227" s="17">
        <v>3.5051719160860598E-2</v>
      </c>
      <c r="J1227" s="17">
        <v>2.24423607966046E-2</v>
      </c>
      <c r="K1227" s="17">
        <v>5.3507356508241198E-2</v>
      </c>
      <c r="L1227" s="17">
        <v>1.1402264864575301E-2</v>
      </c>
      <c r="M1227" s="17"/>
      <c r="N1227" s="17">
        <v>0</v>
      </c>
      <c r="O1227" s="17">
        <v>2.8612283005519899E-2</v>
      </c>
      <c r="P1227" s="17">
        <v>2.0888178492459799E-2</v>
      </c>
      <c r="Q1227" s="17">
        <v>2.27312067684418E-2</v>
      </c>
      <c r="R1227" s="17">
        <v>4.8457343168633399E-2</v>
      </c>
      <c r="S1227" s="17"/>
      <c r="T1227" s="17">
        <v>4.8588474611156299E-2</v>
      </c>
      <c r="U1227" s="17">
        <v>2.6389028465889901E-2</v>
      </c>
      <c r="V1227" s="17">
        <v>1.9922474923115101E-2</v>
      </c>
      <c r="W1227" s="17">
        <v>9.4934519281964797E-3</v>
      </c>
      <c r="X1227" s="17"/>
      <c r="Y1227" s="17">
        <v>3.1617765625956397E-2</v>
      </c>
      <c r="Z1227" s="17">
        <v>0</v>
      </c>
      <c r="AA1227" s="17">
        <v>2.37972320381762E-2</v>
      </c>
      <c r="AB1227" s="17">
        <v>1.30259664442475E-2</v>
      </c>
      <c r="AC1227" s="17">
        <v>1.4005814889294E-2</v>
      </c>
      <c r="AD1227" s="17">
        <v>0</v>
      </c>
      <c r="AE1227" s="17"/>
      <c r="AF1227" s="17">
        <v>2.8551707600490799E-2</v>
      </c>
      <c r="AG1227" s="17"/>
      <c r="AH1227" s="17">
        <v>2.2270510246691501E-2</v>
      </c>
      <c r="AI1227" s="17"/>
      <c r="AJ1227" s="17">
        <v>2.1718262907191199E-2</v>
      </c>
      <c r="AK1227" s="17">
        <v>1.81207144664822E-2</v>
      </c>
      <c r="AL1227" s="17">
        <v>3.8678239932310399E-2</v>
      </c>
      <c r="AM1227" s="17">
        <v>2.3476370086100502E-2</v>
      </c>
      <c r="AN1227" s="17">
        <v>9.5130121492378594E-3</v>
      </c>
    </row>
    <row r="1228" spans="2:40" x14ac:dyDescent="0.35">
      <c r="B1228" t="s">
        <v>58</v>
      </c>
      <c r="C1228" s="17">
        <v>0.35061019307669999</v>
      </c>
      <c r="D1228" s="17">
        <v>0.26525140835542999</v>
      </c>
      <c r="E1228" s="17">
        <v>0.43413074488248599</v>
      </c>
      <c r="F1228" s="17"/>
      <c r="G1228" s="17">
        <v>0.17185220700440601</v>
      </c>
      <c r="H1228" s="17">
        <v>0.27614173659973401</v>
      </c>
      <c r="I1228" s="17">
        <v>0.27912863862324999</v>
      </c>
      <c r="J1228" s="17">
        <v>0.320771025251811</v>
      </c>
      <c r="K1228" s="17">
        <v>0.39426624656286202</v>
      </c>
      <c r="L1228" s="17">
        <v>0.50922637538690796</v>
      </c>
      <c r="M1228" s="17"/>
      <c r="N1228" s="17">
        <v>0.36541680701479901</v>
      </c>
      <c r="O1228" s="17">
        <v>0.37125532271853601</v>
      </c>
      <c r="P1228" s="17">
        <v>0.37999575486912002</v>
      </c>
      <c r="Q1228" s="17">
        <v>0.31113698710079302</v>
      </c>
      <c r="R1228" s="17">
        <v>0.28910999350284</v>
      </c>
      <c r="S1228" s="17"/>
      <c r="T1228" s="17">
        <v>0.34437463631941201</v>
      </c>
      <c r="U1228" s="17">
        <v>0.40131341355367001</v>
      </c>
      <c r="V1228" s="17">
        <v>0.33062170646859701</v>
      </c>
      <c r="W1228" s="17">
        <v>0.28302655626384499</v>
      </c>
      <c r="X1228" s="17"/>
      <c r="Y1228" s="17">
        <v>0.26098007434082898</v>
      </c>
      <c r="Z1228" s="17">
        <v>0.31540427829525702</v>
      </c>
      <c r="AA1228" s="17">
        <v>0.50779509798122902</v>
      </c>
      <c r="AB1228" s="17">
        <v>0.30217113926129802</v>
      </c>
      <c r="AC1228" s="17">
        <v>0.26081198090671598</v>
      </c>
      <c r="AD1228" s="17">
        <v>0.50657243427913001</v>
      </c>
      <c r="AE1228" s="17"/>
      <c r="AF1228" s="17">
        <v>0.36220236701244102</v>
      </c>
      <c r="AG1228" s="17"/>
      <c r="AH1228" s="17">
        <v>0.34870555354444599</v>
      </c>
      <c r="AI1228" s="17"/>
      <c r="AJ1228" s="17">
        <v>0.368409127433587</v>
      </c>
      <c r="AK1228" s="17">
        <v>0.36101572021220502</v>
      </c>
      <c r="AL1228" s="17">
        <v>0.33460949702950799</v>
      </c>
      <c r="AM1228" s="17">
        <v>0.34012384874276602</v>
      </c>
      <c r="AN1228" s="17">
        <v>0.33675639977161398</v>
      </c>
    </row>
    <row r="1229" spans="2:40" x14ac:dyDescent="0.35">
      <c r="C1229" s="17"/>
      <c r="D1229" s="17"/>
      <c r="E1229" s="17"/>
      <c r="F1229" s="17"/>
      <c r="G1229" s="17"/>
      <c r="H1229" s="17"/>
      <c r="I1229" s="17"/>
      <c r="J1229" s="17"/>
      <c r="K1229" s="17"/>
      <c r="L1229" s="17"/>
      <c r="M1229" s="17"/>
      <c r="N1229" s="17"/>
      <c r="O1229" s="17"/>
      <c r="P1229" s="17"/>
      <c r="Q1229" s="17"/>
      <c r="R1229" s="17"/>
      <c r="S1229" s="17"/>
      <c r="T1229" s="17"/>
      <c r="U1229" s="17"/>
      <c r="V1229" s="17"/>
      <c r="W1229" s="17"/>
      <c r="X1229" s="17"/>
      <c r="Y1229" s="17"/>
      <c r="Z1229" s="17"/>
      <c r="AA1229" s="17"/>
      <c r="AB1229" s="17"/>
      <c r="AC1229" s="17"/>
      <c r="AD1229" s="17"/>
      <c r="AE1229" s="17"/>
      <c r="AF1229" s="17"/>
      <c r="AG1229" s="17"/>
      <c r="AH1229" s="17"/>
      <c r="AI1229" s="17"/>
      <c r="AJ1229" s="17"/>
      <c r="AK1229" s="17"/>
      <c r="AL1229" s="17"/>
      <c r="AM1229" s="17"/>
      <c r="AN1229" s="17"/>
    </row>
    <row r="1230" spans="2:40" x14ac:dyDescent="0.35">
      <c r="B1230" s="6" t="s">
        <v>510</v>
      </c>
      <c r="C1230" s="17"/>
      <c r="D1230" s="17"/>
      <c r="E1230" s="17"/>
      <c r="F1230" s="17"/>
      <c r="G1230" s="17"/>
      <c r="H1230" s="17"/>
      <c r="I1230" s="17"/>
      <c r="J1230" s="17"/>
      <c r="K1230" s="17"/>
      <c r="L1230" s="17"/>
      <c r="M1230" s="17"/>
      <c r="N1230" s="17"/>
      <c r="O1230" s="17"/>
      <c r="P1230" s="17"/>
      <c r="Q1230" s="17"/>
      <c r="R1230" s="17"/>
      <c r="S1230" s="17"/>
      <c r="T1230" s="17"/>
      <c r="U1230" s="17"/>
      <c r="V1230" s="17"/>
      <c r="W1230" s="17"/>
      <c r="X1230" s="17"/>
      <c r="Y1230" s="17"/>
      <c r="Z1230" s="17"/>
      <c r="AA1230" s="17"/>
      <c r="AB1230" s="17"/>
      <c r="AC1230" s="17"/>
      <c r="AD1230" s="17"/>
      <c r="AE1230" s="17"/>
      <c r="AF1230" s="17"/>
      <c r="AG1230" s="17"/>
      <c r="AH1230" s="17"/>
      <c r="AI1230" s="17"/>
      <c r="AJ1230" s="17"/>
      <c r="AK1230" s="17"/>
      <c r="AL1230" s="17"/>
      <c r="AM1230" s="17"/>
      <c r="AN1230" s="17"/>
    </row>
    <row r="1231" spans="2:40" x14ac:dyDescent="0.35">
      <c r="B1231" s="24" t="s">
        <v>62</v>
      </c>
      <c r="C1231" s="17"/>
      <c r="D1231" s="17"/>
      <c r="E1231" s="17"/>
      <c r="F1231" s="17"/>
      <c r="G1231" s="17"/>
      <c r="H1231" s="17"/>
      <c r="I1231" s="17"/>
      <c r="J1231" s="17"/>
      <c r="K1231" s="17"/>
      <c r="L1231" s="17"/>
      <c r="M1231" s="17"/>
      <c r="N1231" s="17"/>
      <c r="O1231" s="17"/>
      <c r="P1231" s="17"/>
      <c r="Q1231" s="17"/>
      <c r="R1231" s="17"/>
      <c r="S1231" s="17"/>
      <c r="T1231" s="17"/>
      <c r="U1231" s="17"/>
      <c r="V1231" s="17"/>
      <c r="W1231" s="17"/>
      <c r="X1231" s="17"/>
      <c r="Y1231" s="17"/>
      <c r="Z1231" s="17"/>
      <c r="AA1231" s="17"/>
      <c r="AB1231" s="17"/>
      <c r="AC1231" s="17"/>
      <c r="AD1231" s="17"/>
      <c r="AE1231" s="17"/>
      <c r="AF1231" s="17"/>
      <c r="AG1231" s="17"/>
      <c r="AH1231" s="17"/>
      <c r="AI1231" s="17"/>
      <c r="AJ1231" s="17"/>
      <c r="AK1231" s="17"/>
      <c r="AL1231" s="17"/>
      <c r="AM1231" s="17"/>
      <c r="AN1231" s="17"/>
    </row>
    <row r="1232" spans="2:40" x14ac:dyDescent="0.35">
      <c r="B1232" t="s">
        <v>134</v>
      </c>
      <c r="C1232" s="17">
        <v>5.9320254613736099E-2</v>
      </c>
      <c r="D1232" s="17">
        <v>7.3248245474434995E-2</v>
      </c>
      <c r="E1232" s="17">
        <v>4.5743371846433102E-2</v>
      </c>
      <c r="F1232" s="17"/>
      <c r="G1232" s="17">
        <v>7.2050014181140598E-2</v>
      </c>
      <c r="H1232" s="17">
        <v>9.4827109205603097E-2</v>
      </c>
      <c r="I1232" s="17">
        <v>9.3895829345031601E-2</v>
      </c>
      <c r="J1232" s="17">
        <v>5.0019093474611399E-2</v>
      </c>
      <c r="K1232" s="17">
        <v>4.9839224034930803E-2</v>
      </c>
      <c r="L1232" s="17">
        <v>2.2815238056271499E-2</v>
      </c>
      <c r="M1232" s="17"/>
      <c r="N1232" s="17">
        <v>2.8532312415743E-2</v>
      </c>
      <c r="O1232" s="17">
        <v>5.3776799520796399E-2</v>
      </c>
      <c r="P1232" s="17">
        <v>4.3949721923952002E-2</v>
      </c>
      <c r="Q1232" s="17">
        <v>5.7266835168648701E-2</v>
      </c>
      <c r="R1232" s="17">
        <v>0.13813906968326001</v>
      </c>
      <c r="S1232" s="17"/>
      <c r="T1232" s="17">
        <v>5.1522929005658101E-2</v>
      </c>
      <c r="U1232" s="17">
        <v>3.5814084557475999E-2</v>
      </c>
      <c r="V1232" s="17">
        <v>9.9949674716326903E-2</v>
      </c>
      <c r="W1232" s="17">
        <v>7.4005232589654302E-2</v>
      </c>
      <c r="X1232" s="17"/>
      <c r="Y1232" s="17">
        <v>9.15886206231184E-2</v>
      </c>
      <c r="Z1232" s="17">
        <v>3.8163108181002603E-2</v>
      </c>
      <c r="AA1232" s="17">
        <v>3.6943375683201503E-2</v>
      </c>
      <c r="AB1232" s="17">
        <v>1.1820609099619499E-2</v>
      </c>
      <c r="AC1232" s="17">
        <v>3.4808246385300799E-2</v>
      </c>
      <c r="AD1232" s="17">
        <v>4.6147590915338099E-2</v>
      </c>
      <c r="AE1232" s="17"/>
      <c r="AF1232" s="17">
        <v>6.2377079748102103E-2</v>
      </c>
      <c r="AG1232" s="17"/>
      <c r="AH1232" s="17">
        <v>6.0755197484713599E-2</v>
      </c>
      <c r="AI1232" s="17"/>
      <c r="AJ1232" s="17">
        <v>7.8649245252831901E-2</v>
      </c>
      <c r="AK1232" s="17">
        <v>4.8826149242407198E-2</v>
      </c>
      <c r="AL1232" s="17">
        <v>4.1450929510809698E-2</v>
      </c>
      <c r="AM1232" s="17">
        <v>5.2525904713742098E-2</v>
      </c>
      <c r="AN1232" s="17">
        <v>6.5754254595756803E-2</v>
      </c>
    </row>
    <row r="1233" spans="2:40" x14ac:dyDescent="0.35">
      <c r="B1233" t="s">
        <v>135</v>
      </c>
      <c r="C1233" s="17">
        <v>0.22535203607971899</v>
      </c>
      <c r="D1233" s="17">
        <v>0.26865510429182499</v>
      </c>
      <c r="E1233" s="17">
        <v>0.18338441273304701</v>
      </c>
      <c r="F1233" s="17"/>
      <c r="G1233" s="17">
        <v>0.24546865983166899</v>
      </c>
      <c r="H1233" s="17">
        <v>0.305155042562194</v>
      </c>
      <c r="I1233" s="17">
        <v>0.27936944077318698</v>
      </c>
      <c r="J1233" s="17">
        <v>0.21367957327356099</v>
      </c>
      <c r="K1233" s="17">
        <v>0.171817187676434</v>
      </c>
      <c r="L1233" s="17">
        <v>0.174776684028498</v>
      </c>
      <c r="M1233" s="17"/>
      <c r="N1233" s="17">
        <v>0.17284143394772999</v>
      </c>
      <c r="O1233" s="17">
        <v>0.22971336394560901</v>
      </c>
      <c r="P1233" s="17">
        <v>0.16491195100714001</v>
      </c>
      <c r="Q1233" s="17">
        <v>0.29165754109842501</v>
      </c>
      <c r="R1233" s="17">
        <v>0.292436876837318</v>
      </c>
      <c r="S1233" s="17"/>
      <c r="T1233" s="17">
        <v>0.21645424204989799</v>
      </c>
      <c r="U1233" s="17">
        <v>0.18741952564563299</v>
      </c>
      <c r="V1233" s="17">
        <v>0.233416174316707</v>
      </c>
      <c r="W1233" s="17">
        <v>0.28051451017731699</v>
      </c>
      <c r="X1233" s="17"/>
      <c r="Y1233" s="17">
        <v>0.26028178793651302</v>
      </c>
      <c r="Z1233" s="17">
        <v>0.280345345382014</v>
      </c>
      <c r="AA1233" s="17">
        <v>0.17889780379074299</v>
      </c>
      <c r="AB1233" s="17">
        <v>0.17350590519885301</v>
      </c>
      <c r="AC1233" s="17">
        <v>0.21142769261532199</v>
      </c>
      <c r="AD1233" s="17">
        <v>0.15796345919534399</v>
      </c>
      <c r="AE1233" s="17"/>
      <c r="AF1233" s="17">
        <v>0.237322320639823</v>
      </c>
      <c r="AG1233" s="17"/>
      <c r="AH1233" s="17">
        <v>0.22592660049070701</v>
      </c>
      <c r="AI1233" s="17"/>
      <c r="AJ1233" s="17">
        <v>0.24235433630768299</v>
      </c>
      <c r="AK1233" s="17">
        <v>0.21468070590414301</v>
      </c>
      <c r="AL1233" s="17">
        <v>0.29731501239468799</v>
      </c>
      <c r="AM1233" s="17">
        <v>0.18389238776632799</v>
      </c>
      <c r="AN1233" s="17">
        <v>0.132310077476016</v>
      </c>
    </row>
    <row r="1234" spans="2:40" x14ac:dyDescent="0.35">
      <c r="B1234" t="s">
        <v>136</v>
      </c>
      <c r="C1234" s="17">
        <v>0.26153592706800999</v>
      </c>
      <c r="D1234" s="17">
        <v>0.27838799355230598</v>
      </c>
      <c r="E1234" s="17">
        <v>0.244222642008736</v>
      </c>
      <c r="F1234" s="17"/>
      <c r="G1234" s="17">
        <v>0.38120916207877298</v>
      </c>
      <c r="H1234" s="17">
        <v>0.22633373256332401</v>
      </c>
      <c r="I1234" s="17">
        <v>0.24481118085717901</v>
      </c>
      <c r="J1234" s="17">
        <v>0.29118104974439801</v>
      </c>
      <c r="K1234" s="17">
        <v>0.25181028839528302</v>
      </c>
      <c r="L1234" s="17">
        <v>0.22976925697589701</v>
      </c>
      <c r="M1234" s="17"/>
      <c r="N1234" s="17">
        <v>0.31058553556297802</v>
      </c>
      <c r="O1234" s="17">
        <v>0.26424244161268801</v>
      </c>
      <c r="P1234" s="17">
        <v>0.28848073843182898</v>
      </c>
      <c r="Q1234" s="17">
        <v>0.243556101477372</v>
      </c>
      <c r="R1234" s="17">
        <v>0.20465896482579801</v>
      </c>
      <c r="S1234" s="17"/>
      <c r="T1234" s="17">
        <v>0.28545279120414102</v>
      </c>
      <c r="U1234" s="17">
        <v>0.29337666180837302</v>
      </c>
      <c r="V1234" s="17">
        <v>0.25940459102506502</v>
      </c>
      <c r="W1234" s="17">
        <v>0.22966435221307499</v>
      </c>
      <c r="X1234" s="17"/>
      <c r="Y1234" s="17">
        <v>0.25224327526271401</v>
      </c>
      <c r="Z1234" s="17">
        <v>0.27188127179710903</v>
      </c>
      <c r="AA1234" s="17">
        <v>0.21882722634821999</v>
      </c>
      <c r="AB1234" s="17">
        <v>0.41994367292840201</v>
      </c>
      <c r="AC1234" s="17">
        <v>0.38287258464958501</v>
      </c>
      <c r="AD1234" s="17">
        <v>0.14309742580109799</v>
      </c>
      <c r="AE1234" s="17"/>
      <c r="AF1234" s="17">
        <v>0.248649134933557</v>
      </c>
      <c r="AG1234" s="17"/>
      <c r="AH1234" s="17">
        <v>0.26206113864127001</v>
      </c>
      <c r="AI1234" s="17"/>
      <c r="AJ1234" s="17">
        <v>0.23559542084228299</v>
      </c>
      <c r="AK1234" s="17">
        <v>0.24773021993826799</v>
      </c>
      <c r="AL1234" s="17">
        <v>0.26311734189726599</v>
      </c>
      <c r="AM1234" s="17">
        <v>0.28900750759511301</v>
      </c>
      <c r="AN1234" s="17">
        <v>0.29724582081912898</v>
      </c>
    </row>
    <row r="1235" spans="2:40" x14ac:dyDescent="0.35">
      <c r="B1235" t="s">
        <v>137</v>
      </c>
      <c r="C1235" s="17">
        <v>6.8182965528569797E-2</v>
      </c>
      <c r="D1235" s="17">
        <v>8.0314895232951794E-2</v>
      </c>
      <c r="E1235" s="17">
        <v>5.6455254090804201E-2</v>
      </c>
      <c r="F1235" s="17"/>
      <c r="G1235" s="17">
        <v>9.9439901492241106E-2</v>
      </c>
      <c r="H1235" s="17">
        <v>8.5869840212731197E-2</v>
      </c>
      <c r="I1235" s="17">
        <v>5.0729593461256502E-2</v>
      </c>
      <c r="J1235" s="17">
        <v>8.8336617205814399E-2</v>
      </c>
      <c r="K1235" s="17">
        <v>6.0088560890692998E-2</v>
      </c>
      <c r="L1235" s="17">
        <v>4.4795404664768203E-2</v>
      </c>
      <c r="M1235" s="17"/>
      <c r="N1235" s="17">
        <v>6.4651845287791707E-2</v>
      </c>
      <c r="O1235" s="17">
        <v>8.3434186546151007E-2</v>
      </c>
      <c r="P1235" s="17">
        <v>7.7328418458590897E-2</v>
      </c>
      <c r="Q1235" s="17">
        <v>6.0868903674665499E-2</v>
      </c>
      <c r="R1235" s="17">
        <v>4.8963572036139602E-2</v>
      </c>
      <c r="S1235" s="17"/>
      <c r="T1235" s="17">
        <v>8.7863007686049502E-2</v>
      </c>
      <c r="U1235" s="17">
        <v>6.6177384714040194E-2</v>
      </c>
      <c r="V1235" s="17">
        <v>4.5438387764942599E-2</v>
      </c>
      <c r="W1235" s="17">
        <v>8.6064131095117194E-2</v>
      </c>
      <c r="X1235" s="17"/>
      <c r="Y1235" s="17">
        <v>8.5552162390296504E-2</v>
      </c>
      <c r="Z1235" s="17">
        <v>7.6390952076102803E-2</v>
      </c>
      <c r="AA1235" s="17">
        <v>3.9647143305983401E-2</v>
      </c>
      <c r="AB1235" s="17">
        <v>5.9582941447088603E-2</v>
      </c>
      <c r="AC1235" s="17">
        <v>7.70300090347973E-2</v>
      </c>
      <c r="AD1235" s="17">
        <v>0.107449768675336</v>
      </c>
      <c r="AE1235" s="17"/>
      <c r="AF1235" s="17">
        <v>6.2977352997188304E-2</v>
      </c>
      <c r="AG1235" s="17"/>
      <c r="AH1235" s="17">
        <v>6.8012162016523298E-2</v>
      </c>
      <c r="AI1235" s="17"/>
      <c r="AJ1235" s="17">
        <v>6.1009935024508501E-2</v>
      </c>
      <c r="AK1235" s="17">
        <v>7.1490561231032507E-2</v>
      </c>
      <c r="AL1235" s="17">
        <v>4.7385777754537298E-2</v>
      </c>
      <c r="AM1235" s="17">
        <v>8.1598512570747003E-2</v>
      </c>
      <c r="AN1235" s="17">
        <v>9.8588933801432105E-2</v>
      </c>
    </row>
    <row r="1236" spans="2:40" x14ac:dyDescent="0.35">
      <c r="B1236" t="s">
        <v>138</v>
      </c>
      <c r="C1236" s="17">
        <v>1.5492455083051899E-2</v>
      </c>
      <c r="D1236" s="17">
        <v>1.6301126136494599E-2</v>
      </c>
      <c r="E1236" s="17">
        <v>1.47759581595641E-2</v>
      </c>
      <c r="F1236" s="17"/>
      <c r="G1236" s="17">
        <v>1.33596862478101E-2</v>
      </c>
      <c r="H1236" s="17">
        <v>2.0049374342582402E-2</v>
      </c>
      <c r="I1236" s="17">
        <v>3.71773386975894E-2</v>
      </c>
      <c r="J1236" s="17">
        <v>1.0417428006208001E-2</v>
      </c>
      <c r="K1236" s="17">
        <v>1.65943304442072E-2</v>
      </c>
      <c r="L1236" s="17">
        <v>3.6977491898460102E-3</v>
      </c>
      <c r="M1236" s="17"/>
      <c r="N1236" s="17">
        <v>0</v>
      </c>
      <c r="O1236" s="17">
        <v>2.8824285303937699E-2</v>
      </c>
      <c r="P1236" s="17">
        <v>1.29605371966492E-2</v>
      </c>
      <c r="Q1236" s="17">
        <v>2.1326911304702101E-2</v>
      </c>
      <c r="R1236" s="17">
        <v>6.9852184211128196E-3</v>
      </c>
      <c r="S1236" s="17"/>
      <c r="T1236" s="17">
        <v>3.1205221228330401E-2</v>
      </c>
      <c r="U1236" s="17">
        <v>9.6405098945634999E-3</v>
      </c>
      <c r="V1236" s="17">
        <v>3.32320525094315E-3</v>
      </c>
      <c r="W1236" s="17">
        <v>1.3892276764989501E-2</v>
      </c>
      <c r="X1236" s="17"/>
      <c r="Y1236" s="17">
        <v>1.53066430580417E-2</v>
      </c>
      <c r="Z1236" s="17">
        <v>1.4194447438221101E-2</v>
      </c>
      <c r="AA1236" s="17">
        <v>9.0651558420928192E-3</v>
      </c>
      <c r="AB1236" s="17">
        <v>1.5028745786423801E-2</v>
      </c>
      <c r="AC1236" s="17">
        <v>3.3793407282117903E-2</v>
      </c>
      <c r="AD1236" s="17">
        <v>0</v>
      </c>
      <c r="AE1236" s="17"/>
      <c r="AF1236" s="17">
        <v>1.5800142304356501E-2</v>
      </c>
      <c r="AG1236" s="17"/>
      <c r="AH1236" s="17">
        <v>1.4561329687471E-2</v>
      </c>
      <c r="AI1236" s="17"/>
      <c r="AJ1236" s="17">
        <v>5.46524147308621E-3</v>
      </c>
      <c r="AK1236" s="17">
        <v>1.83834606844002E-2</v>
      </c>
      <c r="AL1236" s="17">
        <v>8.3758014658858009E-3</v>
      </c>
      <c r="AM1236" s="17">
        <v>2.5346092987221399E-2</v>
      </c>
      <c r="AN1236" s="17">
        <v>3.5246274269078698E-2</v>
      </c>
    </row>
    <row r="1237" spans="2:40" x14ac:dyDescent="0.35">
      <c r="B1237" t="s">
        <v>58</v>
      </c>
      <c r="C1237" s="17">
        <v>0.37011636162691303</v>
      </c>
      <c r="D1237" s="17">
        <v>0.28309263531198797</v>
      </c>
      <c r="E1237" s="17">
        <v>0.45541836116141599</v>
      </c>
      <c r="F1237" s="17"/>
      <c r="G1237" s="17">
        <v>0.18847257616836699</v>
      </c>
      <c r="H1237" s="17">
        <v>0.26776490111356499</v>
      </c>
      <c r="I1237" s="17">
        <v>0.29401661686575598</v>
      </c>
      <c r="J1237" s="17">
        <v>0.34636623829540703</v>
      </c>
      <c r="K1237" s="17">
        <v>0.44985040855845299</v>
      </c>
      <c r="L1237" s="17">
        <v>0.52414566708471899</v>
      </c>
      <c r="M1237" s="17"/>
      <c r="N1237" s="17">
        <v>0.42338887278575699</v>
      </c>
      <c r="O1237" s="17">
        <v>0.34000892307081798</v>
      </c>
      <c r="P1237" s="17">
        <v>0.41236863298183801</v>
      </c>
      <c r="Q1237" s="17">
        <v>0.32532370727618698</v>
      </c>
      <c r="R1237" s="17">
        <v>0.30881629819637202</v>
      </c>
      <c r="S1237" s="17"/>
      <c r="T1237" s="17">
        <v>0.327501808825923</v>
      </c>
      <c r="U1237" s="17">
        <v>0.40757183337991498</v>
      </c>
      <c r="V1237" s="17">
        <v>0.35846796692601501</v>
      </c>
      <c r="W1237" s="17">
        <v>0.31585949715984701</v>
      </c>
      <c r="X1237" s="17"/>
      <c r="Y1237" s="17">
        <v>0.29502751072931599</v>
      </c>
      <c r="Z1237" s="17">
        <v>0.319024875125551</v>
      </c>
      <c r="AA1237" s="17">
        <v>0.51661929502975901</v>
      </c>
      <c r="AB1237" s="17">
        <v>0.320118125539613</v>
      </c>
      <c r="AC1237" s="17">
        <v>0.26006806003287702</v>
      </c>
      <c r="AD1237" s="17">
        <v>0.54534175541288399</v>
      </c>
      <c r="AE1237" s="17"/>
      <c r="AF1237" s="17">
        <v>0.37287396937697298</v>
      </c>
      <c r="AG1237" s="17"/>
      <c r="AH1237" s="17">
        <v>0.36868357167931498</v>
      </c>
      <c r="AI1237" s="17"/>
      <c r="AJ1237" s="17">
        <v>0.37692582109960798</v>
      </c>
      <c r="AK1237" s="17">
        <v>0.398888902999749</v>
      </c>
      <c r="AL1237" s="17">
        <v>0.34235513697681302</v>
      </c>
      <c r="AM1237" s="17">
        <v>0.367629594366848</v>
      </c>
      <c r="AN1237" s="17">
        <v>0.37085463903858701</v>
      </c>
    </row>
    <row r="1238" spans="2:40" x14ac:dyDescent="0.35">
      <c r="C1238" s="17"/>
      <c r="D1238" s="17"/>
      <c r="E1238" s="17"/>
      <c r="F1238" s="17"/>
      <c r="G1238" s="17"/>
      <c r="H1238" s="17"/>
      <c r="I1238" s="17"/>
      <c r="J1238" s="17"/>
      <c r="K1238" s="17"/>
      <c r="L1238" s="17"/>
      <c r="M1238" s="17"/>
      <c r="N1238" s="17"/>
      <c r="O1238" s="17"/>
      <c r="P1238" s="17"/>
      <c r="Q1238" s="17"/>
      <c r="R1238" s="17"/>
      <c r="S1238" s="17"/>
      <c r="T1238" s="17"/>
      <c r="U1238" s="17"/>
      <c r="V1238" s="17"/>
      <c r="W1238" s="17"/>
      <c r="X1238" s="17"/>
      <c r="Y1238" s="17"/>
      <c r="Z1238" s="17"/>
      <c r="AA1238" s="17"/>
      <c r="AB1238" s="17"/>
      <c r="AC1238" s="17"/>
      <c r="AD1238" s="17"/>
      <c r="AE1238" s="17"/>
      <c r="AF1238" s="17"/>
      <c r="AG1238" s="17"/>
      <c r="AH1238" s="17"/>
      <c r="AI1238" s="17"/>
      <c r="AJ1238" s="17"/>
      <c r="AK1238" s="17"/>
      <c r="AL1238" s="17"/>
      <c r="AM1238" s="17"/>
      <c r="AN1238" s="17"/>
    </row>
    <row r="1239" spans="2:40" x14ac:dyDescent="0.35">
      <c r="B1239" s="6" t="s">
        <v>511</v>
      </c>
      <c r="C1239" s="17"/>
      <c r="D1239" s="17"/>
      <c r="E1239" s="17"/>
      <c r="F1239" s="17"/>
      <c r="G1239" s="17"/>
      <c r="H1239" s="17"/>
      <c r="I1239" s="17"/>
      <c r="J1239" s="17"/>
      <c r="K1239" s="17"/>
      <c r="L1239" s="17"/>
      <c r="M1239" s="17"/>
      <c r="N1239" s="17"/>
      <c r="O1239" s="17"/>
      <c r="P1239" s="17"/>
      <c r="Q1239" s="17"/>
      <c r="R1239" s="17"/>
      <c r="S1239" s="17"/>
      <c r="T1239" s="17"/>
      <c r="U1239" s="17"/>
      <c r="V1239" s="17"/>
      <c r="W1239" s="17"/>
      <c r="X1239" s="17"/>
      <c r="Y1239" s="17"/>
      <c r="Z1239" s="17"/>
      <c r="AA1239" s="17"/>
      <c r="AB1239" s="17"/>
      <c r="AC1239" s="17"/>
      <c r="AD1239" s="17"/>
      <c r="AE1239" s="17"/>
      <c r="AF1239" s="17"/>
      <c r="AG1239" s="17"/>
      <c r="AH1239" s="17"/>
      <c r="AI1239" s="17"/>
      <c r="AJ1239" s="17"/>
      <c r="AK1239" s="17"/>
      <c r="AL1239" s="17"/>
      <c r="AM1239" s="17"/>
      <c r="AN1239" s="17"/>
    </row>
    <row r="1240" spans="2:40" x14ac:dyDescent="0.35">
      <c r="B1240" s="24" t="s">
        <v>62</v>
      </c>
      <c r="C1240" s="17"/>
      <c r="D1240" s="17"/>
      <c r="E1240" s="17"/>
      <c r="F1240" s="17"/>
      <c r="G1240" s="17"/>
      <c r="H1240" s="17"/>
      <c r="I1240" s="17"/>
      <c r="J1240" s="17"/>
      <c r="K1240" s="17"/>
      <c r="L1240" s="17"/>
      <c r="M1240" s="17"/>
      <c r="N1240" s="17"/>
      <c r="O1240" s="17"/>
      <c r="P1240" s="17"/>
      <c r="Q1240" s="17"/>
      <c r="R1240" s="17"/>
      <c r="S1240" s="17"/>
      <c r="T1240" s="17"/>
      <c r="U1240" s="17"/>
      <c r="V1240" s="17"/>
      <c r="W1240" s="17"/>
      <c r="X1240" s="17"/>
      <c r="Y1240" s="17"/>
      <c r="Z1240" s="17"/>
      <c r="AA1240" s="17"/>
      <c r="AB1240" s="17"/>
      <c r="AC1240" s="17"/>
      <c r="AD1240" s="17"/>
      <c r="AE1240" s="17"/>
      <c r="AF1240" s="17"/>
      <c r="AG1240" s="17"/>
      <c r="AH1240" s="17"/>
      <c r="AI1240" s="17"/>
      <c r="AJ1240" s="17"/>
      <c r="AK1240" s="17"/>
      <c r="AL1240" s="17"/>
      <c r="AM1240" s="17"/>
      <c r="AN1240" s="17"/>
    </row>
    <row r="1241" spans="2:40" x14ac:dyDescent="0.35">
      <c r="B1241" t="s">
        <v>134</v>
      </c>
      <c r="C1241" s="17">
        <v>6.13610282281759E-2</v>
      </c>
      <c r="D1241" s="17">
        <v>7.9284137579561806E-2</v>
      </c>
      <c r="E1241" s="17">
        <v>4.3800513770506998E-2</v>
      </c>
      <c r="F1241" s="17"/>
      <c r="G1241" s="17">
        <v>9.8552320708782198E-2</v>
      </c>
      <c r="H1241" s="17">
        <v>0.11090637988833001</v>
      </c>
      <c r="I1241" s="17">
        <v>8.53160083797561E-2</v>
      </c>
      <c r="J1241" s="17">
        <v>4.8180269501247E-2</v>
      </c>
      <c r="K1241" s="17">
        <v>3.3050368076733998E-2</v>
      </c>
      <c r="L1241" s="17">
        <v>2.5661101774943601E-2</v>
      </c>
      <c r="M1241" s="17"/>
      <c r="N1241" s="17">
        <v>3.4704073076973201E-2</v>
      </c>
      <c r="O1241" s="17">
        <v>5.6629289401484102E-2</v>
      </c>
      <c r="P1241" s="17">
        <v>4.1166447009280301E-2</v>
      </c>
      <c r="Q1241" s="17">
        <v>8.2045892953646796E-2</v>
      </c>
      <c r="R1241" s="17">
        <v>9.9840520128874399E-2</v>
      </c>
      <c r="S1241" s="17"/>
      <c r="T1241" s="17">
        <v>2.7722579767671899E-2</v>
      </c>
      <c r="U1241" s="17">
        <v>2.44609225692595E-2</v>
      </c>
      <c r="V1241" s="17">
        <v>9.6123726385349495E-2</v>
      </c>
      <c r="W1241" s="17">
        <v>8.4459109914585606E-2</v>
      </c>
      <c r="X1241" s="17"/>
      <c r="Y1241" s="17">
        <v>8.7109238340933301E-2</v>
      </c>
      <c r="Z1241" s="17">
        <v>4.2426144078262E-2</v>
      </c>
      <c r="AA1241" s="17">
        <v>2.7952701134049601E-2</v>
      </c>
      <c r="AB1241" s="17">
        <v>3.0174531883016598E-2</v>
      </c>
      <c r="AC1241" s="17">
        <v>0.116094598747844</v>
      </c>
      <c r="AD1241" s="17">
        <v>4.6147590915338099E-2</v>
      </c>
      <c r="AE1241" s="17"/>
      <c r="AF1241" s="17">
        <v>4.6895209254876002E-2</v>
      </c>
      <c r="AG1241" s="17"/>
      <c r="AH1241" s="17">
        <v>6.06336682834678E-2</v>
      </c>
      <c r="AI1241" s="17"/>
      <c r="AJ1241" s="17">
        <v>7.8793059178285094E-2</v>
      </c>
      <c r="AK1241" s="17">
        <v>6.4197656163780606E-2</v>
      </c>
      <c r="AL1241" s="17">
        <v>4.8727193880634199E-2</v>
      </c>
      <c r="AM1241" s="17">
        <v>5.5872130541078098E-2</v>
      </c>
      <c r="AN1241" s="17">
        <v>4.12943841794291E-2</v>
      </c>
    </row>
    <row r="1242" spans="2:40" x14ac:dyDescent="0.35">
      <c r="B1242" t="s">
        <v>135</v>
      </c>
      <c r="C1242" s="17">
        <v>0.24018212988536999</v>
      </c>
      <c r="D1242" s="17">
        <v>0.28559501194491499</v>
      </c>
      <c r="E1242" s="17">
        <v>0.19619270103209799</v>
      </c>
      <c r="F1242" s="17"/>
      <c r="G1242" s="17">
        <v>0.35744652733471</v>
      </c>
      <c r="H1242" s="17">
        <v>0.30888686253772202</v>
      </c>
      <c r="I1242" s="17">
        <v>0.28174435682360399</v>
      </c>
      <c r="J1242" s="17">
        <v>0.25196530476248602</v>
      </c>
      <c r="K1242" s="17">
        <v>0.167093807867366</v>
      </c>
      <c r="L1242" s="17">
        <v>0.159391292777292</v>
      </c>
      <c r="M1242" s="17"/>
      <c r="N1242" s="17">
        <v>0.26693683141066599</v>
      </c>
      <c r="O1242" s="17">
        <v>0.200223032240193</v>
      </c>
      <c r="P1242" s="17">
        <v>0.18506793005544001</v>
      </c>
      <c r="Q1242" s="17">
        <v>0.29773553587488599</v>
      </c>
      <c r="R1242" s="17">
        <v>0.29766540256811103</v>
      </c>
      <c r="S1242" s="17"/>
      <c r="T1242" s="17">
        <v>0.26487322294063298</v>
      </c>
      <c r="U1242" s="17">
        <v>0.19207063637826099</v>
      </c>
      <c r="V1242" s="17">
        <v>0.26580879621586201</v>
      </c>
      <c r="W1242" s="17">
        <v>0.285703996227053</v>
      </c>
      <c r="X1242" s="17"/>
      <c r="Y1242" s="17">
        <v>0.30330117410650997</v>
      </c>
      <c r="Z1242" s="17">
        <v>0.26891325833353102</v>
      </c>
      <c r="AA1242" s="17">
        <v>0.167124342419257</v>
      </c>
      <c r="AB1242" s="17">
        <v>0.16427013871282001</v>
      </c>
      <c r="AC1242" s="17">
        <v>0.26651071141784699</v>
      </c>
      <c r="AD1242" s="17">
        <v>0.10405279196958001</v>
      </c>
      <c r="AE1242" s="17"/>
      <c r="AF1242" s="17">
        <v>0.22894637104394999</v>
      </c>
      <c r="AG1242" s="17"/>
      <c r="AH1242" s="17">
        <v>0.243217806692483</v>
      </c>
      <c r="AI1242" s="17"/>
      <c r="AJ1242" s="17">
        <v>0.244940255742469</v>
      </c>
      <c r="AK1242" s="17">
        <v>0.20363543152059699</v>
      </c>
      <c r="AL1242" s="17">
        <v>0.267570072010891</v>
      </c>
      <c r="AM1242" s="17">
        <v>0.20823915241817301</v>
      </c>
      <c r="AN1242" s="17">
        <v>0.29176229532346698</v>
      </c>
    </row>
    <row r="1243" spans="2:40" x14ac:dyDescent="0.35">
      <c r="B1243" t="s">
        <v>136</v>
      </c>
      <c r="C1243" s="17">
        <v>0.23403750884570501</v>
      </c>
      <c r="D1243" s="17">
        <v>0.245684919596976</v>
      </c>
      <c r="E1243" s="17">
        <v>0.22176590946206701</v>
      </c>
      <c r="F1243" s="17"/>
      <c r="G1243" s="17">
        <v>0.25311624804717198</v>
      </c>
      <c r="H1243" s="17">
        <v>0.25081604637697902</v>
      </c>
      <c r="I1243" s="17">
        <v>0.22304321691126</v>
      </c>
      <c r="J1243" s="17">
        <v>0.23190783617338401</v>
      </c>
      <c r="K1243" s="17">
        <v>0.25617154235120998</v>
      </c>
      <c r="L1243" s="17">
        <v>0.208357622394192</v>
      </c>
      <c r="M1243" s="17"/>
      <c r="N1243" s="17">
        <v>0.240608016474818</v>
      </c>
      <c r="O1243" s="17">
        <v>0.27363043137416099</v>
      </c>
      <c r="P1243" s="17">
        <v>0.25816530867875298</v>
      </c>
      <c r="Q1243" s="17">
        <v>0.21965490719774</v>
      </c>
      <c r="R1243" s="17">
        <v>0.16496902925652099</v>
      </c>
      <c r="S1243" s="17"/>
      <c r="T1243" s="17">
        <v>0.19346571116225</v>
      </c>
      <c r="U1243" s="17">
        <v>0.29255567616392503</v>
      </c>
      <c r="V1243" s="17">
        <v>0.19490294325712901</v>
      </c>
      <c r="W1243" s="17">
        <v>0.225472171137926</v>
      </c>
      <c r="X1243" s="17"/>
      <c r="Y1243" s="17">
        <v>0.21623832636910001</v>
      </c>
      <c r="Z1243" s="17">
        <v>0.267578929056144</v>
      </c>
      <c r="AA1243" s="17">
        <v>0.206346238455687</v>
      </c>
      <c r="AB1243" s="17">
        <v>0.37864420324496201</v>
      </c>
      <c r="AC1243" s="17">
        <v>0.272833393417661</v>
      </c>
      <c r="AD1243" s="17">
        <v>0.282581425965723</v>
      </c>
      <c r="AE1243" s="17"/>
      <c r="AF1243" s="17">
        <v>0.24010439643744999</v>
      </c>
      <c r="AG1243" s="17"/>
      <c r="AH1243" s="17">
        <v>0.23391948306101801</v>
      </c>
      <c r="AI1243" s="17"/>
      <c r="AJ1243" s="17">
        <v>0.21792281100764799</v>
      </c>
      <c r="AK1243" s="17">
        <v>0.23888948303421301</v>
      </c>
      <c r="AL1243" s="17">
        <v>0.22072196862337301</v>
      </c>
      <c r="AM1243" s="17">
        <v>0.27718684856181203</v>
      </c>
      <c r="AN1243" s="17">
        <v>0.20861563741627201</v>
      </c>
    </row>
    <row r="1244" spans="2:40" x14ac:dyDescent="0.35">
      <c r="B1244" t="s">
        <v>137</v>
      </c>
      <c r="C1244" s="17">
        <v>7.6568868101274307E-2</v>
      </c>
      <c r="D1244" s="17">
        <v>8.4538190284085296E-2</v>
      </c>
      <c r="E1244" s="17">
        <v>6.9054431973779501E-2</v>
      </c>
      <c r="F1244" s="17"/>
      <c r="G1244" s="17">
        <v>0.11417722217672201</v>
      </c>
      <c r="H1244" s="17">
        <v>4.9742857121230097E-2</v>
      </c>
      <c r="I1244" s="17">
        <v>7.4888674900193006E-2</v>
      </c>
      <c r="J1244" s="17">
        <v>8.3896835339563894E-2</v>
      </c>
      <c r="K1244" s="17">
        <v>7.0125547885747097E-2</v>
      </c>
      <c r="L1244" s="17">
        <v>7.8481069289371E-2</v>
      </c>
      <c r="M1244" s="17"/>
      <c r="N1244" s="17">
        <v>5.8554730221721002E-2</v>
      </c>
      <c r="O1244" s="17">
        <v>0.109998051644435</v>
      </c>
      <c r="P1244" s="17">
        <v>8.3600414454834099E-2</v>
      </c>
      <c r="Q1244" s="17">
        <v>5.8803664009617201E-2</v>
      </c>
      <c r="R1244" s="17">
        <v>7.65466546993505E-2</v>
      </c>
      <c r="S1244" s="17"/>
      <c r="T1244" s="17">
        <v>0.104132609985848</v>
      </c>
      <c r="U1244" s="17">
        <v>7.3808373567159302E-2</v>
      </c>
      <c r="V1244" s="17">
        <v>7.6903858246508999E-2</v>
      </c>
      <c r="W1244" s="17">
        <v>7.9684035068252307E-2</v>
      </c>
      <c r="X1244" s="17"/>
      <c r="Y1244" s="17">
        <v>7.3042168470281804E-2</v>
      </c>
      <c r="Z1244" s="17">
        <v>8.3753692612977895E-2</v>
      </c>
      <c r="AA1244" s="17">
        <v>6.7721098055088594E-2</v>
      </c>
      <c r="AB1244" s="17">
        <v>9.9324235135049593E-2</v>
      </c>
      <c r="AC1244" s="17">
        <v>9.9951735995100696E-2</v>
      </c>
      <c r="AD1244" s="17">
        <v>6.0645756870228398E-2</v>
      </c>
      <c r="AE1244" s="17"/>
      <c r="AF1244" s="17">
        <v>7.5014156322107395E-2</v>
      </c>
      <c r="AG1244" s="17"/>
      <c r="AH1244" s="17">
        <v>7.7603423295527801E-2</v>
      </c>
      <c r="AI1244" s="17"/>
      <c r="AJ1244" s="17">
        <v>7.1787362780215899E-2</v>
      </c>
      <c r="AK1244" s="17">
        <v>9.1707523990125606E-2</v>
      </c>
      <c r="AL1244" s="17">
        <v>8.5055113830996995E-2</v>
      </c>
      <c r="AM1244" s="17">
        <v>7.0616207650398999E-2</v>
      </c>
      <c r="AN1244" s="17">
        <v>6.5962440850149698E-2</v>
      </c>
    </row>
    <row r="1245" spans="2:40" x14ac:dyDescent="0.35">
      <c r="B1245" t="s">
        <v>138</v>
      </c>
      <c r="C1245" s="17">
        <v>3.01665592593937E-2</v>
      </c>
      <c r="D1245" s="17">
        <v>3.3328684130689998E-2</v>
      </c>
      <c r="E1245" s="17">
        <v>2.7183646369263102E-2</v>
      </c>
      <c r="F1245" s="17"/>
      <c r="G1245" s="17">
        <v>9.1344429940107604E-3</v>
      </c>
      <c r="H1245" s="17">
        <v>8.6281537111441101E-3</v>
      </c>
      <c r="I1245" s="17">
        <v>5.6024089254135503E-2</v>
      </c>
      <c r="J1245" s="17">
        <v>2.75252632572613E-2</v>
      </c>
      <c r="K1245" s="17">
        <v>6.4619821288095097E-2</v>
      </c>
      <c r="L1245" s="17">
        <v>1.8596003113838199E-2</v>
      </c>
      <c r="M1245" s="17"/>
      <c r="N1245" s="17">
        <v>1.1561976868764499E-2</v>
      </c>
      <c r="O1245" s="17">
        <v>2.91822600439526E-2</v>
      </c>
      <c r="P1245" s="17">
        <v>3.2647905894616601E-2</v>
      </c>
      <c r="Q1245" s="17">
        <v>2.90367273250897E-2</v>
      </c>
      <c r="R1245" s="17">
        <v>4.2643409211679098E-2</v>
      </c>
      <c r="S1245" s="17"/>
      <c r="T1245" s="17">
        <v>8.02106852574416E-2</v>
      </c>
      <c r="U1245" s="17">
        <v>4.38963884486121E-2</v>
      </c>
      <c r="V1245" s="17">
        <v>1.3308568273287901E-2</v>
      </c>
      <c r="W1245" s="17">
        <v>1.32711773271836E-2</v>
      </c>
      <c r="X1245" s="17"/>
      <c r="Y1245" s="17">
        <v>3.00244659978385E-2</v>
      </c>
      <c r="Z1245" s="17">
        <v>1.9210943702946799E-2</v>
      </c>
      <c r="AA1245" s="17">
        <v>3.2320764256628498E-2</v>
      </c>
      <c r="AB1245" s="17">
        <v>4.7619274690709902E-2</v>
      </c>
      <c r="AC1245" s="17">
        <v>1.4005814889294E-2</v>
      </c>
      <c r="AD1245" s="17">
        <v>0</v>
      </c>
      <c r="AE1245" s="17"/>
      <c r="AF1245" s="17">
        <v>4.2900027245876701E-2</v>
      </c>
      <c r="AG1245" s="17"/>
      <c r="AH1245" s="17">
        <v>2.86752410917561E-2</v>
      </c>
      <c r="AI1245" s="17"/>
      <c r="AJ1245" s="17">
        <v>2.4652736036962501E-2</v>
      </c>
      <c r="AK1245" s="17">
        <v>2.4376711520442199E-2</v>
      </c>
      <c r="AL1245" s="17">
        <v>4.33420091358446E-2</v>
      </c>
      <c r="AM1245" s="17">
        <v>3.23209103681232E-2</v>
      </c>
      <c r="AN1245" s="17">
        <v>2.3667384749643802E-2</v>
      </c>
    </row>
    <row r="1246" spans="2:40" x14ac:dyDescent="0.35">
      <c r="B1246" t="s">
        <v>58</v>
      </c>
      <c r="C1246" s="17">
        <v>0.35768390568008102</v>
      </c>
      <c r="D1246" s="17">
        <v>0.271569056463772</v>
      </c>
      <c r="E1246" s="17">
        <v>0.44200279739228499</v>
      </c>
      <c r="F1246" s="17"/>
      <c r="G1246" s="17">
        <v>0.167573238738603</v>
      </c>
      <c r="H1246" s="17">
        <v>0.27101970036459599</v>
      </c>
      <c r="I1246" s="17">
        <v>0.278983653731051</v>
      </c>
      <c r="J1246" s="17">
        <v>0.35652449096605698</v>
      </c>
      <c r="K1246" s="17">
        <v>0.40893891253084702</v>
      </c>
      <c r="L1246" s="17">
        <v>0.50951291065036397</v>
      </c>
      <c r="M1246" s="17"/>
      <c r="N1246" s="17">
        <v>0.38763437194705702</v>
      </c>
      <c r="O1246" s="17">
        <v>0.33033693529577401</v>
      </c>
      <c r="P1246" s="17">
        <v>0.39935199390707599</v>
      </c>
      <c r="Q1246" s="17">
        <v>0.31272327263902</v>
      </c>
      <c r="R1246" s="17">
        <v>0.31833498413546402</v>
      </c>
      <c r="S1246" s="17"/>
      <c r="T1246" s="17">
        <v>0.32959519088615502</v>
      </c>
      <c r="U1246" s="17">
        <v>0.373208002872782</v>
      </c>
      <c r="V1246" s="17">
        <v>0.35295210762186302</v>
      </c>
      <c r="W1246" s="17">
        <v>0.31140951032500003</v>
      </c>
      <c r="X1246" s="17"/>
      <c r="Y1246" s="17">
        <v>0.290284626715336</v>
      </c>
      <c r="Z1246" s="17">
        <v>0.31811703221613802</v>
      </c>
      <c r="AA1246" s="17">
        <v>0.49853485567928901</v>
      </c>
      <c r="AB1246" s="17">
        <v>0.27996761633344103</v>
      </c>
      <c r="AC1246" s="17">
        <v>0.23060374553225299</v>
      </c>
      <c r="AD1246" s="17">
        <v>0.50657243427913001</v>
      </c>
      <c r="AE1246" s="17"/>
      <c r="AF1246" s="17">
        <v>0.36613983969573899</v>
      </c>
      <c r="AG1246" s="17"/>
      <c r="AH1246" s="17">
        <v>0.35595037757574699</v>
      </c>
      <c r="AI1246" s="17"/>
      <c r="AJ1246" s="17">
        <v>0.36190377525442002</v>
      </c>
      <c r="AK1246" s="17">
        <v>0.37719319377084098</v>
      </c>
      <c r="AL1246" s="17">
        <v>0.33458364251826</v>
      </c>
      <c r="AM1246" s="17">
        <v>0.355764750460415</v>
      </c>
      <c r="AN1246" s="17">
        <v>0.368697857481039</v>
      </c>
    </row>
    <row r="1247" spans="2:40" x14ac:dyDescent="0.35">
      <c r="C1247" s="17"/>
      <c r="D1247" s="17"/>
      <c r="E1247" s="17"/>
      <c r="F1247" s="17"/>
      <c r="G1247" s="17"/>
      <c r="H1247" s="17"/>
      <c r="I1247" s="17"/>
      <c r="J1247" s="17"/>
      <c r="K1247" s="17"/>
      <c r="L1247" s="17"/>
      <c r="M1247" s="17"/>
      <c r="N1247" s="17"/>
      <c r="O1247" s="17"/>
      <c r="P1247" s="17"/>
      <c r="Q1247" s="17"/>
      <c r="R1247" s="17"/>
      <c r="S1247" s="17"/>
      <c r="T1247" s="17"/>
      <c r="U1247" s="17"/>
      <c r="V1247" s="17"/>
      <c r="W1247" s="17"/>
      <c r="X1247" s="17"/>
      <c r="Y1247" s="17"/>
      <c r="Z1247" s="17"/>
      <c r="AA1247" s="17"/>
      <c r="AB1247" s="17"/>
      <c r="AC1247" s="17"/>
      <c r="AD1247" s="17"/>
      <c r="AE1247" s="17"/>
      <c r="AF1247" s="17"/>
      <c r="AG1247" s="17"/>
      <c r="AH1247" s="17"/>
      <c r="AI1247" s="17"/>
      <c r="AJ1247" s="17"/>
      <c r="AK1247" s="17"/>
      <c r="AL1247" s="17"/>
      <c r="AM1247" s="17"/>
      <c r="AN1247" s="17"/>
    </row>
    <row r="1248" spans="2:40" x14ac:dyDescent="0.35">
      <c r="B1248" s="6" t="s">
        <v>512</v>
      </c>
      <c r="C1248" s="17"/>
      <c r="D1248" s="17"/>
      <c r="E1248" s="17"/>
      <c r="F1248" s="17"/>
      <c r="G1248" s="17"/>
      <c r="H1248" s="17"/>
      <c r="I1248" s="17"/>
      <c r="J1248" s="17"/>
      <c r="K1248" s="17"/>
      <c r="L1248" s="17"/>
      <c r="M1248" s="17"/>
      <c r="N1248" s="17"/>
      <c r="O1248" s="17"/>
      <c r="P1248" s="17"/>
      <c r="Q1248" s="17"/>
      <c r="R1248" s="17"/>
      <c r="S1248" s="17"/>
      <c r="T1248" s="17"/>
      <c r="U1248" s="17"/>
      <c r="V1248" s="17"/>
      <c r="W1248" s="17"/>
      <c r="X1248" s="17"/>
      <c r="Y1248" s="17"/>
      <c r="Z1248" s="17"/>
      <c r="AA1248" s="17"/>
      <c r="AB1248" s="17"/>
      <c r="AC1248" s="17"/>
      <c r="AD1248" s="17"/>
      <c r="AE1248" s="17"/>
      <c r="AF1248" s="17"/>
      <c r="AG1248" s="17"/>
      <c r="AH1248" s="17"/>
      <c r="AI1248" s="17"/>
      <c r="AJ1248" s="17"/>
      <c r="AK1248" s="17"/>
      <c r="AL1248" s="17"/>
      <c r="AM1248" s="17"/>
      <c r="AN1248" s="17"/>
    </row>
    <row r="1249" spans="2:40" x14ac:dyDescent="0.35">
      <c r="B1249" s="24" t="s">
        <v>62</v>
      </c>
      <c r="C1249" s="17"/>
      <c r="D1249" s="17"/>
      <c r="E1249" s="17"/>
      <c r="F1249" s="17"/>
      <c r="G1249" s="17"/>
      <c r="H1249" s="17"/>
      <c r="I1249" s="17"/>
      <c r="J1249" s="17"/>
      <c r="K1249" s="17"/>
      <c r="L1249" s="17"/>
      <c r="M1249" s="17"/>
      <c r="N1249" s="17"/>
      <c r="O1249" s="17"/>
      <c r="P1249" s="17"/>
      <c r="Q1249" s="17"/>
      <c r="R1249" s="17"/>
      <c r="S1249" s="17"/>
      <c r="T1249" s="17"/>
      <c r="U1249" s="17"/>
      <c r="V1249" s="17"/>
      <c r="W1249" s="17"/>
      <c r="X1249" s="17"/>
      <c r="Y1249" s="17"/>
      <c r="Z1249" s="17"/>
      <c r="AA1249" s="17"/>
      <c r="AB1249" s="17"/>
      <c r="AC1249" s="17"/>
      <c r="AD1249" s="17"/>
      <c r="AE1249" s="17"/>
      <c r="AF1249" s="17"/>
      <c r="AG1249" s="17"/>
      <c r="AH1249" s="17"/>
      <c r="AI1249" s="17"/>
      <c r="AJ1249" s="17"/>
      <c r="AK1249" s="17"/>
      <c r="AL1249" s="17"/>
      <c r="AM1249" s="17"/>
      <c r="AN1249" s="17"/>
    </row>
    <row r="1250" spans="2:40" x14ac:dyDescent="0.35">
      <c r="B1250" t="s">
        <v>134</v>
      </c>
      <c r="C1250" s="17">
        <v>4.9994757768895198E-2</v>
      </c>
      <c r="D1250" s="17">
        <v>5.5856305929107099E-2</v>
      </c>
      <c r="E1250" s="17">
        <v>4.4430111353883701E-2</v>
      </c>
      <c r="F1250" s="17"/>
      <c r="G1250" s="17">
        <v>0.109996957565131</v>
      </c>
      <c r="H1250" s="17">
        <v>9.2719254989067398E-2</v>
      </c>
      <c r="I1250" s="17">
        <v>5.6905991031566697E-2</v>
      </c>
      <c r="J1250" s="17">
        <v>4.1816650994210398E-2</v>
      </c>
      <c r="K1250" s="17">
        <v>2.81991184473558E-2</v>
      </c>
      <c r="L1250" s="17">
        <v>1.1317112154116699E-2</v>
      </c>
      <c r="M1250" s="17"/>
      <c r="N1250" s="17">
        <v>6.6491201281598994E-2</v>
      </c>
      <c r="O1250" s="17">
        <v>3.52472335828386E-2</v>
      </c>
      <c r="P1250" s="17">
        <v>2.8298062816177999E-2</v>
      </c>
      <c r="Q1250" s="17">
        <v>7.3686348705547605E-2</v>
      </c>
      <c r="R1250" s="17">
        <v>6.4703138770455901E-2</v>
      </c>
      <c r="S1250" s="17"/>
      <c r="T1250" s="17">
        <v>1.32662039686739E-2</v>
      </c>
      <c r="U1250" s="17">
        <v>2.59617546320914E-2</v>
      </c>
      <c r="V1250" s="17">
        <v>8.3660076303362405E-2</v>
      </c>
      <c r="W1250" s="17">
        <v>6.08648326887926E-2</v>
      </c>
      <c r="X1250" s="17"/>
      <c r="Y1250" s="17">
        <v>6.3637321565316596E-2</v>
      </c>
      <c r="Z1250" s="17">
        <v>6.09721743941695E-2</v>
      </c>
      <c r="AA1250" s="17">
        <v>1.8941332529687601E-2</v>
      </c>
      <c r="AB1250" s="17">
        <v>2.97570496876437E-2</v>
      </c>
      <c r="AC1250" s="17">
        <v>0.109231100913969</v>
      </c>
      <c r="AD1250" s="17">
        <v>4.6147590915338099E-2</v>
      </c>
      <c r="AE1250" s="17"/>
      <c r="AF1250" s="17">
        <v>5.2869010495521798E-2</v>
      </c>
      <c r="AG1250" s="17"/>
      <c r="AH1250" s="17">
        <v>5.1204119085933503E-2</v>
      </c>
      <c r="AI1250" s="17"/>
      <c r="AJ1250" s="17">
        <v>5.4820221168571603E-2</v>
      </c>
      <c r="AK1250" s="17">
        <v>4.1645546175832597E-2</v>
      </c>
      <c r="AL1250" s="17">
        <v>4.8606518868251299E-2</v>
      </c>
      <c r="AM1250" s="17">
        <v>5.40587353174296E-2</v>
      </c>
      <c r="AN1250" s="17">
        <v>4.05651941040319E-2</v>
      </c>
    </row>
    <row r="1251" spans="2:40" x14ac:dyDescent="0.35">
      <c r="B1251" t="s">
        <v>135</v>
      </c>
      <c r="C1251" s="17">
        <v>0.15183596198184701</v>
      </c>
      <c r="D1251" s="17">
        <v>0.18974304904296699</v>
      </c>
      <c r="E1251" s="17">
        <v>0.112810472731027</v>
      </c>
      <c r="F1251" s="17"/>
      <c r="G1251" s="17">
        <v>0.19378199028977</v>
      </c>
      <c r="H1251" s="17">
        <v>0.22590881725305401</v>
      </c>
      <c r="I1251" s="17">
        <v>0.223912753890293</v>
      </c>
      <c r="J1251" s="17">
        <v>0.18594699940477299</v>
      </c>
      <c r="K1251" s="17">
        <v>7.35671512534148E-2</v>
      </c>
      <c r="L1251" s="17">
        <v>7.0796174669399206E-2</v>
      </c>
      <c r="M1251" s="17"/>
      <c r="N1251" s="17">
        <v>0.13267207435002301</v>
      </c>
      <c r="O1251" s="17">
        <v>0.13332331174209</v>
      </c>
      <c r="P1251" s="17">
        <v>9.5595643844367195E-2</v>
      </c>
      <c r="Q1251" s="17">
        <v>0.19887097365332199</v>
      </c>
      <c r="R1251" s="17">
        <v>0.246178073765389</v>
      </c>
      <c r="S1251" s="17"/>
      <c r="T1251" s="17">
        <v>0.14174349245402701</v>
      </c>
      <c r="U1251" s="17">
        <v>9.1559725284451304E-2</v>
      </c>
      <c r="V1251" s="17">
        <v>0.17528134765855299</v>
      </c>
      <c r="W1251" s="17">
        <v>0.230867860839536</v>
      </c>
      <c r="X1251" s="17"/>
      <c r="Y1251" s="17">
        <v>0.209803258640683</v>
      </c>
      <c r="Z1251" s="17">
        <v>0.144977595954662</v>
      </c>
      <c r="AA1251" s="17">
        <v>8.08782991283543E-2</v>
      </c>
      <c r="AB1251" s="17">
        <v>8.4400757967652298E-2</v>
      </c>
      <c r="AC1251" s="17">
        <v>0.22690931010759299</v>
      </c>
      <c r="AD1251" s="17">
        <v>4.37035907713317E-2</v>
      </c>
      <c r="AE1251" s="17"/>
      <c r="AF1251" s="17">
        <v>0.15407504060590499</v>
      </c>
      <c r="AG1251" s="17"/>
      <c r="AH1251" s="17">
        <v>0.15235266287545801</v>
      </c>
      <c r="AI1251" s="17"/>
      <c r="AJ1251" s="17">
        <v>0.166261490952091</v>
      </c>
      <c r="AK1251" s="17">
        <v>0.16823228512668001</v>
      </c>
      <c r="AL1251" s="17">
        <v>0.158752711636855</v>
      </c>
      <c r="AM1251" s="17">
        <v>9.7830627542497703E-2</v>
      </c>
      <c r="AN1251" s="17">
        <v>0.18983743074811099</v>
      </c>
    </row>
    <row r="1252" spans="2:40" x14ac:dyDescent="0.35">
      <c r="B1252" t="s">
        <v>136</v>
      </c>
      <c r="C1252" s="17">
        <v>0.23415406343942699</v>
      </c>
      <c r="D1252" s="17">
        <v>0.235989617729774</v>
      </c>
      <c r="E1252" s="17">
        <v>0.23174254043399201</v>
      </c>
      <c r="F1252" s="17"/>
      <c r="G1252" s="17">
        <v>0.32597862721576698</v>
      </c>
      <c r="H1252" s="17">
        <v>0.19875784362381599</v>
      </c>
      <c r="I1252" s="17">
        <v>0.24198385998595701</v>
      </c>
      <c r="J1252" s="17">
        <v>0.24410812442927801</v>
      </c>
      <c r="K1252" s="17">
        <v>0.242512401896672</v>
      </c>
      <c r="L1252" s="17">
        <v>0.202012698295782</v>
      </c>
      <c r="M1252" s="17"/>
      <c r="N1252" s="17">
        <v>0.27519322012437902</v>
      </c>
      <c r="O1252" s="17">
        <v>0.24756302081661399</v>
      </c>
      <c r="P1252" s="17">
        <v>0.24613731317162199</v>
      </c>
      <c r="Q1252" s="17">
        <v>0.226762396993298</v>
      </c>
      <c r="R1252" s="17">
        <v>0.18685935539177101</v>
      </c>
      <c r="S1252" s="17"/>
      <c r="T1252" s="17">
        <v>0.224709029112761</v>
      </c>
      <c r="U1252" s="17">
        <v>0.26075157123501302</v>
      </c>
      <c r="V1252" s="17">
        <v>0.22793625625133901</v>
      </c>
      <c r="W1252" s="17">
        <v>0.204740232634152</v>
      </c>
      <c r="X1252" s="17"/>
      <c r="Y1252" s="17">
        <v>0.24249233251917299</v>
      </c>
      <c r="Z1252" s="17">
        <v>0.27407367827554602</v>
      </c>
      <c r="AA1252" s="17">
        <v>0.20519505519263001</v>
      </c>
      <c r="AB1252" s="17">
        <v>0.31633613141405598</v>
      </c>
      <c r="AC1252" s="17">
        <v>0.199912131633425</v>
      </c>
      <c r="AD1252" s="17">
        <v>0.20010851406063801</v>
      </c>
      <c r="AE1252" s="17"/>
      <c r="AF1252" s="17">
        <v>0.214472114232131</v>
      </c>
      <c r="AG1252" s="17"/>
      <c r="AH1252" s="17">
        <v>0.23404011023867899</v>
      </c>
      <c r="AI1252" s="17"/>
      <c r="AJ1252" s="17">
        <v>0.22044488440111801</v>
      </c>
      <c r="AK1252" s="17">
        <v>0.20385916116796199</v>
      </c>
      <c r="AL1252" s="17">
        <v>0.25028195771994999</v>
      </c>
      <c r="AM1252" s="17">
        <v>0.27611407949575101</v>
      </c>
      <c r="AN1252" s="17">
        <v>0.193065410541682</v>
      </c>
    </row>
    <row r="1253" spans="2:40" x14ac:dyDescent="0.35">
      <c r="B1253" t="s">
        <v>137</v>
      </c>
      <c r="C1253" s="17">
        <v>0.12952144096104501</v>
      </c>
      <c r="D1253" s="17">
        <v>0.14347961302604201</v>
      </c>
      <c r="E1253" s="17">
        <v>0.116332659118179</v>
      </c>
      <c r="F1253" s="17"/>
      <c r="G1253" s="17">
        <v>9.2255864944113197E-2</v>
      </c>
      <c r="H1253" s="17">
        <v>0.134185948686951</v>
      </c>
      <c r="I1253" s="17">
        <v>0.133447586433286</v>
      </c>
      <c r="J1253" s="17">
        <v>0.114984083808245</v>
      </c>
      <c r="K1253" s="17">
        <v>0.15001671541624401</v>
      </c>
      <c r="L1253" s="17">
        <v>0.13674606342850401</v>
      </c>
      <c r="M1253" s="17"/>
      <c r="N1253" s="17">
        <v>7.3676142140026504E-2</v>
      </c>
      <c r="O1253" s="17">
        <v>0.13908168622449499</v>
      </c>
      <c r="P1253" s="17">
        <v>0.15056347837981199</v>
      </c>
      <c r="Q1253" s="17">
        <v>0.115340183348279</v>
      </c>
      <c r="R1253" s="17">
        <v>0.141946801727415</v>
      </c>
      <c r="S1253" s="17"/>
      <c r="T1253" s="17">
        <v>0.202930620452073</v>
      </c>
      <c r="U1253" s="17">
        <v>0.13971448713329601</v>
      </c>
      <c r="V1253" s="17">
        <v>0.13179231656769799</v>
      </c>
      <c r="W1253" s="17">
        <v>0.124502203500908</v>
      </c>
      <c r="X1253" s="17"/>
      <c r="Y1253" s="17">
        <v>0.115764919435111</v>
      </c>
      <c r="Z1253" s="17">
        <v>0.16154621527427099</v>
      </c>
      <c r="AA1253" s="17">
        <v>0.111891075844242</v>
      </c>
      <c r="AB1253" s="17">
        <v>0.23739994290012401</v>
      </c>
      <c r="AC1253" s="17">
        <v>0.12712798049953999</v>
      </c>
      <c r="AD1253" s="17">
        <v>0.152341889539892</v>
      </c>
      <c r="AE1253" s="17"/>
      <c r="AF1253" s="17">
        <v>0.126637879840102</v>
      </c>
      <c r="AG1253" s="17"/>
      <c r="AH1253" s="17">
        <v>0.13082351515023299</v>
      </c>
      <c r="AI1253" s="17"/>
      <c r="AJ1253" s="17">
        <v>0.130098373481111</v>
      </c>
      <c r="AK1253" s="17">
        <v>0.14098368431150399</v>
      </c>
      <c r="AL1253" s="17">
        <v>0.117992384838356</v>
      </c>
      <c r="AM1253" s="17">
        <v>0.12303122247703401</v>
      </c>
      <c r="AN1253" s="17">
        <v>0.14964034564540099</v>
      </c>
    </row>
    <row r="1254" spans="2:40" x14ac:dyDescent="0.35">
      <c r="B1254" t="s">
        <v>138</v>
      </c>
      <c r="C1254" s="17">
        <v>7.9220601005065297E-2</v>
      </c>
      <c r="D1254" s="17">
        <v>9.5399937187747502E-2</v>
      </c>
      <c r="E1254" s="17">
        <v>6.3510568042827606E-2</v>
      </c>
      <c r="F1254" s="17"/>
      <c r="G1254" s="17">
        <v>3.7029007731898801E-2</v>
      </c>
      <c r="H1254" s="17">
        <v>3.8888087586485702E-2</v>
      </c>
      <c r="I1254" s="17">
        <v>0.106612698110819</v>
      </c>
      <c r="J1254" s="17">
        <v>9.3626941760653601E-2</v>
      </c>
      <c r="K1254" s="17">
        <v>0.12884349542995899</v>
      </c>
      <c r="L1254" s="17">
        <v>6.7355522389751399E-2</v>
      </c>
      <c r="M1254" s="17"/>
      <c r="N1254" s="17">
        <v>4.7972684677036401E-2</v>
      </c>
      <c r="O1254" s="17">
        <v>7.7915179769486406E-2</v>
      </c>
      <c r="P1254" s="17">
        <v>7.06506385953211E-2</v>
      </c>
      <c r="Q1254" s="17">
        <v>9.3808309855073102E-2</v>
      </c>
      <c r="R1254" s="17">
        <v>0.100129555726443</v>
      </c>
      <c r="S1254" s="17"/>
      <c r="T1254" s="17">
        <v>8.2862625350316493E-2</v>
      </c>
      <c r="U1254" s="17">
        <v>9.1857662702511098E-2</v>
      </c>
      <c r="V1254" s="17">
        <v>4.6003911338820098E-2</v>
      </c>
      <c r="W1254" s="17">
        <v>8.5939107674665394E-2</v>
      </c>
      <c r="X1254" s="17"/>
      <c r="Y1254" s="17">
        <v>9.5456813675290894E-2</v>
      </c>
      <c r="Z1254" s="17">
        <v>3.9445580337849902E-2</v>
      </c>
      <c r="AA1254" s="17">
        <v>8.4353494801472695E-2</v>
      </c>
      <c r="AB1254" s="17">
        <v>5.6034257255204098E-2</v>
      </c>
      <c r="AC1254" s="17">
        <v>2.71203103803247E-2</v>
      </c>
      <c r="AD1254" s="17">
        <v>3.8769321133753698E-2</v>
      </c>
      <c r="AE1254" s="17"/>
      <c r="AF1254" s="17">
        <v>9.6659498456348802E-2</v>
      </c>
      <c r="AG1254" s="17"/>
      <c r="AH1254" s="17">
        <v>7.8098260916710294E-2</v>
      </c>
      <c r="AI1254" s="17"/>
      <c r="AJ1254" s="17">
        <v>7.2192938142417604E-2</v>
      </c>
      <c r="AK1254" s="17">
        <v>7.5224670207992395E-2</v>
      </c>
      <c r="AL1254" s="17">
        <v>8.3217828669902905E-2</v>
      </c>
      <c r="AM1254" s="17">
        <v>8.6588321070898699E-2</v>
      </c>
      <c r="AN1254" s="17">
        <v>8.2110301483378501E-2</v>
      </c>
    </row>
    <row r="1255" spans="2:40" x14ac:dyDescent="0.35">
      <c r="B1255" t="s">
        <v>58</v>
      </c>
      <c r="C1255" s="17">
        <v>0.35527317484372101</v>
      </c>
      <c r="D1255" s="17">
        <v>0.27953147708436199</v>
      </c>
      <c r="E1255" s="17">
        <v>0.43117364832008997</v>
      </c>
      <c r="F1255" s="17"/>
      <c r="G1255" s="17">
        <v>0.24095755225332</v>
      </c>
      <c r="H1255" s="17">
        <v>0.309540047860626</v>
      </c>
      <c r="I1255" s="17">
        <v>0.23713711054807901</v>
      </c>
      <c r="J1255" s="17">
        <v>0.31951719960283997</v>
      </c>
      <c r="K1255" s="17">
        <v>0.37686111755635499</v>
      </c>
      <c r="L1255" s="17">
        <v>0.51177242906244602</v>
      </c>
      <c r="M1255" s="17"/>
      <c r="N1255" s="17">
        <v>0.40399467742693601</v>
      </c>
      <c r="O1255" s="17">
        <v>0.366869567864477</v>
      </c>
      <c r="P1255" s="17">
        <v>0.40875486319269999</v>
      </c>
      <c r="Q1255" s="17">
        <v>0.29153178744448</v>
      </c>
      <c r="R1255" s="17">
        <v>0.26018307461852602</v>
      </c>
      <c r="S1255" s="17"/>
      <c r="T1255" s="17">
        <v>0.334488028662149</v>
      </c>
      <c r="U1255" s="17">
        <v>0.390154799012638</v>
      </c>
      <c r="V1255" s="17">
        <v>0.33532609188022799</v>
      </c>
      <c r="W1255" s="17">
        <v>0.29308576266194503</v>
      </c>
      <c r="X1255" s="17"/>
      <c r="Y1255" s="17">
        <v>0.27284535416442501</v>
      </c>
      <c r="Z1255" s="17">
        <v>0.31898475576350299</v>
      </c>
      <c r="AA1255" s="17">
        <v>0.498740742503614</v>
      </c>
      <c r="AB1255" s="17">
        <v>0.27607186077531998</v>
      </c>
      <c r="AC1255" s="17">
        <v>0.309699166465148</v>
      </c>
      <c r="AD1255" s="17">
        <v>0.51892909357904604</v>
      </c>
      <c r="AE1255" s="17"/>
      <c r="AF1255" s="17">
        <v>0.35528645636999201</v>
      </c>
      <c r="AG1255" s="17"/>
      <c r="AH1255" s="17">
        <v>0.35348133173298701</v>
      </c>
      <c r="AI1255" s="17"/>
      <c r="AJ1255" s="17">
        <v>0.35618209185469102</v>
      </c>
      <c r="AK1255" s="17">
        <v>0.37005465301002799</v>
      </c>
      <c r="AL1255" s="17">
        <v>0.34114859826668498</v>
      </c>
      <c r="AM1255" s="17">
        <v>0.36237701409638901</v>
      </c>
      <c r="AN1255" s="17">
        <v>0.34478131747739499</v>
      </c>
    </row>
    <row r="1256" spans="2:40" x14ac:dyDescent="0.35">
      <c r="C1256" s="17"/>
      <c r="D1256" s="17"/>
      <c r="E1256" s="17"/>
      <c r="F1256" s="17"/>
      <c r="G1256" s="17"/>
      <c r="H1256" s="17"/>
      <c r="I1256" s="17"/>
      <c r="J1256" s="17"/>
      <c r="K1256" s="17"/>
      <c r="L1256" s="17"/>
      <c r="M1256" s="17"/>
      <c r="N1256" s="17"/>
      <c r="O1256" s="17"/>
      <c r="P1256" s="17"/>
      <c r="Q1256" s="17"/>
      <c r="R1256" s="17"/>
      <c r="S1256" s="17"/>
      <c r="T1256" s="17"/>
      <c r="U1256" s="17"/>
      <c r="V1256" s="17"/>
      <c r="W1256" s="17"/>
      <c r="X1256" s="17"/>
      <c r="Y1256" s="17"/>
      <c r="Z1256" s="17"/>
      <c r="AA1256" s="17"/>
      <c r="AB1256" s="17"/>
      <c r="AC1256" s="17"/>
      <c r="AD1256" s="17"/>
      <c r="AE1256" s="17"/>
      <c r="AF1256" s="17"/>
      <c r="AG1256" s="17"/>
      <c r="AH1256" s="17"/>
      <c r="AI1256" s="17"/>
      <c r="AJ1256" s="17"/>
      <c r="AK1256" s="17"/>
      <c r="AL1256" s="17"/>
      <c r="AM1256" s="17"/>
      <c r="AN1256" s="17"/>
    </row>
    <row r="1257" spans="2:40" x14ac:dyDescent="0.35">
      <c r="B1257" s="6" t="s">
        <v>513</v>
      </c>
      <c r="C1257" s="17"/>
      <c r="D1257" s="17"/>
      <c r="E1257" s="17"/>
      <c r="F1257" s="17"/>
      <c r="G1257" s="17"/>
      <c r="H1257" s="17"/>
      <c r="I1257" s="17"/>
      <c r="J1257" s="17"/>
      <c r="K1257" s="17"/>
      <c r="L1257" s="17"/>
      <c r="M1257" s="17"/>
      <c r="N1257" s="17"/>
      <c r="O1257" s="17"/>
      <c r="P1257" s="17"/>
      <c r="Q1257" s="17"/>
      <c r="R1257" s="17"/>
      <c r="S1257" s="17"/>
      <c r="T1257" s="17"/>
      <c r="U1257" s="17"/>
      <c r="V1257" s="17"/>
      <c r="W1257" s="17"/>
      <c r="X1257" s="17"/>
      <c r="Y1257" s="17"/>
      <c r="Z1257" s="17"/>
      <c r="AA1257" s="17"/>
      <c r="AB1257" s="17"/>
      <c r="AC1257" s="17"/>
      <c r="AD1257" s="17"/>
      <c r="AE1257" s="17"/>
      <c r="AF1257" s="17"/>
      <c r="AG1257" s="17"/>
      <c r="AH1257" s="17"/>
      <c r="AI1257" s="17"/>
      <c r="AJ1257" s="17"/>
      <c r="AK1257" s="17"/>
      <c r="AL1257" s="17"/>
      <c r="AM1257" s="17"/>
      <c r="AN1257" s="17"/>
    </row>
    <row r="1258" spans="2:40" x14ac:dyDescent="0.35">
      <c r="B1258" s="24" t="s">
        <v>62</v>
      </c>
      <c r="C1258" s="17"/>
      <c r="D1258" s="17"/>
      <c r="E1258" s="17"/>
      <c r="F1258" s="17"/>
      <c r="G1258" s="17"/>
      <c r="H1258" s="17"/>
      <c r="I1258" s="17"/>
      <c r="J1258" s="17"/>
      <c r="K1258" s="17"/>
      <c r="L1258" s="17"/>
      <c r="M1258" s="17"/>
      <c r="N1258" s="17"/>
      <c r="O1258" s="17"/>
      <c r="P1258" s="17"/>
      <c r="Q1258" s="17"/>
      <c r="R1258" s="17"/>
      <c r="S1258" s="17"/>
      <c r="T1258" s="17"/>
      <c r="U1258" s="17"/>
      <c r="V1258" s="17"/>
      <c r="W1258" s="17"/>
      <c r="X1258" s="17"/>
      <c r="Y1258" s="17"/>
      <c r="Z1258" s="17"/>
      <c r="AA1258" s="17"/>
      <c r="AB1258" s="17"/>
      <c r="AC1258" s="17"/>
      <c r="AD1258" s="17"/>
      <c r="AE1258" s="17"/>
      <c r="AF1258" s="17"/>
      <c r="AG1258" s="17"/>
      <c r="AH1258" s="17"/>
      <c r="AI1258" s="17"/>
      <c r="AJ1258" s="17"/>
      <c r="AK1258" s="17"/>
      <c r="AL1258" s="17"/>
      <c r="AM1258" s="17"/>
      <c r="AN1258" s="17"/>
    </row>
    <row r="1259" spans="2:40" x14ac:dyDescent="0.35">
      <c r="B1259" t="s">
        <v>134</v>
      </c>
      <c r="C1259" s="17">
        <v>6.3526578440500595E-2</v>
      </c>
      <c r="D1259" s="17">
        <v>8.1732466311968399E-2</v>
      </c>
      <c r="E1259" s="17">
        <v>4.5696141058750701E-2</v>
      </c>
      <c r="F1259" s="17"/>
      <c r="G1259" s="17">
        <v>0.115822075252665</v>
      </c>
      <c r="H1259" s="17">
        <v>0.12959942111929099</v>
      </c>
      <c r="I1259" s="17">
        <v>7.3388022260498106E-2</v>
      </c>
      <c r="J1259" s="17">
        <v>5.7199399492697998E-2</v>
      </c>
      <c r="K1259" s="17">
        <v>4.4878705666043801E-2</v>
      </c>
      <c r="L1259" s="17">
        <v>7.7423340364722497E-3</v>
      </c>
      <c r="M1259" s="17"/>
      <c r="N1259" s="17">
        <v>6.1531635976993598E-2</v>
      </c>
      <c r="O1259" s="17">
        <v>4.7347537806735701E-2</v>
      </c>
      <c r="P1259" s="17">
        <v>3.61928385017527E-2</v>
      </c>
      <c r="Q1259" s="17">
        <v>8.3528565319042694E-2</v>
      </c>
      <c r="R1259" s="17">
        <v>0.117673906878759</v>
      </c>
      <c r="S1259" s="17"/>
      <c r="T1259" s="17">
        <v>5.7746503394906501E-2</v>
      </c>
      <c r="U1259" s="17">
        <v>2.7917377103990199E-2</v>
      </c>
      <c r="V1259" s="17">
        <v>9.4039279573642706E-2</v>
      </c>
      <c r="W1259" s="17">
        <v>9.4506898953339302E-2</v>
      </c>
      <c r="X1259" s="17"/>
      <c r="Y1259" s="17">
        <v>0.100026694383235</v>
      </c>
      <c r="Z1259" s="17">
        <v>7.3606997378705796E-2</v>
      </c>
      <c r="AA1259" s="17">
        <v>1.64061687716438E-2</v>
      </c>
      <c r="AB1259" s="17">
        <v>2.97570496876437E-2</v>
      </c>
      <c r="AC1259" s="17">
        <v>7.62103175247026E-2</v>
      </c>
      <c r="AD1259" s="17">
        <v>4.6147590915338099E-2</v>
      </c>
      <c r="AE1259" s="17"/>
      <c r="AF1259" s="17">
        <v>7.3872808342273194E-2</v>
      </c>
      <c r="AG1259" s="17"/>
      <c r="AH1259" s="17">
        <v>6.3230120505432405E-2</v>
      </c>
      <c r="AI1259" s="17"/>
      <c r="AJ1259" s="17">
        <v>7.8762627581653893E-2</v>
      </c>
      <c r="AK1259" s="17">
        <v>5.5448826689216801E-2</v>
      </c>
      <c r="AL1259" s="17">
        <v>5.7962176762401403E-2</v>
      </c>
      <c r="AM1259" s="17">
        <v>5.31814701100745E-2</v>
      </c>
      <c r="AN1259" s="17">
        <v>6.19620817464583E-2</v>
      </c>
    </row>
    <row r="1260" spans="2:40" x14ac:dyDescent="0.35">
      <c r="B1260" t="s">
        <v>135</v>
      </c>
      <c r="C1260" s="17">
        <v>0.16101184149193701</v>
      </c>
      <c r="D1260" s="17">
        <v>0.21651612062898101</v>
      </c>
      <c r="E1260" s="17">
        <v>0.104440869623168</v>
      </c>
      <c r="F1260" s="17"/>
      <c r="G1260" s="17">
        <v>0.26221267560456402</v>
      </c>
      <c r="H1260" s="17">
        <v>0.22772906804725301</v>
      </c>
      <c r="I1260" s="17">
        <v>0.22502475488818</v>
      </c>
      <c r="J1260" s="17">
        <v>0.162601326248098</v>
      </c>
      <c r="K1260" s="17">
        <v>6.9980105390114802E-2</v>
      </c>
      <c r="L1260" s="17">
        <v>9.3782221404539706E-2</v>
      </c>
      <c r="M1260" s="17"/>
      <c r="N1260" s="17">
        <v>0.179613623877074</v>
      </c>
      <c r="O1260" s="17">
        <v>0.15862691200429599</v>
      </c>
      <c r="P1260" s="17">
        <v>0.102107246579925</v>
      </c>
      <c r="Q1260" s="17">
        <v>0.18653138285099199</v>
      </c>
      <c r="R1260" s="17">
        <v>0.26390669525256</v>
      </c>
      <c r="S1260" s="17"/>
      <c r="T1260" s="17">
        <v>9.2440140386046601E-2</v>
      </c>
      <c r="U1260" s="17">
        <v>0.14826541023383499</v>
      </c>
      <c r="V1260" s="17">
        <v>0.173741394085065</v>
      </c>
      <c r="W1260" s="17">
        <v>0.20714345318237301</v>
      </c>
      <c r="X1260" s="17"/>
      <c r="Y1260" s="17">
        <v>0.21853981582309701</v>
      </c>
      <c r="Z1260" s="17">
        <v>0.115932942105551</v>
      </c>
      <c r="AA1260" s="17">
        <v>8.9960913656768296E-2</v>
      </c>
      <c r="AB1260" s="17">
        <v>0.10791429737005501</v>
      </c>
      <c r="AC1260" s="17">
        <v>0.25413578184305702</v>
      </c>
      <c r="AD1260" s="17">
        <v>0.14094628299223499</v>
      </c>
      <c r="AE1260" s="17"/>
      <c r="AF1260" s="17">
        <v>0.16347432740760601</v>
      </c>
      <c r="AG1260" s="17"/>
      <c r="AH1260" s="17">
        <v>0.162678678124002</v>
      </c>
      <c r="AI1260" s="17"/>
      <c r="AJ1260" s="17">
        <v>0.16549816821598201</v>
      </c>
      <c r="AK1260" s="17">
        <v>0.13778926965848801</v>
      </c>
      <c r="AL1260" s="17">
        <v>0.15373376108092501</v>
      </c>
      <c r="AM1260" s="17">
        <v>0.15739684433371501</v>
      </c>
      <c r="AN1260" s="17">
        <v>0.20271240149302999</v>
      </c>
    </row>
    <row r="1261" spans="2:40" x14ac:dyDescent="0.35">
      <c r="B1261" t="s">
        <v>136</v>
      </c>
      <c r="C1261" s="17">
        <v>0.236078298199485</v>
      </c>
      <c r="D1261" s="17">
        <v>0.25016571810523602</v>
      </c>
      <c r="E1261" s="17">
        <v>0.22339515582697</v>
      </c>
      <c r="F1261" s="17"/>
      <c r="G1261" s="17">
        <v>0.231888583248332</v>
      </c>
      <c r="H1261" s="17">
        <v>0.22740906657767401</v>
      </c>
      <c r="I1261" s="17">
        <v>0.23856676623922701</v>
      </c>
      <c r="J1261" s="17">
        <v>0.28622924883949902</v>
      </c>
      <c r="K1261" s="17">
        <v>0.23193640794415399</v>
      </c>
      <c r="L1261" s="17">
        <v>0.21157987306304299</v>
      </c>
      <c r="M1261" s="17"/>
      <c r="N1261" s="17">
        <v>0.20398941751895899</v>
      </c>
      <c r="O1261" s="17">
        <v>0.23539435806441</v>
      </c>
      <c r="P1261" s="17">
        <v>0.286017908319461</v>
      </c>
      <c r="Q1261" s="17">
        <v>0.24004419174158101</v>
      </c>
      <c r="R1261" s="17">
        <v>0.131290430892291</v>
      </c>
      <c r="S1261" s="17"/>
      <c r="T1261" s="17">
        <v>0.26151273816951498</v>
      </c>
      <c r="U1261" s="17">
        <v>0.237863021310982</v>
      </c>
      <c r="V1261" s="17">
        <v>0.20760782796366001</v>
      </c>
      <c r="W1261" s="17">
        <v>0.24286739343032501</v>
      </c>
      <c r="X1261" s="17"/>
      <c r="Y1261" s="17">
        <v>0.24015830092895901</v>
      </c>
      <c r="Z1261" s="17">
        <v>0.27620813713334402</v>
      </c>
      <c r="AA1261" s="17">
        <v>0.217704471925383</v>
      </c>
      <c r="AB1261" s="17">
        <v>0.28829743747409597</v>
      </c>
      <c r="AC1261" s="17">
        <v>0.19590145276884899</v>
      </c>
      <c r="AD1261" s="17">
        <v>0.20691861380931401</v>
      </c>
      <c r="AE1261" s="17"/>
      <c r="AF1261" s="17">
        <v>0.22955267599224199</v>
      </c>
      <c r="AG1261" s="17"/>
      <c r="AH1261" s="17">
        <v>0.23691586916872601</v>
      </c>
      <c r="AI1261" s="17"/>
      <c r="AJ1261" s="17">
        <v>0.23109255440960799</v>
      </c>
      <c r="AK1261" s="17">
        <v>0.24396062444777999</v>
      </c>
      <c r="AL1261" s="17">
        <v>0.25391277691465802</v>
      </c>
      <c r="AM1261" s="17">
        <v>0.218542602549018</v>
      </c>
      <c r="AN1261" s="17">
        <v>0.242923929285049</v>
      </c>
    </row>
    <row r="1262" spans="2:40" x14ac:dyDescent="0.35">
      <c r="B1262" t="s">
        <v>137</v>
      </c>
      <c r="C1262" s="17">
        <v>8.9889759094699498E-2</v>
      </c>
      <c r="D1262" s="17">
        <v>9.4693154985421898E-2</v>
      </c>
      <c r="E1262" s="17">
        <v>8.5621153829406299E-2</v>
      </c>
      <c r="F1262" s="17"/>
      <c r="G1262" s="17">
        <v>0.14336555359422901</v>
      </c>
      <c r="H1262" s="17">
        <v>9.4948487425004002E-2</v>
      </c>
      <c r="I1262" s="17">
        <v>0.102821619634995</v>
      </c>
      <c r="J1262" s="17">
        <v>4.3400535132232701E-2</v>
      </c>
      <c r="K1262" s="17">
        <v>7.5161773261087098E-2</v>
      </c>
      <c r="L1262" s="17">
        <v>9.6487401114362506E-2</v>
      </c>
      <c r="M1262" s="17"/>
      <c r="N1262" s="17">
        <v>9.2441420263519994E-2</v>
      </c>
      <c r="O1262" s="17">
        <v>0.114271787050598</v>
      </c>
      <c r="P1262" s="17">
        <v>8.3105545552717805E-2</v>
      </c>
      <c r="Q1262" s="17">
        <v>8.9307159406526698E-2</v>
      </c>
      <c r="R1262" s="17">
        <v>8.5688892926728003E-2</v>
      </c>
      <c r="S1262" s="17"/>
      <c r="T1262" s="17">
        <v>0.183260787135823</v>
      </c>
      <c r="U1262" s="17">
        <v>6.8465365294857305E-2</v>
      </c>
      <c r="V1262" s="17">
        <v>9.4511925689542003E-2</v>
      </c>
      <c r="W1262" s="17">
        <v>9.4153112513801498E-2</v>
      </c>
      <c r="X1262" s="17"/>
      <c r="Y1262" s="17">
        <v>8.5270914698908101E-2</v>
      </c>
      <c r="Z1262" s="17">
        <v>9.3929885365472601E-2</v>
      </c>
      <c r="AA1262" s="17">
        <v>7.2081514215420403E-2</v>
      </c>
      <c r="AB1262" s="17">
        <v>0.130941601206812</v>
      </c>
      <c r="AC1262" s="17">
        <v>0.14910127881533899</v>
      </c>
      <c r="AD1262" s="17">
        <v>6.0645756870228398E-2</v>
      </c>
      <c r="AE1262" s="17"/>
      <c r="AF1262" s="17">
        <v>8.6021839263076202E-2</v>
      </c>
      <c r="AG1262" s="17"/>
      <c r="AH1262" s="17">
        <v>9.0320502159343799E-2</v>
      </c>
      <c r="AI1262" s="17"/>
      <c r="AJ1262" s="17">
        <v>6.6670069480201197E-2</v>
      </c>
      <c r="AK1262" s="17">
        <v>9.9282128394567307E-2</v>
      </c>
      <c r="AL1262" s="17">
        <v>8.0936788329955003E-2</v>
      </c>
      <c r="AM1262" s="17">
        <v>0.113219289869397</v>
      </c>
      <c r="AN1262" s="17">
        <v>0.115278316493865</v>
      </c>
    </row>
    <row r="1263" spans="2:40" x14ac:dyDescent="0.35">
      <c r="B1263" t="s">
        <v>138</v>
      </c>
      <c r="C1263" s="17">
        <v>5.1673985206326302E-2</v>
      </c>
      <c r="D1263" s="17">
        <v>6.4206853378279E-2</v>
      </c>
      <c r="E1263" s="17">
        <v>3.9446900547374E-2</v>
      </c>
      <c r="F1263" s="17"/>
      <c r="G1263" s="17">
        <v>2.88898122857193E-2</v>
      </c>
      <c r="H1263" s="17">
        <v>2.16054918273751E-2</v>
      </c>
      <c r="I1263" s="17">
        <v>5.2637759598794201E-2</v>
      </c>
      <c r="J1263" s="17">
        <v>4.8799343202513203E-2</v>
      </c>
      <c r="K1263" s="17">
        <v>0.118842112579492</v>
      </c>
      <c r="L1263" s="17">
        <v>4.0062717725413602E-2</v>
      </c>
      <c r="M1263" s="17"/>
      <c r="N1263" s="17">
        <v>2.1989455747727898E-2</v>
      </c>
      <c r="O1263" s="17">
        <v>6.2642422543338294E-2</v>
      </c>
      <c r="P1263" s="17">
        <v>4.3551854184533903E-2</v>
      </c>
      <c r="Q1263" s="17">
        <v>6.2119871570725897E-2</v>
      </c>
      <c r="R1263" s="17">
        <v>6.3665738882310599E-2</v>
      </c>
      <c r="S1263" s="17"/>
      <c r="T1263" s="17">
        <v>4.8784557614056E-2</v>
      </c>
      <c r="U1263" s="17">
        <v>8.0324727246647201E-2</v>
      </c>
      <c r="V1263" s="17">
        <v>4.1874667307104103E-2</v>
      </c>
      <c r="W1263" s="17">
        <v>2.7331626677028702E-2</v>
      </c>
      <c r="X1263" s="17"/>
      <c r="Y1263" s="17">
        <v>5.4027938396180801E-2</v>
      </c>
      <c r="Z1263" s="17">
        <v>4.7755832559383399E-2</v>
      </c>
      <c r="AA1263" s="17">
        <v>5.9245397544894801E-2</v>
      </c>
      <c r="AB1263" s="17">
        <v>5.0044795459582798E-2</v>
      </c>
      <c r="AC1263" s="17">
        <v>1.4005814889294E-2</v>
      </c>
      <c r="AD1263" s="17">
        <v>0</v>
      </c>
      <c r="AE1263" s="17"/>
      <c r="AF1263" s="17">
        <v>5.8412296514360001E-2</v>
      </c>
      <c r="AG1263" s="17"/>
      <c r="AH1263" s="17">
        <v>5.0702926564487799E-2</v>
      </c>
      <c r="AI1263" s="17"/>
      <c r="AJ1263" s="17">
        <v>4.9680875408216002E-2</v>
      </c>
      <c r="AK1263" s="17">
        <v>5.6160179625330799E-2</v>
      </c>
      <c r="AL1263" s="17">
        <v>6.0784208059742099E-2</v>
      </c>
      <c r="AM1263" s="17">
        <v>5.1518183336007599E-2</v>
      </c>
      <c r="AN1263" s="17">
        <v>3.3234359486635799E-2</v>
      </c>
    </row>
    <row r="1264" spans="2:40" x14ac:dyDescent="0.35">
      <c r="B1264" t="s">
        <v>58</v>
      </c>
      <c r="C1264" s="17">
        <v>0.39781953756705102</v>
      </c>
      <c r="D1264" s="17">
        <v>0.29268568659011501</v>
      </c>
      <c r="E1264" s="17">
        <v>0.50139977911433198</v>
      </c>
      <c r="F1264" s="17"/>
      <c r="G1264" s="17">
        <v>0.21782130001449099</v>
      </c>
      <c r="H1264" s="17">
        <v>0.29870846500340298</v>
      </c>
      <c r="I1264" s="17">
        <v>0.30756107737830601</v>
      </c>
      <c r="J1264" s="17">
        <v>0.40177014708495901</v>
      </c>
      <c r="K1264" s="17">
        <v>0.459200895159109</v>
      </c>
      <c r="L1264" s="17">
        <v>0.55034545265616897</v>
      </c>
      <c r="M1264" s="17"/>
      <c r="N1264" s="17">
        <v>0.44043444661572501</v>
      </c>
      <c r="O1264" s="17">
        <v>0.38171698253062097</v>
      </c>
      <c r="P1264" s="17">
        <v>0.44902460686161</v>
      </c>
      <c r="Q1264" s="17">
        <v>0.33846882911113202</v>
      </c>
      <c r="R1264" s="17">
        <v>0.337774335167352</v>
      </c>
      <c r="S1264" s="17"/>
      <c r="T1264" s="17">
        <v>0.35625527329965301</v>
      </c>
      <c r="U1264" s="17">
        <v>0.43716409880968798</v>
      </c>
      <c r="V1264" s="17">
        <v>0.38822490538098597</v>
      </c>
      <c r="W1264" s="17">
        <v>0.33399751524313198</v>
      </c>
      <c r="X1264" s="17"/>
      <c r="Y1264" s="17">
        <v>0.30197633576962002</v>
      </c>
      <c r="Z1264" s="17">
        <v>0.39256620545754201</v>
      </c>
      <c r="AA1264" s="17">
        <v>0.54460153388588906</v>
      </c>
      <c r="AB1264" s="17">
        <v>0.39304481880181102</v>
      </c>
      <c r="AC1264" s="17">
        <v>0.31064535415875799</v>
      </c>
      <c r="AD1264" s="17">
        <v>0.54534175541288399</v>
      </c>
      <c r="AE1264" s="17"/>
      <c r="AF1264" s="17">
        <v>0.388666052480443</v>
      </c>
      <c r="AG1264" s="17"/>
      <c r="AH1264" s="17">
        <v>0.39615190347800799</v>
      </c>
      <c r="AI1264" s="17"/>
      <c r="AJ1264" s="17">
        <v>0.40829570490433897</v>
      </c>
      <c r="AK1264" s="17">
        <v>0.407358971184617</v>
      </c>
      <c r="AL1264" s="17">
        <v>0.39267028885231903</v>
      </c>
      <c r="AM1264" s="17">
        <v>0.40614160980178798</v>
      </c>
      <c r="AN1264" s="17">
        <v>0.34388891149496198</v>
      </c>
    </row>
    <row r="1265" spans="2:40" x14ac:dyDescent="0.35">
      <c r="C1265" s="17"/>
      <c r="D1265" s="17"/>
      <c r="E1265" s="17"/>
      <c r="F1265" s="17"/>
      <c r="G1265" s="17"/>
      <c r="H1265" s="17"/>
      <c r="I1265" s="17"/>
      <c r="J1265" s="17"/>
      <c r="K1265" s="17"/>
      <c r="L1265" s="17"/>
      <c r="M1265" s="17"/>
      <c r="N1265" s="17"/>
      <c r="O1265" s="17"/>
      <c r="P1265" s="17"/>
      <c r="Q1265" s="17"/>
      <c r="R1265" s="17"/>
      <c r="S1265" s="17"/>
      <c r="T1265" s="17"/>
      <c r="U1265" s="17"/>
      <c r="V1265" s="17"/>
      <c r="W1265" s="17"/>
      <c r="X1265" s="17"/>
      <c r="Y1265" s="17"/>
      <c r="Z1265" s="17"/>
      <c r="AA1265" s="17"/>
      <c r="AB1265" s="17"/>
      <c r="AC1265" s="17"/>
      <c r="AD1265" s="17"/>
      <c r="AE1265" s="17"/>
      <c r="AF1265" s="17"/>
      <c r="AG1265" s="17"/>
      <c r="AH1265" s="17"/>
      <c r="AI1265" s="17"/>
      <c r="AJ1265" s="17"/>
      <c r="AK1265" s="17"/>
      <c r="AL1265" s="17"/>
      <c r="AM1265" s="17"/>
      <c r="AN1265" s="17"/>
    </row>
    <row r="1266" spans="2:40" x14ac:dyDescent="0.35">
      <c r="B1266" s="6" t="s">
        <v>514</v>
      </c>
      <c r="C1266" s="17"/>
      <c r="D1266" s="17"/>
      <c r="E1266" s="17"/>
      <c r="F1266" s="17"/>
      <c r="G1266" s="17"/>
      <c r="H1266" s="17"/>
      <c r="I1266" s="17"/>
      <c r="J1266" s="17"/>
      <c r="K1266" s="17"/>
      <c r="L1266" s="17"/>
      <c r="M1266" s="17"/>
      <c r="N1266" s="17"/>
      <c r="O1266" s="17"/>
      <c r="P1266" s="17"/>
      <c r="Q1266" s="17"/>
      <c r="R1266" s="17"/>
      <c r="S1266" s="17"/>
      <c r="T1266" s="17"/>
      <c r="U1266" s="17"/>
      <c r="V1266" s="17"/>
      <c r="W1266" s="17"/>
      <c r="X1266" s="17"/>
      <c r="Y1266" s="17"/>
      <c r="Z1266" s="17"/>
      <c r="AA1266" s="17"/>
      <c r="AB1266" s="17"/>
      <c r="AC1266" s="17"/>
      <c r="AD1266" s="17"/>
      <c r="AE1266" s="17"/>
      <c r="AF1266" s="17"/>
      <c r="AG1266" s="17"/>
      <c r="AH1266" s="17"/>
      <c r="AI1266" s="17"/>
      <c r="AJ1266" s="17"/>
      <c r="AK1266" s="17"/>
      <c r="AL1266" s="17"/>
      <c r="AM1266" s="17"/>
      <c r="AN1266" s="17"/>
    </row>
    <row r="1267" spans="2:40" x14ac:dyDescent="0.35">
      <c r="B1267" s="24" t="s">
        <v>62</v>
      </c>
      <c r="C1267" s="17"/>
      <c r="D1267" s="17"/>
      <c r="E1267" s="17"/>
      <c r="F1267" s="17"/>
      <c r="G1267" s="17"/>
      <c r="H1267" s="17"/>
      <c r="I1267" s="17"/>
      <c r="J1267" s="17"/>
      <c r="K1267" s="17"/>
      <c r="L1267" s="17"/>
      <c r="M1267" s="17"/>
      <c r="N1267" s="17"/>
      <c r="O1267" s="17"/>
      <c r="P1267" s="17"/>
      <c r="Q1267" s="17"/>
      <c r="R1267" s="17"/>
      <c r="S1267" s="17"/>
      <c r="T1267" s="17"/>
      <c r="U1267" s="17"/>
      <c r="V1267" s="17"/>
      <c r="W1267" s="17"/>
      <c r="X1267" s="17"/>
      <c r="Y1267" s="17"/>
      <c r="Z1267" s="17"/>
      <c r="AA1267" s="17"/>
      <c r="AB1267" s="17"/>
      <c r="AC1267" s="17"/>
      <c r="AD1267" s="17"/>
      <c r="AE1267" s="17"/>
      <c r="AF1267" s="17"/>
      <c r="AG1267" s="17"/>
      <c r="AH1267" s="17"/>
      <c r="AI1267" s="17"/>
      <c r="AJ1267" s="17"/>
      <c r="AK1267" s="17"/>
      <c r="AL1267" s="17"/>
      <c r="AM1267" s="17"/>
      <c r="AN1267" s="17"/>
    </row>
    <row r="1268" spans="2:40" x14ac:dyDescent="0.35">
      <c r="B1268" t="s">
        <v>134</v>
      </c>
      <c r="C1268" s="17">
        <v>6.3906457353985702E-2</v>
      </c>
      <c r="D1268" s="17">
        <v>7.5598253587985706E-2</v>
      </c>
      <c r="E1268" s="17">
        <v>5.2593472350421097E-2</v>
      </c>
      <c r="F1268" s="17"/>
      <c r="G1268" s="17">
        <v>7.5808769799522405E-2</v>
      </c>
      <c r="H1268" s="17">
        <v>0.12549316079015399</v>
      </c>
      <c r="I1268" s="17">
        <v>9.9624982471193793E-2</v>
      </c>
      <c r="J1268" s="17">
        <v>7.2357080682583202E-2</v>
      </c>
      <c r="K1268" s="17">
        <v>3.9127094644189502E-2</v>
      </c>
      <c r="L1268" s="17">
        <v>7.7423340364722497E-3</v>
      </c>
      <c r="M1268" s="17"/>
      <c r="N1268" s="17">
        <v>5.6077186090565299E-2</v>
      </c>
      <c r="O1268" s="17">
        <v>3.4135093500042901E-2</v>
      </c>
      <c r="P1268" s="17">
        <v>3.5355535661092799E-2</v>
      </c>
      <c r="Q1268" s="17">
        <v>8.51627417260203E-2</v>
      </c>
      <c r="R1268" s="17">
        <v>0.138308910643415</v>
      </c>
      <c r="S1268" s="17"/>
      <c r="T1268" s="17">
        <v>2.7722579767671899E-2</v>
      </c>
      <c r="U1268" s="17">
        <v>2.1156720370117801E-2</v>
      </c>
      <c r="V1268" s="17">
        <v>8.40973497051552E-2</v>
      </c>
      <c r="W1268" s="17">
        <v>0.115398474507853</v>
      </c>
      <c r="X1268" s="17"/>
      <c r="Y1268" s="17">
        <v>0.101216535970406</v>
      </c>
      <c r="Z1268" s="17">
        <v>6.5434131066813006E-2</v>
      </c>
      <c r="AA1268" s="17">
        <v>1.64061687716438E-2</v>
      </c>
      <c r="AB1268" s="17">
        <v>6.1424427542951E-2</v>
      </c>
      <c r="AC1268" s="17">
        <v>5.6147968083565501E-2</v>
      </c>
      <c r="AD1268" s="17">
        <v>4.6147590915338099E-2</v>
      </c>
      <c r="AE1268" s="17"/>
      <c r="AF1268" s="17">
        <v>6.8830821642362594E-2</v>
      </c>
      <c r="AG1268" s="17"/>
      <c r="AH1268" s="17">
        <v>6.4524165987751306E-2</v>
      </c>
      <c r="AI1268" s="17"/>
      <c r="AJ1268" s="17">
        <v>0.10641408108278699</v>
      </c>
      <c r="AK1268" s="17">
        <v>5.5639476051701997E-2</v>
      </c>
      <c r="AL1268" s="17">
        <v>4.2098717375823803E-2</v>
      </c>
      <c r="AM1268" s="17">
        <v>4.1019393668863598E-2</v>
      </c>
      <c r="AN1268" s="17">
        <v>3.9040859440392997E-2</v>
      </c>
    </row>
    <row r="1269" spans="2:40" x14ac:dyDescent="0.35">
      <c r="B1269" t="s">
        <v>135</v>
      </c>
      <c r="C1269" s="17">
        <v>0.17486050080676899</v>
      </c>
      <c r="D1269" s="17">
        <v>0.22719848104614401</v>
      </c>
      <c r="E1269" s="17">
        <v>0.12153887712679801</v>
      </c>
      <c r="F1269" s="17"/>
      <c r="G1269" s="17">
        <v>0.28927931881423502</v>
      </c>
      <c r="H1269" s="17">
        <v>0.24350252893312899</v>
      </c>
      <c r="I1269" s="17">
        <v>0.1999073925738</v>
      </c>
      <c r="J1269" s="17">
        <v>0.16784169269841301</v>
      </c>
      <c r="K1269" s="17">
        <v>0.123152600598466</v>
      </c>
      <c r="L1269" s="17">
        <v>0.103619646729343</v>
      </c>
      <c r="M1269" s="17"/>
      <c r="N1269" s="17">
        <v>0.18137049465413599</v>
      </c>
      <c r="O1269" s="17">
        <v>0.16814006868811901</v>
      </c>
      <c r="P1269" s="17">
        <v>0.139275752634894</v>
      </c>
      <c r="Q1269" s="17">
        <v>0.21229037134002601</v>
      </c>
      <c r="R1269" s="17">
        <v>0.19665767288029301</v>
      </c>
      <c r="S1269" s="17"/>
      <c r="T1269" s="17">
        <v>0.14878489286661101</v>
      </c>
      <c r="U1269" s="17">
        <v>0.16885300718275201</v>
      </c>
      <c r="V1269" s="17">
        <v>0.19901185135448801</v>
      </c>
      <c r="W1269" s="17">
        <v>0.20117558486560699</v>
      </c>
      <c r="X1269" s="17"/>
      <c r="Y1269" s="17">
        <v>0.22550322801751499</v>
      </c>
      <c r="Z1269" s="17">
        <v>0.19259664372587801</v>
      </c>
      <c r="AA1269" s="17">
        <v>0.104202780016749</v>
      </c>
      <c r="AB1269" s="17">
        <v>9.6897802684116199E-2</v>
      </c>
      <c r="AC1269" s="17">
        <v>0.263891828807227</v>
      </c>
      <c r="AD1269" s="17">
        <v>8.2472911905085405E-2</v>
      </c>
      <c r="AE1269" s="17"/>
      <c r="AF1269" s="17">
        <v>0.177511276378963</v>
      </c>
      <c r="AG1269" s="17"/>
      <c r="AH1269" s="17">
        <v>0.17726404708718399</v>
      </c>
      <c r="AI1269" s="17"/>
      <c r="AJ1269" s="17">
        <v>0.18068806977698901</v>
      </c>
      <c r="AK1269" s="17">
        <v>0.15990581852017899</v>
      </c>
      <c r="AL1269" s="17">
        <v>0.16843314172256099</v>
      </c>
      <c r="AM1269" s="17">
        <v>0.14436499908384201</v>
      </c>
      <c r="AN1269" s="17">
        <v>0.25877554471359998</v>
      </c>
    </row>
    <row r="1270" spans="2:40" x14ac:dyDescent="0.35">
      <c r="B1270" t="s">
        <v>136</v>
      </c>
      <c r="C1270" s="17">
        <v>0.224190489778932</v>
      </c>
      <c r="D1270" s="17">
        <v>0.23647264402018101</v>
      </c>
      <c r="E1270" s="17">
        <v>0.21324208476306999</v>
      </c>
      <c r="F1270" s="17"/>
      <c r="G1270" s="17">
        <v>0.28551453740500399</v>
      </c>
      <c r="H1270" s="17">
        <v>0.191065521913512</v>
      </c>
      <c r="I1270" s="17">
        <v>0.20914388577145801</v>
      </c>
      <c r="J1270" s="17">
        <v>0.23080933816209201</v>
      </c>
      <c r="K1270" s="17">
        <v>0.21641743712629699</v>
      </c>
      <c r="L1270" s="17">
        <v>0.22906853371149299</v>
      </c>
      <c r="M1270" s="17"/>
      <c r="N1270" s="17">
        <v>0.20683910634218799</v>
      </c>
      <c r="O1270" s="17">
        <v>0.21501078168550899</v>
      </c>
      <c r="P1270" s="17">
        <v>0.26114181625481397</v>
      </c>
      <c r="Q1270" s="17">
        <v>0.219610746584703</v>
      </c>
      <c r="R1270" s="17">
        <v>0.17118397371607899</v>
      </c>
      <c r="S1270" s="17"/>
      <c r="T1270" s="17">
        <v>0.19930849579036899</v>
      </c>
      <c r="U1270" s="17">
        <v>0.216360074170455</v>
      </c>
      <c r="V1270" s="17">
        <v>0.21730603466637299</v>
      </c>
      <c r="W1270" s="17">
        <v>0.236448328106593</v>
      </c>
      <c r="X1270" s="17"/>
      <c r="Y1270" s="17">
        <v>0.22382912421749601</v>
      </c>
      <c r="Z1270" s="17">
        <v>0.267077920161088</v>
      </c>
      <c r="AA1270" s="17">
        <v>0.21711033592736201</v>
      </c>
      <c r="AB1270" s="17">
        <v>0.28275726290654501</v>
      </c>
      <c r="AC1270" s="17">
        <v>0.16185646173091001</v>
      </c>
      <c r="AD1270" s="17">
        <v>0.20474622802623599</v>
      </c>
      <c r="AE1270" s="17"/>
      <c r="AF1270" s="17">
        <v>0.21879795504500599</v>
      </c>
      <c r="AG1270" s="17"/>
      <c r="AH1270" s="17">
        <v>0.223091975951589</v>
      </c>
      <c r="AI1270" s="17"/>
      <c r="AJ1270" s="17">
        <v>0.19544874585932601</v>
      </c>
      <c r="AK1270" s="17">
        <v>0.17747868670365499</v>
      </c>
      <c r="AL1270" s="17">
        <v>0.24981379399072701</v>
      </c>
      <c r="AM1270" s="17">
        <v>0.27715984597520699</v>
      </c>
      <c r="AN1270" s="17">
        <v>0.20898728339595599</v>
      </c>
    </row>
    <row r="1271" spans="2:40" x14ac:dyDescent="0.35">
      <c r="B1271" t="s">
        <v>137</v>
      </c>
      <c r="C1271" s="17">
        <v>6.9325195459892505E-2</v>
      </c>
      <c r="D1271" s="17">
        <v>8.7528931387207701E-2</v>
      </c>
      <c r="E1271" s="17">
        <v>5.1531460902744998E-2</v>
      </c>
      <c r="F1271" s="17"/>
      <c r="G1271" s="17">
        <v>6.4089405262144405E-2</v>
      </c>
      <c r="H1271" s="17">
        <v>6.7971969063080395E-2</v>
      </c>
      <c r="I1271" s="17">
        <v>0.12334659012867499</v>
      </c>
      <c r="J1271" s="17">
        <v>5.5563547454627701E-2</v>
      </c>
      <c r="K1271" s="17">
        <v>7.3750846740967699E-2</v>
      </c>
      <c r="L1271" s="17">
        <v>4.8015356485363501E-2</v>
      </c>
      <c r="M1271" s="17"/>
      <c r="N1271" s="17">
        <v>4.8920061498617697E-2</v>
      </c>
      <c r="O1271" s="17">
        <v>8.2778998903560302E-2</v>
      </c>
      <c r="P1271" s="17">
        <v>5.1867335860790897E-2</v>
      </c>
      <c r="Q1271" s="17">
        <v>8.90644181014935E-2</v>
      </c>
      <c r="R1271" s="17">
        <v>7.7780513702306597E-2</v>
      </c>
      <c r="S1271" s="17"/>
      <c r="T1271" s="17">
        <v>0.14449401966977499</v>
      </c>
      <c r="U1271" s="17">
        <v>5.61375466222018E-2</v>
      </c>
      <c r="V1271" s="17">
        <v>6.06920224937159E-2</v>
      </c>
      <c r="W1271" s="17">
        <v>7.7251796203729503E-2</v>
      </c>
      <c r="X1271" s="17"/>
      <c r="Y1271" s="17">
        <v>7.5078817416960403E-2</v>
      </c>
      <c r="Z1271" s="17">
        <v>5.8414391998751501E-2</v>
      </c>
      <c r="AA1271" s="17">
        <v>4.5660717728107598E-2</v>
      </c>
      <c r="AB1271" s="17">
        <v>0.107950219819767</v>
      </c>
      <c r="AC1271" s="17">
        <v>0.108716356348576</v>
      </c>
      <c r="AD1271" s="17">
        <v>6.0645756870228398E-2</v>
      </c>
      <c r="AE1271" s="17"/>
      <c r="AF1271" s="17">
        <v>5.8286623375681697E-2</v>
      </c>
      <c r="AG1271" s="17"/>
      <c r="AH1271" s="17">
        <v>7.10021554738378E-2</v>
      </c>
      <c r="AI1271" s="17"/>
      <c r="AJ1271" s="17">
        <v>6.0694297288720098E-2</v>
      </c>
      <c r="AK1271" s="17">
        <v>9.7456479009827193E-2</v>
      </c>
      <c r="AL1271" s="17">
        <v>6.7382042279911403E-2</v>
      </c>
      <c r="AM1271" s="17">
        <v>7.3077016279085E-2</v>
      </c>
      <c r="AN1271" s="17">
        <v>5.2176551318296099E-2</v>
      </c>
    </row>
    <row r="1272" spans="2:40" x14ac:dyDescent="0.35">
      <c r="B1272" t="s">
        <v>138</v>
      </c>
      <c r="C1272" s="17">
        <v>4.5530117639017098E-2</v>
      </c>
      <c r="D1272" s="17">
        <v>5.29663494746365E-2</v>
      </c>
      <c r="E1272" s="17">
        <v>3.83639201593865E-2</v>
      </c>
      <c r="F1272" s="17"/>
      <c r="G1272" s="17">
        <v>6.3129447441989894E-2</v>
      </c>
      <c r="H1272" s="17">
        <v>4.9884938546215597E-2</v>
      </c>
      <c r="I1272" s="17">
        <v>2.8951295203048202E-2</v>
      </c>
      <c r="J1272" s="17">
        <v>4.89207847835956E-2</v>
      </c>
      <c r="K1272" s="17">
        <v>6.6080757905907395E-2</v>
      </c>
      <c r="L1272" s="17">
        <v>2.9252781759452201E-2</v>
      </c>
      <c r="M1272" s="17"/>
      <c r="N1272" s="17">
        <v>3.7480639044659203E-2</v>
      </c>
      <c r="O1272" s="17">
        <v>5.5487360196973499E-2</v>
      </c>
      <c r="P1272" s="17">
        <v>3.68159002006236E-2</v>
      </c>
      <c r="Q1272" s="17">
        <v>4.0329739030973498E-2</v>
      </c>
      <c r="R1272" s="17">
        <v>6.9715822686647E-2</v>
      </c>
      <c r="S1272" s="17"/>
      <c r="T1272" s="17">
        <v>9.4535622546082596E-2</v>
      </c>
      <c r="U1272" s="17">
        <v>5.42372100539854E-2</v>
      </c>
      <c r="V1272" s="17">
        <v>4.2162446894554999E-2</v>
      </c>
      <c r="W1272" s="17">
        <v>1.9254031253930701E-2</v>
      </c>
      <c r="X1272" s="17"/>
      <c r="Y1272" s="17">
        <v>4.5380366315238001E-2</v>
      </c>
      <c r="Z1272" s="17">
        <v>1.8883279056333101E-2</v>
      </c>
      <c r="AA1272" s="17">
        <v>4.4061188215778098E-2</v>
      </c>
      <c r="AB1272" s="17">
        <v>8.5046518993030396E-2</v>
      </c>
      <c r="AC1272" s="17">
        <v>5.1146720351652797E-2</v>
      </c>
      <c r="AD1272" s="17">
        <v>0</v>
      </c>
      <c r="AE1272" s="17"/>
      <c r="AF1272" s="17">
        <v>5.5426732999478402E-2</v>
      </c>
      <c r="AG1272" s="17"/>
      <c r="AH1272" s="17">
        <v>4.2579421592588797E-2</v>
      </c>
      <c r="AI1272" s="17"/>
      <c r="AJ1272" s="17">
        <v>3.8292749885344202E-2</v>
      </c>
      <c r="AK1272" s="17">
        <v>4.85403138784328E-2</v>
      </c>
      <c r="AL1272" s="17">
        <v>4.5673306050359803E-2</v>
      </c>
      <c r="AM1272" s="17">
        <v>5.1041829146777601E-2</v>
      </c>
      <c r="AN1272" s="17">
        <v>5.1229967506877201E-2</v>
      </c>
    </row>
    <row r="1273" spans="2:40" x14ac:dyDescent="0.35">
      <c r="B1273" t="s">
        <v>58</v>
      </c>
      <c r="C1273" s="17">
        <v>0.42218723896140298</v>
      </c>
      <c r="D1273" s="17">
        <v>0.320235340483845</v>
      </c>
      <c r="E1273" s="17">
        <v>0.52273018469758004</v>
      </c>
      <c r="F1273" s="17"/>
      <c r="G1273" s="17">
        <v>0.222178521277104</v>
      </c>
      <c r="H1273" s="17">
        <v>0.32208188075390898</v>
      </c>
      <c r="I1273" s="17">
        <v>0.33902585385182499</v>
      </c>
      <c r="J1273" s="17">
        <v>0.42450755621868802</v>
      </c>
      <c r="K1273" s="17">
        <v>0.48147126298417298</v>
      </c>
      <c r="L1273" s="17">
        <v>0.58230134727787497</v>
      </c>
      <c r="M1273" s="17"/>
      <c r="N1273" s="17">
        <v>0.46931251236983401</v>
      </c>
      <c r="O1273" s="17">
        <v>0.44444769702579501</v>
      </c>
      <c r="P1273" s="17">
        <v>0.47554365938778398</v>
      </c>
      <c r="Q1273" s="17">
        <v>0.35354198321678398</v>
      </c>
      <c r="R1273" s="17">
        <v>0.34635310637125899</v>
      </c>
      <c r="S1273" s="17"/>
      <c r="T1273" s="17">
        <v>0.38515438935948998</v>
      </c>
      <c r="U1273" s="17">
        <v>0.483255441600488</v>
      </c>
      <c r="V1273" s="17">
        <v>0.39673029488571299</v>
      </c>
      <c r="W1273" s="17">
        <v>0.35047178506228699</v>
      </c>
      <c r="X1273" s="17"/>
      <c r="Y1273" s="17">
        <v>0.32899192806238498</v>
      </c>
      <c r="Z1273" s="17">
        <v>0.39759363399113601</v>
      </c>
      <c r="AA1273" s="17">
        <v>0.57255880934035996</v>
      </c>
      <c r="AB1273" s="17">
        <v>0.36592376805359</v>
      </c>
      <c r="AC1273" s="17">
        <v>0.35824066467806898</v>
      </c>
      <c r="AD1273" s="17">
        <v>0.60598751228311198</v>
      </c>
      <c r="AE1273" s="17"/>
      <c r="AF1273" s="17">
        <v>0.421146590558508</v>
      </c>
      <c r="AG1273" s="17"/>
      <c r="AH1273" s="17">
        <v>0.42153823390704998</v>
      </c>
      <c r="AI1273" s="17"/>
      <c r="AJ1273" s="17">
        <v>0.41846205610683501</v>
      </c>
      <c r="AK1273" s="17">
        <v>0.46097922583620399</v>
      </c>
      <c r="AL1273" s="17">
        <v>0.42659899858061601</v>
      </c>
      <c r="AM1273" s="17">
        <v>0.41333691584622501</v>
      </c>
      <c r="AN1273" s="17">
        <v>0.38978979362487798</v>
      </c>
    </row>
    <row r="1274" spans="2:40" x14ac:dyDescent="0.35">
      <c r="C1274" s="17"/>
      <c r="D1274" s="17"/>
      <c r="E1274" s="17"/>
      <c r="F1274" s="17"/>
      <c r="G1274" s="17"/>
      <c r="H1274" s="17"/>
      <c r="I1274" s="17"/>
      <c r="J1274" s="17"/>
      <c r="K1274" s="17"/>
      <c r="L1274" s="17"/>
      <c r="M1274" s="17"/>
      <c r="N1274" s="17"/>
      <c r="O1274" s="17"/>
      <c r="P1274" s="17"/>
      <c r="Q1274" s="17"/>
      <c r="R1274" s="17"/>
      <c r="S1274" s="17"/>
      <c r="T1274" s="17"/>
      <c r="U1274" s="17"/>
      <c r="V1274" s="17"/>
      <c r="W1274" s="17"/>
      <c r="X1274" s="17"/>
      <c r="Y1274" s="17"/>
      <c r="Z1274" s="17"/>
      <c r="AA1274" s="17"/>
      <c r="AB1274" s="17"/>
      <c r="AC1274" s="17"/>
      <c r="AD1274" s="17"/>
      <c r="AE1274" s="17"/>
      <c r="AF1274" s="17"/>
      <c r="AG1274" s="17"/>
      <c r="AH1274" s="17"/>
      <c r="AI1274" s="17"/>
      <c r="AJ1274" s="17"/>
      <c r="AK1274" s="17"/>
      <c r="AL1274" s="17"/>
      <c r="AM1274" s="17"/>
      <c r="AN1274" s="17"/>
    </row>
    <row r="1275" spans="2:40" x14ac:dyDescent="0.35">
      <c r="B1275" s="6" t="s">
        <v>515</v>
      </c>
      <c r="C1275" s="17"/>
      <c r="D1275" s="17"/>
      <c r="E1275" s="17"/>
      <c r="F1275" s="17"/>
      <c r="G1275" s="17"/>
      <c r="H1275" s="17"/>
      <c r="I1275" s="17"/>
      <c r="J1275" s="17"/>
      <c r="K1275" s="17"/>
      <c r="L1275" s="17"/>
      <c r="M1275" s="17"/>
      <c r="N1275" s="17"/>
      <c r="O1275" s="17"/>
      <c r="P1275" s="17"/>
      <c r="Q1275" s="17"/>
      <c r="R1275" s="17"/>
      <c r="S1275" s="17"/>
      <c r="T1275" s="17"/>
      <c r="U1275" s="17"/>
      <c r="V1275" s="17"/>
      <c r="W1275" s="17"/>
      <c r="X1275" s="17"/>
      <c r="Y1275" s="17"/>
      <c r="Z1275" s="17"/>
      <c r="AA1275" s="17"/>
      <c r="AB1275" s="17"/>
      <c r="AC1275" s="17"/>
      <c r="AD1275" s="17"/>
      <c r="AE1275" s="17"/>
      <c r="AF1275" s="17"/>
      <c r="AG1275" s="17"/>
      <c r="AH1275" s="17"/>
      <c r="AI1275" s="17"/>
      <c r="AJ1275" s="17"/>
      <c r="AK1275" s="17"/>
      <c r="AL1275" s="17"/>
      <c r="AM1275" s="17"/>
      <c r="AN1275" s="17"/>
    </row>
    <row r="1276" spans="2:40" x14ac:dyDescent="0.35">
      <c r="B1276" s="24" t="s">
        <v>62</v>
      </c>
      <c r="C1276" s="17"/>
      <c r="D1276" s="17"/>
      <c r="E1276" s="17"/>
      <c r="F1276" s="17"/>
      <c r="G1276" s="17"/>
      <c r="H1276" s="17"/>
      <c r="I1276" s="17"/>
      <c r="J1276" s="17"/>
      <c r="K1276" s="17"/>
      <c r="L1276" s="17"/>
      <c r="M1276" s="17"/>
      <c r="N1276" s="17"/>
      <c r="O1276" s="17"/>
      <c r="P1276" s="17"/>
      <c r="Q1276" s="17"/>
      <c r="R1276" s="17"/>
      <c r="S1276" s="17"/>
      <c r="T1276" s="17"/>
      <c r="U1276" s="17"/>
      <c r="V1276" s="17"/>
      <c r="W1276" s="17"/>
      <c r="X1276" s="17"/>
      <c r="Y1276" s="17"/>
      <c r="Z1276" s="17"/>
      <c r="AA1276" s="17"/>
      <c r="AB1276" s="17"/>
      <c r="AC1276" s="17"/>
      <c r="AD1276" s="17"/>
      <c r="AE1276" s="17"/>
      <c r="AF1276" s="17"/>
      <c r="AG1276" s="17"/>
      <c r="AH1276" s="17"/>
      <c r="AI1276" s="17"/>
      <c r="AJ1276" s="17"/>
      <c r="AK1276" s="17"/>
      <c r="AL1276" s="17"/>
      <c r="AM1276" s="17"/>
      <c r="AN1276" s="17"/>
    </row>
    <row r="1277" spans="2:40" x14ac:dyDescent="0.35">
      <c r="B1277" t="s">
        <v>134</v>
      </c>
      <c r="C1277" s="17">
        <v>5.5936409630442802E-2</v>
      </c>
      <c r="D1277" s="17">
        <v>7.0835518584874899E-2</v>
      </c>
      <c r="E1277" s="17">
        <v>4.1368082864883499E-2</v>
      </c>
      <c r="F1277" s="17"/>
      <c r="G1277" s="17">
        <v>0.115019746515316</v>
      </c>
      <c r="H1277" s="17">
        <v>9.2459290320293805E-2</v>
      </c>
      <c r="I1277" s="17">
        <v>9.81853224833968E-2</v>
      </c>
      <c r="J1277" s="17">
        <v>4.9333087681761499E-2</v>
      </c>
      <c r="K1277" s="17">
        <v>1.16424347315537E-2</v>
      </c>
      <c r="L1277" s="17">
        <v>1.48918902717612E-2</v>
      </c>
      <c r="M1277" s="17"/>
      <c r="N1277" s="17">
        <v>2.5476940625358199E-2</v>
      </c>
      <c r="O1277" s="17">
        <v>3.6788150729212397E-2</v>
      </c>
      <c r="P1277" s="17">
        <v>3.0955117172073301E-2</v>
      </c>
      <c r="Q1277" s="17">
        <v>8.8059381461611894E-2</v>
      </c>
      <c r="R1277" s="17">
        <v>0.101211718141357</v>
      </c>
      <c r="S1277" s="17"/>
      <c r="T1277" s="17">
        <v>5.8636475503610397E-2</v>
      </c>
      <c r="U1277" s="17">
        <v>3.9065582740596197E-2</v>
      </c>
      <c r="V1277" s="17">
        <v>4.6854393044766497E-2</v>
      </c>
      <c r="W1277" s="17">
        <v>0.10280465695298199</v>
      </c>
      <c r="X1277" s="17"/>
      <c r="Y1277" s="17">
        <v>8.5495902133851498E-2</v>
      </c>
      <c r="Z1277" s="17">
        <v>4.9371750902697201E-2</v>
      </c>
      <c r="AA1277" s="17">
        <v>1.5867040283449999E-2</v>
      </c>
      <c r="AB1277" s="17">
        <v>4.8903965887348397E-2</v>
      </c>
      <c r="AC1277" s="17">
        <v>7.4706163161140302E-2</v>
      </c>
      <c r="AD1277" s="17">
        <v>4.6147590915338099E-2</v>
      </c>
      <c r="AE1277" s="17"/>
      <c r="AF1277" s="17">
        <v>5.5267966187426201E-2</v>
      </c>
      <c r="AG1277" s="17"/>
      <c r="AH1277" s="17">
        <v>5.6384520706777901E-2</v>
      </c>
      <c r="AI1277" s="17"/>
      <c r="AJ1277" s="17">
        <v>9.5740617969121797E-2</v>
      </c>
      <c r="AK1277" s="17">
        <v>3.4311946737732503E-2</v>
      </c>
      <c r="AL1277" s="17">
        <v>3.5988983967637597E-2</v>
      </c>
      <c r="AM1277" s="17">
        <v>3.2631021878255298E-2</v>
      </c>
      <c r="AN1277" s="17">
        <v>5.5393118962175997E-2</v>
      </c>
    </row>
    <row r="1278" spans="2:40" x14ac:dyDescent="0.35">
      <c r="B1278" t="s">
        <v>135</v>
      </c>
      <c r="C1278" s="17">
        <v>0.13421190373146799</v>
      </c>
      <c r="D1278" s="17">
        <v>0.17735090603812401</v>
      </c>
      <c r="E1278" s="17">
        <v>9.1865323959535602E-2</v>
      </c>
      <c r="F1278" s="17"/>
      <c r="G1278" s="17">
        <v>0.16149740702203499</v>
      </c>
      <c r="H1278" s="17">
        <v>0.24629533587605601</v>
      </c>
      <c r="I1278" s="17">
        <v>0.16199196519382</v>
      </c>
      <c r="J1278" s="17">
        <v>0.14072899161129401</v>
      </c>
      <c r="K1278" s="17">
        <v>6.5551045476966704E-2</v>
      </c>
      <c r="L1278" s="17">
        <v>7.1634695214944394E-2</v>
      </c>
      <c r="M1278" s="17"/>
      <c r="N1278" s="17">
        <v>0.12359718562519501</v>
      </c>
      <c r="O1278" s="17">
        <v>9.8747949430537094E-2</v>
      </c>
      <c r="P1278" s="17">
        <v>8.2057334162608894E-2</v>
      </c>
      <c r="Q1278" s="17">
        <v>0.18650151700516601</v>
      </c>
      <c r="R1278" s="17">
        <v>0.21776869988408301</v>
      </c>
      <c r="S1278" s="17"/>
      <c r="T1278" s="17">
        <v>7.6923262992933894E-2</v>
      </c>
      <c r="U1278" s="17">
        <v>7.7870940916974996E-2</v>
      </c>
      <c r="V1278" s="17">
        <v>0.169722197118262</v>
      </c>
      <c r="W1278" s="17">
        <v>0.18931362250528699</v>
      </c>
      <c r="X1278" s="17"/>
      <c r="Y1278" s="17">
        <v>0.19632335884496199</v>
      </c>
      <c r="Z1278" s="17">
        <v>0.15617632163554901</v>
      </c>
      <c r="AA1278" s="17">
        <v>6.6436680415121394E-2</v>
      </c>
      <c r="AB1278" s="17">
        <v>3.8907575298708398E-2</v>
      </c>
      <c r="AC1278" s="17">
        <v>0.15314758635211201</v>
      </c>
      <c r="AD1278" s="17">
        <v>3.8769321133753698E-2</v>
      </c>
      <c r="AE1278" s="17"/>
      <c r="AF1278" s="17">
        <v>0.14776528113870899</v>
      </c>
      <c r="AG1278" s="17"/>
      <c r="AH1278" s="17">
        <v>0.13560897409820399</v>
      </c>
      <c r="AI1278" s="17"/>
      <c r="AJ1278" s="17">
        <v>0.119022190952634</v>
      </c>
      <c r="AK1278" s="17">
        <v>0.16104399665147201</v>
      </c>
      <c r="AL1278" s="17">
        <v>0.139545940243434</v>
      </c>
      <c r="AM1278" s="17">
        <v>0.124426595521877</v>
      </c>
      <c r="AN1278" s="17">
        <v>0.15445858811785901</v>
      </c>
    </row>
    <row r="1279" spans="2:40" x14ac:dyDescent="0.35">
      <c r="B1279" t="s">
        <v>136</v>
      </c>
      <c r="C1279" s="17">
        <v>0.240110895984183</v>
      </c>
      <c r="D1279" s="17">
        <v>0.22783088747521801</v>
      </c>
      <c r="E1279" s="17">
        <v>0.25382365135131701</v>
      </c>
      <c r="F1279" s="17"/>
      <c r="G1279" s="17">
        <v>0.29415008721136199</v>
      </c>
      <c r="H1279" s="17">
        <v>0.18644501115068299</v>
      </c>
      <c r="I1279" s="17">
        <v>0.244407283639102</v>
      </c>
      <c r="J1279" s="17">
        <v>0.296148337497745</v>
      </c>
      <c r="K1279" s="17">
        <v>0.24469515331889499</v>
      </c>
      <c r="L1279" s="17">
        <v>0.210100302382738</v>
      </c>
      <c r="M1279" s="17"/>
      <c r="N1279" s="17">
        <v>0.27448269190146302</v>
      </c>
      <c r="O1279" s="17">
        <v>0.295432304202913</v>
      </c>
      <c r="P1279" s="17">
        <v>0.28548090808363802</v>
      </c>
      <c r="Q1279" s="17">
        <v>0.20926401197797001</v>
      </c>
      <c r="R1279" s="17">
        <v>0.11144262168265601</v>
      </c>
      <c r="S1279" s="17"/>
      <c r="T1279" s="17">
        <v>0.26579904626409701</v>
      </c>
      <c r="U1279" s="17">
        <v>0.269923451815477</v>
      </c>
      <c r="V1279" s="17">
        <v>0.218047100340762</v>
      </c>
      <c r="W1279" s="17">
        <v>0.220042478913587</v>
      </c>
      <c r="X1279" s="17"/>
      <c r="Y1279" s="17">
        <v>0.23076945603976401</v>
      </c>
      <c r="Z1279" s="17">
        <v>0.24094169966486501</v>
      </c>
      <c r="AA1279" s="17">
        <v>0.22056174378626101</v>
      </c>
      <c r="AB1279" s="17">
        <v>0.33957892689708702</v>
      </c>
      <c r="AC1279" s="17">
        <v>0.31498849188132499</v>
      </c>
      <c r="AD1279" s="17">
        <v>0.13636233615663401</v>
      </c>
      <c r="AE1279" s="17"/>
      <c r="AF1279" s="17">
        <v>0.219657728263188</v>
      </c>
      <c r="AG1279" s="17"/>
      <c r="AH1279" s="17">
        <v>0.24024062689773401</v>
      </c>
      <c r="AI1279" s="17"/>
      <c r="AJ1279" s="17">
        <v>0.217179086458163</v>
      </c>
      <c r="AK1279" s="17">
        <v>0.18989039821817599</v>
      </c>
      <c r="AL1279" s="17">
        <v>0.284024727085958</v>
      </c>
      <c r="AM1279" s="17">
        <v>0.25045608658151503</v>
      </c>
      <c r="AN1279" s="17">
        <v>0.26909423787868902</v>
      </c>
    </row>
    <row r="1280" spans="2:40" x14ac:dyDescent="0.35">
      <c r="B1280" t="s">
        <v>137</v>
      </c>
      <c r="C1280" s="17">
        <v>0.106239269488915</v>
      </c>
      <c r="D1280" s="17">
        <v>0.13965958840596099</v>
      </c>
      <c r="E1280" s="17">
        <v>7.1429620523030299E-2</v>
      </c>
      <c r="F1280" s="17"/>
      <c r="G1280" s="17">
        <v>9.6605225041328402E-2</v>
      </c>
      <c r="H1280" s="17">
        <v>0.102968707727614</v>
      </c>
      <c r="I1280" s="17">
        <v>8.5444960036836798E-2</v>
      </c>
      <c r="J1280" s="17">
        <v>8.8510791540264297E-2</v>
      </c>
      <c r="K1280" s="17">
        <v>0.11271199304486</v>
      </c>
      <c r="L1280" s="17">
        <v>0.13201501518250799</v>
      </c>
      <c r="M1280" s="17"/>
      <c r="N1280" s="17">
        <v>0.101391310074264</v>
      </c>
      <c r="O1280" s="17">
        <v>7.1488877833528905E-2</v>
      </c>
      <c r="P1280" s="17">
        <v>0.12516953166144801</v>
      </c>
      <c r="Q1280" s="17">
        <v>0.111572377934059</v>
      </c>
      <c r="R1280" s="17">
        <v>8.4483477422205702E-2</v>
      </c>
      <c r="S1280" s="17"/>
      <c r="T1280" s="17">
        <v>0.103269381525225</v>
      </c>
      <c r="U1280" s="17">
        <v>0.110980890932577</v>
      </c>
      <c r="V1280" s="17">
        <v>0.107542981978897</v>
      </c>
      <c r="W1280" s="17">
        <v>0.117170527353226</v>
      </c>
      <c r="X1280" s="17"/>
      <c r="Y1280" s="17">
        <v>0.107638486712942</v>
      </c>
      <c r="Z1280" s="17">
        <v>0.12742454775471701</v>
      </c>
      <c r="AA1280" s="17">
        <v>0.105467040583389</v>
      </c>
      <c r="AB1280" s="17">
        <v>0.137441634593887</v>
      </c>
      <c r="AC1280" s="17">
        <v>6.2724055769726103E-2</v>
      </c>
      <c r="AD1280" s="17">
        <v>6.0645756870228398E-2</v>
      </c>
      <c r="AE1280" s="17"/>
      <c r="AF1280" s="17">
        <v>0.110732125296383</v>
      </c>
      <c r="AG1280" s="17"/>
      <c r="AH1280" s="17">
        <v>0.106587325063094</v>
      </c>
      <c r="AI1280" s="17"/>
      <c r="AJ1280" s="17">
        <v>0.10033566565304</v>
      </c>
      <c r="AK1280" s="17">
        <v>0.162486150184871</v>
      </c>
      <c r="AL1280" s="17">
        <v>8.9238347420609099E-2</v>
      </c>
      <c r="AM1280" s="17">
        <v>0.11702775244790201</v>
      </c>
      <c r="AN1280" s="17">
        <v>5.6239147987658701E-2</v>
      </c>
    </row>
    <row r="1281" spans="2:40" x14ac:dyDescent="0.35">
      <c r="B1281" t="s">
        <v>138</v>
      </c>
      <c r="C1281" s="17">
        <v>6.4944734077589994E-2</v>
      </c>
      <c r="D1281" s="17">
        <v>7.8484243198335496E-2</v>
      </c>
      <c r="E1281" s="17">
        <v>5.1789911423741203E-2</v>
      </c>
      <c r="F1281" s="17"/>
      <c r="G1281" s="17">
        <v>4.1305229266376503E-2</v>
      </c>
      <c r="H1281" s="17">
        <v>5.5019761881812901E-2</v>
      </c>
      <c r="I1281" s="17">
        <v>7.8291732389181801E-2</v>
      </c>
      <c r="J1281" s="17">
        <v>7.1178555751861397E-2</v>
      </c>
      <c r="K1281" s="17">
        <v>9.3879832465266905E-2</v>
      </c>
      <c r="L1281" s="17">
        <v>5.1525455544947203E-2</v>
      </c>
      <c r="M1281" s="17"/>
      <c r="N1281" s="17">
        <v>2.291086928641E-2</v>
      </c>
      <c r="O1281" s="17">
        <v>7.2684505402403801E-2</v>
      </c>
      <c r="P1281" s="17">
        <v>4.0034998518417603E-2</v>
      </c>
      <c r="Q1281" s="17">
        <v>7.6982833113693999E-2</v>
      </c>
      <c r="R1281" s="17">
        <v>0.13254467730672601</v>
      </c>
      <c r="S1281" s="17"/>
      <c r="T1281" s="17">
        <v>0.11883495135237</v>
      </c>
      <c r="U1281" s="17">
        <v>7.3261964047845796E-2</v>
      </c>
      <c r="V1281" s="17">
        <v>3.9687753502616399E-2</v>
      </c>
      <c r="W1281" s="17">
        <v>5.7655182631544399E-2</v>
      </c>
      <c r="X1281" s="17"/>
      <c r="Y1281" s="17">
        <v>6.8894111895357907E-2</v>
      </c>
      <c r="Z1281" s="17">
        <v>1.9220458182562999E-2</v>
      </c>
      <c r="AA1281" s="17">
        <v>6.7630488178649403E-2</v>
      </c>
      <c r="AB1281" s="17">
        <v>6.2485383856436497E-2</v>
      </c>
      <c r="AC1281" s="17">
        <v>3.2323918169902897E-2</v>
      </c>
      <c r="AD1281" s="17">
        <v>0.19914590134499999</v>
      </c>
      <c r="AE1281" s="17"/>
      <c r="AF1281" s="17">
        <v>7.9859299797472999E-2</v>
      </c>
      <c r="AG1281" s="17"/>
      <c r="AH1281" s="17">
        <v>6.43048701781955E-2</v>
      </c>
      <c r="AI1281" s="17"/>
      <c r="AJ1281" s="17">
        <v>6.0882326960146699E-2</v>
      </c>
      <c r="AK1281" s="17">
        <v>7.1995293261705201E-2</v>
      </c>
      <c r="AL1281" s="17">
        <v>6.0685854538242399E-2</v>
      </c>
      <c r="AM1281" s="17">
        <v>7.0022085065974599E-2</v>
      </c>
      <c r="AN1281" s="17">
        <v>6.5076281673195402E-2</v>
      </c>
    </row>
    <row r="1282" spans="2:40" x14ac:dyDescent="0.35">
      <c r="B1282" t="s">
        <v>58</v>
      </c>
      <c r="C1282" s="17">
        <v>0.398556787087401</v>
      </c>
      <c r="D1282" s="17">
        <v>0.30583885629748703</v>
      </c>
      <c r="E1282" s="17">
        <v>0.48972340987749302</v>
      </c>
      <c r="F1282" s="17"/>
      <c r="G1282" s="17">
        <v>0.29142230494358101</v>
      </c>
      <c r="H1282" s="17">
        <v>0.31681189304354102</v>
      </c>
      <c r="I1282" s="17">
        <v>0.33167873625766298</v>
      </c>
      <c r="J1282" s="17">
        <v>0.35410023591707501</v>
      </c>
      <c r="K1282" s="17">
        <v>0.47151954096245802</v>
      </c>
      <c r="L1282" s="17">
        <v>0.51983264140310104</v>
      </c>
      <c r="M1282" s="17"/>
      <c r="N1282" s="17">
        <v>0.45214100248730899</v>
      </c>
      <c r="O1282" s="17">
        <v>0.42485821240140498</v>
      </c>
      <c r="P1282" s="17">
        <v>0.43630211040181399</v>
      </c>
      <c r="Q1282" s="17">
        <v>0.32761987850749902</v>
      </c>
      <c r="R1282" s="17">
        <v>0.35254880556297102</v>
      </c>
      <c r="S1282" s="17"/>
      <c r="T1282" s="17">
        <v>0.37653688236176303</v>
      </c>
      <c r="U1282" s="17">
        <v>0.42889716954652901</v>
      </c>
      <c r="V1282" s="17">
        <v>0.41814557401469699</v>
      </c>
      <c r="W1282" s="17">
        <v>0.31301353164337398</v>
      </c>
      <c r="X1282" s="17"/>
      <c r="Y1282" s="17">
        <v>0.31087868437312299</v>
      </c>
      <c r="Z1282" s="17">
        <v>0.40686522185960899</v>
      </c>
      <c r="AA1282" s="17">
        <v>0.52403700675313003</v>
      </c>
      <c r="AB1282" s="17">
        <v>0.37268251346653197</v>
      </c>
      <c r="AC1282" s="17">
        <v>0.36210978466579402</v>
      </c>
      <c r="AD1282" s="17">
        <v>0.51892909357904604</v>
      </c>
      <c r="AE1282" s="17"/>
      <c r="AF1282" s="17">
        <v>0.38671759931682098</v>
      </c>
      <c r="AG1282" s="17"/>
      <c r="AH1282" s="17">
        <v>0.39687368305599502</v>
      </c>
      <c r="AI1282" s="17"/>
      <c r="AJ1282" s="17">
        <v>0.40684011200689502</v>
      </c>
      <c r="AK1282" s="17">
        <v>0.38027221494604302</v>
      </c>
      <c r="AL1282" s="17">
        <v>0.390516146744119</v>
      </c>
      <c r="AM1282" s="17">
        <v>0.40543645850447602</v>
      </c>
      <c r="AN1282" s="17">
        <v>0.39973862538042199</v>
      </c>
    </row>
    <row r="1283" spans="2:40" x14ac:dyDescent="0.35">
      <c r="C1283" s="17"/>
      <c r="D1283" s="17"/>
      <c r="E1283" s="17"/>
      <c r="F1283" s="17"/>
      <c r="G1283" s="17"/>
      <c r="H1283" s="17"/>
      <c r="I1283" s="17"/>
      <c r="J1283" s="17"/>
      <c r="K1283" s="17"/>
      <c r="L1283" s="17"/>
      <c r="M1283" s="17"/>
      <c r="N1283" s="17"/>
      <c r="O1283" s="17"/>
      <c r="P1283" s="17"/>
      <c r="Q1283" s="17"/>
      <c r="R1283" s="17"/>
      <c r="S1283" s="17"/>
      <c r="T1283" s="17"/>
      <c r="U1283" s="17"/>
      <c r="V1283" s="17"/>
      <c r="W1283" s="17"/>
      <c r="X1283" s="17"/>
      <c r="Y1283" s="17"/>
      <c r="Z1283" s="17"/>
      <c r="AA1283" s="17"/>
      <c r="AB1283" s="17"/>
      <c r="AC1283" s="17"/>
      <c r="AD1283" s="17"/>
      <c r="AE1283" s="17"/>
      <c r="AF1283" s="17"/>
      <c r="AG1283" s="17"/>
      <c r="AH1283" s="17"/>
      <c r="AI1283" s="17"/>
      <c r="AJ1283" s="17"/>
      <c r="AK1283" s="17"/>
      <c r="AL1283" s="17"/>
      <c r="AM1283" s="17"/>
      <c r="AN1283" s="17"/>
    </row>
    <row r="1284" spans="2:40" x14ac:dyDescent="0.35">
      <c r="B1284" s="6" t="s">
        <v>516</v>
      </c>
      <c r="C1284" s="17"/>
      <c r="D1284" s="17"/>
      <c r="E1284" s="17"/>
      <c r="F1284" s="17"/>
      <c r="G1284" s="17"/>
      <c r="H1284" s="17"/>
      <c r="I1284" s="17"/>
      <c r="J1284" s="17"/>
      <c r="K1284" s="17"/>
      <c r="L1284" s="17"/>
      <c r="M1284" s="17"/>
      <c r="N1284" s="17"/>
      <c r="O1284" s="17"/>
      <c r="P1284" s="17"/>
      <c r="Q1284" s="17"/>
      <c r="R1284" s="17"/>
      <c r="S1284" s="17"/>
      <c r="T1284" s="17"/>
      <c r="U1284" s="17"/>
      <c r="V1284" s="17"/>
      <c r="W1284" s="17"/>
      <c r="X1284" s="17"/>
      <c r="Y1284" s="17"/>
      <c r="Z1284" s="17"/>
      <c r="AA1284" s="17"/>
      <c r="AB1284" s="17"/>
      <c r="AC1284" s="17"/>
      <c r="AD1284" s="17"/>
      <c r="AE1284" s="17"/>
      <c r="AF1284" s="17"/>
      <c r="AG1284" s="17"/>
      <c r="AH1284" s="17"/>
      <c r="AI1284" s="17"/>
      <c r="AJ1284" s="17"/>
      <c r="AK1284" s="17"/>
      <c r="AL1284" s="17"/>
      <c r="AM1284" s="17"/>
      <c r="AN1284" s="17"/>
    </row>
    <row r="1285" spans="2:40" x14ac:dyDescent="0.35">
      <c r="B1285" s="24" t="s">
        <v>62</v>
      </c>
      <c r="C1285" s="17"/>
      <c r="D1285" s="17"/>
      <c r="E1285" s="17"/>
      <c r="F1285" s="17"/>
      <c r="G1285" s="17"/>
      <c r="H1285" s="17"/>
      <c r="I1285" s="17"/>
      <c r="J1285" s="17"/>
      <c r="K1285" s="17"/>
      <c r="L1285" s="17"/>
      <c r="M1285" s="17"/>
      <c r="N1285" s="17"/>
      <c r="O1285" s="17"/>
      <c r="P1285" s="17"/>
      <c r="Q1285" s="17"/>
      <c r="R1285" s="17"/>
      <c r="S1285" s="17"/>
      <c r="T1285" s="17"/>
      <c r="U1285" s="17"/>
      <c r="V1285" s="17"/>
      <c r="W1285" s="17"/>
      <c r="X1285" s="17"/>
      <c r="Y1285" s="17"/>
      <c r="Z1285" s="17"/>
      <c r="AA1285" s="17"/>
      <c r="AB1285" s="17"/>
      <c r="AC1285" s="17"/>
      <c r="AD1285" s="17"/>
      <c r="AE1285" s="17"/>
      <c r="AF1285" s="17"/>
      <c r="AG1285" s="17"/>
      <c r="AH1285" s="17"/>
      <c r="AI1285" s="17"/>
      <c r="AJ1285" s="17"/>
      <c r="AK1285" s="17"/>
      <c r="AL1285" s="17"/>
      <c r="AM1285" s="17"/>
      <c r="AN1285" s="17"/>
    </row>
    <row r="1286" spans="2:40" x14ac:dyDescent="0.35">
      <c r="B1286" t="s">
        <v>134</v>
      </c>
      <c r="C1286" s="17">
        <v>5.8514553577469597E-2</v>
      </c>
      <c r="D1286" s="17">
        <v>8.1302267223409802E-2</v>
      </c>
      <c r="E1286" s="17">
        <v>3.6071654952470403E-2</v>
      </c>
      <c r="F1286" s="17"/>
      <c r="G1286" s="17">
        <v>9.1953191019478103E-2</v>
      </c>
      <c r="H1286" s="17">
        <v>0.126670315032549</v>
      </c>
      <c r="I1286" s="17">
        <v>4.4473313961850898E-2</v>
      </c>
      <c r="J1286" s="17">
        <v>4.2922772028041303E-2</v>
      </c>
      <c r="K1286" s="17">
        <v>5.0244232909862997E-2</v>
      </c>
      <c r="L1286" s="17">
        <v>2.2573678785571299E-2</v>
      </c>
      <c r="M1286" s="17"/>
      <c r="N1286" s="17">
        <v>2.9413836477464501E-2</v>
      </c>
      <c r="O1286" s="17">
        <v>5.9704725872096402E-2</v>
      </c>
      <c r="P1286" s="17">
        <v>2.6662818920332901E-2</v>
      </c>
      <c r="Q1286" s="17">
        <v>6.8716212888572395E-2</v>
      </c>
      <c r="R1286" s="17">
        <v>0.146365020970633</v>
      </c>
      <c r="S1286" s="17"/>
      <c r="T1286" s="17">
        <v>6.9947789748499994E-2</v>
      </c>
      <c r="U1286" s="17">
        <v>4.0345889056308801E-2</v>
      </c>
      <c r="V1286" s="17">
        <v>8.6621523755211205E-2</v>
      </c>
      <c r="W1286" s="17">
        <v>5.4618278743618097E-2</v>
      </c>
      <c r="X1286" s="17"/>
      <c r="Y1286" s="17">
        <v>6.7182617358845106E-2</v>
      </c>
      <c r="Z1286" s="17">
        <v>6.1776918046479203E-2</v>
      </c>
      <c r="AA1286" s="17">
        <v>3.39893813083244E-2</v>
      </c>
      <c r="AB1286" s="17">
        <v>8.10245763478986E-2</v>
      </c>
      <c r="AC1286" s="17">
        <v>7.5222203605719601E-2</v>
      </c>
      <c r="AD1286" s="17">
        <v>4.6804011805107598E-2</v>
      </c>
      <c r="AE1286" s="17"/>
      <c r="AF1286" s="17">
        <v>7.50179186533904E-2</v>
      </c>
      <c r="AG1286" s="17"/>
      <c r="AH1286" s="17">
        <v>5.86241225270333E-2</v>
      </c>
      <c r="AI1286" s="17"/>
      <c r="AJ1286" s="17">
        <v>7.8169480075602399E-2</v>
      </c>
      <c r="AK1286" s="17">
        <v>2.9829011588958999E-2</v>
      </c>
      <c r="AL1286" s="17">
        <v>5.2988386744479601E-2</v>
      </c>
      <c r="AM1286" s="17">
        <v>4.8055014888098602E-2</v>
      </c>
      <c r="AN1286" s="17">
        <v>7.2408560087745696E-2</v>
      </c>
    </row>
    <row r="1287" spans="2:40" x14ac:dyDescent="0.35">
      <c r="B1287" t="s">
        <v>135</v>
      </c>
      <c r="C1287" s="17">
        <v>0.170212227986281</v>
      </c>
      <c r="D1287" s="17">
        <v>0.20466716608843899</v>
      </c>
      <c r="E1287" s="17">
        <v>0.136765679777998</v>
      </c>
      <c r="F1287" s="17"/>
      <c r="G1287" s="17">
        <v>0.16383843779930701</v>
      </c>
      <c r="H1287" s="17">
        <v>0.25959334605196699</v>
      </c>
      <c r="I1287" s="17">
        <v>0.21677766872947701</v>
      </c>
      <c r="J1287" s="17">
        <v>0.17851540053208301</v>
      </c>
      <c r="K1287" s="17">
        <v>0.11763514914888</v>
      </c>
      <c r="L1287" s="17">
        <v>0.114995719083898</v>
      </c>
      <c r="M1287" s="17"/>
      <c r="N1287" s="17">
        <v>0.182785595257977</v>
      </c>
      <c r="O1287" s="17">
        <v>0.13123976107645</v>
      </c>
      <c r="P1287" s="17">
        <v>0.14100457987904599</v>
      </c>
      <c r="Q1287" s="17">
        <v>0.221286811924225</v>
      </c>
      <c r="R1287" s="17">
        <v>0.183311706758197</v>
      </c>
      <c r="S1287" s="17"/>
      <c r="T1287" s="17">
        <v>0.12940609404643399</v>
      </c>
      <c r="U1287" s="17">
        <v>0.154620902249889</v>
      </c>
      <c r="V1287" s="17">
        <v>0.183115327597654</v>
      </c>
      <c r="W1287" s="17">
        <v>0.20430812458777001</v>
      </c>
      <c r="X1287" s="17"/>
      <c r="Y1287" s="17">
        <v>0.210975452142421</v>
      </c>
      <c r="Z1287" s="17">
        <v>0.21189709356139699</v>
      </c>
      <c r="AA1287" s="17">
        <v>0.111122068949478</v>
      </c>
      <c r="AB1287" s="17">
        <v>0.14790333242151199</v>
      </c>
      <c r="AC1287" s="17">
        <v>0.179175064666661</v>
      </c>
      <c r="AD1287" s="17">
        <v>0</v>
      </c>
      <c r="AE1287" s="17"/>
      <c r="AF1287" s="17">
        <v>0.16232977304223301</v>
      </c>
      <c r="AG1287" s="17"/>
      <c r="AH1287" s="17">
        <v>0.17259068349866699</v>
      </c>
      <c r="AI1287" s="17"/>
      <c r="AJ1287" s="17">
        <v>0.18096317048920199</v>
      </c>
      <c r="AK1287" s="17">
        <v>0.193271536370932</v>
      </c>
      <c r="AL1287" s="17">
        <v>0.15416431405385</v>
      </c>
      <c r="AM1287" s="17">
        <v>0.13769885922764299</v>
      </c>
      <c r="AN1287" s="17">
        <v>0.20951096554707599</v>
      </c>
    </row>
    <row r="1288" spans="2:40" x14ac:dyDescent="0.35">
      <c r="B1288" t="s">
        <v>136</v>
      </c>
      <c r="C1288" s="17">
        <v>0.25553952483979803</v>
      </c>
      <c r="D1288" s="17">
        <v>0.263369439977374</v>
      </c>
      <c r="E1288" s="17">
        <v>0.247214181862979</v>
      </c>
      <c r="F1288" s="17"/>
      <c r="G1288" s="17">
        <v>0.29648702154019202</v>
      </c>
      <c r="H1288" s="17">
        <v>0.16791347159157599</v>
      </c>
      <c r="I1288" s="17">
        <v>0.28308875588599702</v>
      </c>
      <c r="J1288" s="17">
        <v>0.33440562528738499</v>
      </c>
      <c r="K1288" s="17">
        <v>0.267121001985624</v>
      </c>
      <c r="L1288" s="17">
        <v>0.220840153666571</v>
      </c>
      <c r="M1288" s="17"/>
      <c r="N1288" s="17">
        <v>0.27729667244075701</v>
      </c>
      <c r="O1288" s="17">
        <v>0.28771512754038198</v>
      </c>
      <c r="P1288" s="17">
        <v>0.28549833804800001</v>
      </c>
      <c r="Q1288" s="17">
        <v>0.229214996989099</v>
      </c>
      <c r="R1288" s="17">
        <v>0.195194837722558</v>
      </c>
      <c r="S1288" s="17"/>
      <c r="T1288" s="17">
        <v>0.28185492602512402</v>
      </c>
      <c r="U1288" s="17">
        <v>0.25319248489333301</v>
      </c>
      <c r="V1288" s="17">
        <v>0.244639233268552</v>
      </c>
      <c r="W1288" s="17">
        <v>0.25599008769172199</v>
      </c>
      <c r="X1288" s="17"/>
      <c r="Y1288" s="17">
        <v>0.25267477854786502</v>
      </c>
      <c r="Z1288" s="17">
        <v>0.28097945437264399</v>
      </c>
      <c r="AA1288" s="17">
        <v>0.23602723306566201</v>
      </c>
      <c r="AB1288" s="17">
        <v>0.30251262070148299</v>
      </c>
      <c r="AC1288" s="17">
        <v>0.28601786638447502</v>
      </c>
      <c r="AD1288" s="17">
        <v>0.27489335975950902</v>
      </c>
      <c r="AE1288" s="17"/>
      <c r="AF1288" s="17">
        <v>0.261638642495647</v>
      </c>
      <c r="AG1288" s="17"/>
      <c r="AH1288" s="17">
        <v>0.25498687456535901</v>
      </c>
      <c r="AI1288" s="17"/>
      <c r="AJ1288" s="17">
        <v>0.237522788256852</v>
      </c>
      <c r="AK1288" s="17">
        <v>0.24605613305319701</v>
      </c>
      <c r="AL1288" s="17">
        <v>0.30331783486578601</v>
      </c>
      <c r="AM1288" s="17">
        <v>0.25299750394077403</v>
      </c>
      <c r="AN1288" s="17">
        <v>0.232639980043616</v>
      </c>
    </row>
    <row r="1289" spans="2:40" x14ac:dyDescent="0.35">
      <c r="B1289" t="s">
        <v>137</v>
      </c>
      <c r="C1289" s="17">
        <v>9.7419855464190602E-2</v>
      </c>
      <c r="D1289" s="17">
        <v>9.50342874532593E-2</v>
      </c>
      <c r="E1289" s="17">
        <v>0.100386292423223</v>
      </c>
      <c r="F1289" s="17"/>
      <c r="G1289" s="17">
        <v>0.15483809424792999</v>
      </c>
      <c r="H1289" s="17">
        <v>0.104078760280051</v>
      </c>
      <c r="I1289" s="17">
        <v>0.115762312012754</v>
      </c>
      <c r="J1289" s="17">
        <v>6.6943139829379994E-2</v>
      </c>
      <c r="K1289" s="17">
        <v>8.5736127798112405E-2</v>
      </c>
      <c r="L1289" s="17">
        <v>8.5636548892063E-2</v>
      </c>
      <c r="M1289" s="17"/>
      <c r="N1289" s="17">
        <v>3.2521886690029103E-2</v>
      </c>
      <c r="O1289" s="17">
        <v>0.111954622926782</v>
      </c>
      <c r="P1289" s="17">
        <v>0.113011677865491</v>
      </c>
      <c r="Q1289" s="17">
        <v>7.7542577619351905E-2</v>
      </c>
      <c r="R1289" s="17">
        <v>0.12781915994486401</v>
      </c>
      <c r="S1289" s="17"/>
      <c r="T1289" s="17">
        <v>8.9883269416654296E-2</v>
      </c>
      <c r="U1289" s="17">
        <v>9.94512255454328E-2</v>
      </c>
      <c r="V1289" s="17">
        <v>7.6761148232597401E-2</v>
      </c>
      <c r="W1289" s="17">
        <v>0.124265808666756</v>
      </c>
      <c r="X1289" s="17"/>
      <c r="Y1289" s="17">
        <v>0.113760948763963</v>
      </c>
      <c r="Z1289" s="17">
        <v>7.6224912740800704E-2</v>
      </c>
      <c r="AA1289" s="17">
        <v>7.5985551349479596E-2</v>
      </c>
      <c r="AB1289" s="17">
        <v>7.8434950490123403E-2</v>
      </c>
      <c r="AC1289" s="17">
        <v>0.142351603984914</v>
      </c>
      <c r="AD1289" s="17">
        <v>0.111084437286024</v>
      </c>
      <c r="AE1289" s="17"/>
      <c r="AF1289" s="17">
        <v>8.9771214935908006E-2</v>
      </c>
      <c r="AG1289" s="17"/>
      <c r="AH1289" s="17">
        <v>9.8861262764273206E-2</v>
      </c>
      <c r="AI1289" s="17"/>
      <c r="AJ1289" s="17">
        <v>8.2015361575982701E-2</v>
      </c>
      <c r="AK1289" s="17">
        <v>0.106347525807023</v>
      </c>
      <c r="AL1289" s="17">
        <v>9.4274265210423605E-2</v>
      </c>
      <c r="AM1289" s="17">
        <v>0.13207824455259001</v>
      </c>
      <c r="AN1289" s="17">
        <v>6.20982465983385E-2</v>
      </c>
    </row>
    <row r="1290" spans="2:40" x14ac:dyDescent="0.35">
      <c r="B1290" t="s">
        <v>138</v>
      </c>
      <c r="C1290" s="17">
        <v>2.74043533389224E-2</v>
      </c>
      <c r="D1290" s="17">
        <v>3.8822493469060401E-2</v>
      </c>
      <c r="E1290" s="17">
        <v>1.6147576157520299E-2</v>
      </c>
      <c r="F1290" s="17"/>
      <c r="G1290" s="17">
        <v>5.9907990106413303E-2</v>
      </c>
      <c r="H1290" s="17">
        <v>3.0819366967173099E-2</v>
      </c>
      <c r="I1290" s="17">
        <v>2.9593827847168699E-2</v>
      </c>
      <c r="J1290" s="17">
        <v>3.1327170800189499E-2</v>
      </c>
      <c r="K1290" s="17">
        <v>2.2348521410862399E-2</v>
      </c>
      <c r="L1290" s="17">
        <v>1.06031768432173E-2</v>
      </c>
      <c r="M1290" s="17"/>
      <c r="N1290" s="17">
        <v>3.6964040451734702E-2</v>
      </c>
      <c r="O1290" s="17">
        <v>3.5216397377821E-2</v>
      </c>
      <c r="P1290" s="17">
        <v>1.34015553791163E-2</v>
      </c>
      <c r="Q1290" s="17">
        <v>4.0933403398396802E-2</v>
      </c>
      <c r="R1290" s="17">
        <v>2.1659240259660598E-2</v>
      </c>
      <c r="S1290" s="17"/>
      <c r="T1290" s="17">
        <v>4.9628272712392202E-2</v>
      </c>
      <c r="U1290" s="17">
        <v>2.8320620125959099E-2</v>
      </c>
      <c r="V1290" s="17">
        <v>1.62335245519706E-2</v>
      </c>
      <c r="W1290" s="17">
        <v>3.8919694555429103E-2</v>
      </c>
      <c r="X1290" s="17"/>
      <c r="Y1290" s="17">
        <v>3.5204954711023903E-2</v>
      </c>
      <c r="Z1290" s="17">
        <v>3.91396038639375E-2</v>
      </c>
      <c r="AA1290" s="17">
        <v>1.7784279042635898E-2</v>
      </c>
      <c r="AB1290" s="17">
        <v>2.4750259297260099E-2</v>
      </c>
      <c r="AC1290" s="17">
        <v>1.8318103280608899E-2</v>
      </c>
      <c r="AD1290" s="17">
        <v>0</v>
      </c>
      <c r="AE1290" s="17"/>
      <c r="AF1290" s="17">
        <v>2.39086194477411E-2</v>
      </c>
      <c r="AG1290" s="17"/>
      <c r="AH1290" s="17">
        <v>2.71622807497214E-2</v>
      </c>
      <c r="AI1290" s="17"/>
      <c r="AJ1290" s="17">
        <v>1.59448726125468E-2</v>
      </c>
      <c r="AK1290" s="17">
        <v>6.2116527269715097E-3</v>
      </c>
      <c r="AL1290" s="17">
        <v>3.6127609720612797E-2</v>
      </c>
      <c r="AM1290" s="17">
        <v>5.0023388304804697E-2</v>
      </c>
      <c r="AN1290" s="17">
        <v>2.46821137025088E-2</v>
      </c>
    </row>
    <row r="1291" spans="2:40" x14ac:dyDescent="0.35">
      <c r="B1291" t="s">
        <v>58</v>
      </c>
      <c r="C1291" s="17">
        <v>0.39090948479333798</v>
      </c>
      <c r="D1291" s="17">
        <v>0.31680434578845801</v>
      </c>
      <c r="E1291" s="17">
        <v>0.46341461482580998</v>
      </c>
      <c r="F1291" s="17"/>
      <c r="G1291" s="17">
        <v>0.23297526528668</v>
      </c>
      <c r="H1291" s="17">
        <v>0.31092474007668403</v>
      </c>
      <c r="I1291" s="17">
        <v>0.310304121562752</v>
      </c>
      <c r="J1291" s="17">
        <v>0.34588589152292099</v>
      </c>
      <c r="K1291" s="17">
        <v>0.45691496674665799</v>
      </c>
      <c r="L1291" s="17">
        <v>0.54535072272868002</v>
      </c>
      <c r="M1291" s="17"/>
      <c r="N1291" s="17">
        <v>0.44101796868203702</v>
      </c>
      <c r="O1291" s="17">
        <v>0.37416936520646998</v>
      </c>
      <c r="P1291" s="17">
        <v>0.420421029908014</v>
      </c>
      <c r="Q1291" s="17">
        <v>0.362305997180355</v>
      </c>
      <c r="R1291" s="17">
        <v>0.32565003434408701</v>
      </c>
      <c r="S1291" s="17"/>
      <c r="T1291" s="17">
        <v>0.37927964805089598</v>
      </c>
      <c r="U1291" s="17">
        <v>0.42406887812907701</v>
      </c>
      <c r="V1291" s="17">
        <v>0.39262924259401399</v>
      </c>
      <c r="W1291" s="17">
        <v>0.32189800575470601</v>
      </c>
      <c r="X1291" s="17"/>
      <c r="Y1291" s="17">
        <v>0.32020124847588199</v>
      </c>
      <c r="Z1291" s="17">
        <v>0.32998201741474098</v>
      </c>
      <c r="AA1291" s="17">
        <v>0.52509148628442004</v>
      </c>
      <c r="AB1291" s="17">
        <v>0.36537426074172402</v>
      </c>
      <c r="AC1291" s="17">
        <v>0.29891515807762098</v>
      </c>
      <c r="AD1291" s="17">
        <v>0.56721819114935901</v>
      </c>
      <c r="AE1291" s="17"/>
      <c r="AF1291" s="17">
        <v>0.38733383142507999</v>
      </c>
      <c r="AG1291" s="17"/>
      <c r="AH1291" s="17">
        <v>0.38777477589494702</v>
      </c>
      <c r="AI1291" s="17"/>
      <c r="AJ1291" s="17">
        <v>0.40538432698981502</v>
      </c>
      <c r="AK1291" s="17">
        <v>0.41828414045291701</v>
      </c>
      <c r="AL1291" s="17">
        <v>0.35912758940484801</v>
      </c>
      <c r="AM1291" s="17">
        <v>0.37914698908609001</v>
      </c>
      <c r="AN1291" s="17">
        <v>0.39866013402071498</v>
      </c>
    </row>
    <row r="1292" spans="2:40" x14ac:dyDescent="0.35">
      <c r="C1292" s="17"/>
      <c r="D1292" s="17"/>
      <c r="E1292" s="17"/>
      <c r="F1292" s="17"/>
      <c r="G1292" s="17"/>
      <c r="H1292" s="17"/>
      <c r="I1292" s="17"/>
      <c r="J1292" s="17"/>
      <c r="K1292" s="17"/>
      <c r="L1292" s="17"/>
      <c r="M1292" s="17"/>
      <c r="N1292" s="17"/>
      <c r="O1292" s="17"/>
      <c r="P1292" s="17"/>
      <c r="Q1292" s="17"/>
      <c r="R1292" s="17"/>
      <c r="S1292" s="17"/>
      <c r="T1292" s="17"/>
      <c r="U1292" s="17"/>
      <c r="V1292" s="17"/>
      <c r="W1292" s="17"/>
      <c r="X1292" s="17"/>
      <c r="Y1292" s="17"/>
      <c r="Z1292" s="17"/>
      <c r="AA1292" s="17"/>
      <c r="AB1292" s="17"/>
      <c r="AC1292" s="17"/>
      <c r="AD1292" s="17"/>
      <c r="AE1292" s="17"/>
      <c r="AF1292" s="17"/>
      <c r="AG1292" s="17"/>
      <c r="AH1292" s="17"/>
      <c r="AI1292" s="17"/>
      <c r="AJ1292" s="17"/>
      <c r="AK1292" s="17"/>
      <c r="AL1292" s="17"/>
      <c r="AM1292" s="17"/>
      <c r="AN1292" s="17"/>
    </row>
    <row r="1293" spans="2:40" x14ac:dyDescent="0.35">
      <c r="B1293" s="6" t="s">
        <v>517</v>
      </c>
      <c r="C1293" s="17"/>
      <c r="D1293" s="17"/>
      <c r="E1293" s="17"/>
      <c r="F1293" s="17"/>
      <c r="G1293" s="17"/>
      <c r="H1293" s="17"/>
      <c r="I1293" s="17"/>
      <c r="J1293" s="17"/>
      <c r="K1293" s="17"/>
      <c r="L1293" s="17"/>
      <c r="M1293" s="17"/>
      <c r="N1293" s="17"/>
      <c r="O1293" s="17"/>
      <c r="P1293" s="17"/>
      <c r="Q1293" s="17"/>
      <c r="R1293" s="17"/>
      <c r="S1293" s="17"/>
      <c r="T1293" s="17"/>
      <c r="U1293" s="17"/>
      <c r="V1293" s="17"/>
      <c r="W1293" s="17"/>
      <c r="X1293" s="17"/>
      <c r="Y1293" s="17"/>
      <c r="Z1293" s="17"/>
      <c r="AA1293" s="17"/>
      <c r="AB1293" s="17"/>
      <c r="AC1293" s="17"/>
      <c r="AD1293" s="17"/>
      <c r="AE1293" s="17"/>
      <c r="AF1293" s="17"/>
      <c r="AG1293" s="17"/>
      <c r="AH1293" s="17"/>
      <c r="AI1293" s="17"/>
      <c r="AJ1293" s="17"/>
      <c r="AK1293" s="17"/>
      <c r="AL1293" s="17"/>
      <c r="AM1293" s="17"/>
      <c r="AN1293" s="17"/>
    </row>
    <row r="1294" spans="2:40" x14ac:dyDescent="0.35">
      <c r="B1294" s="24" t="s">
        <v>62</v>
      </c>
      <c r="C1294" s="17"/>
      <c r="D1294" s="17"/>
      <c r="E1294" s="17"/>
      <c r="F1294" s="17"/>
      <c r="G1294" s="17"/>
      <c r="H1294" s="17"/>
      <c r="I1294" s="17"/>
      <c r="J1294" s="17"/>
      <c r="K1294" s="17"/>
      <c r="L1294" s="17"/>
      <c r="M1294" s="17"/>
      <c r="N1294" s="17"/>
      <c r="O1294" s="17"/>
      <c r="P1294" s="17"/>
      <c r="Q1294" s="17"/>
      <c r="R1294" s="17"/>
      <c r="S1294" s="17"/>
      <c r="T1294" s="17"/>
      <c r="U1294" s="17"/>
      <c r="V1294" s="17"/>
      <c r="W1294" s="17"/>
      <c r="X1294" s="17"/>
      <c r="Y1294" s="17"/>
      <c r="Z1294" s="17"/>
      <c r="AA1294" s="17"/>
      <c r="AB1294" s="17"/>
      <c r="AC1294" s="17"/>
      <c r="AD1294" s="17"/>
      <c r="AE1294" s="17"/>
      <c r="AF1294" s="17"/>
      <c r="AG1294" s="17"/>
      <c r="AH1294" s="17"/>
      <c r="AI1294" s="17"/>
      <c r="AJ1294" s="17"/>
      <c r="AK1294" s="17"/>
      <c r="AL1294" s="17"/>
      <c r="AM1294" s="17"/>
      <c r="AN1294" s="17"/>
    </row>
    <row r="1295" spans="2:40" x14ac:dyDescent="0.35">
      <c r="B1295" t="s">
        <v>134</v>
      </c>
      <c r="C1295" s="17">
        <v>2.8923738710040701E-2</v>
      </c>
      <c r="D1295" s="17">
        <v>3.3377477621641498E-2</v>
      </c>
      <c r="E1295" s="17">
        <v>2.4641588983202799E-2</v>
      </c>
      <c r="F1295" s="17"/>
      <c r="G1295" s="17">
        <v>3.6373497594784698E-2</v>
      </c>
      <c r="H1295" s="17">
        <v>6.8063403963634903E-2</v>
      </c>
      <c r="I1295" s="17">
        <v>4.6309739136208998E-2</v>
      </c>
      <c r="J1295" s="17">
        <v>2.0001889056579601E-2</v>
      </c>
      <c r="K1295" s="17">
        <v>1.0859621835064099E-2</v>
      </c>
      <c r="L1295" s="17">
        <v>7.2542643213638503E-3</v>
      </c>
      <c r="M1295" s="17"/>
      <c r="N1295" s="17">
        <v>1.4495242397837199E-2</v>
      </c>
      <c r="O1295" s="17">
        <v>3.0645928074647201E-2</v>
      </c>
      <c r="P1295" s="17">
        <v>5.7944706927859904E-3</v>
      </c>
      <c r="Q1295" s="17">
        <v>3.16499254774288E-2</v>
      </c>
      <c r="R1295" s="17">
        <v>9.6155899457713107E-2</v>
      </c>
      <c r="S1295" s="17"/>
      <c r="T1295" s="17">
        <v>2.0873471654158302E-2</v>
      </c>
      <c r="U1295" s="17">
        <v>1.24614022446506E-2</v>
      </c>
      <c r="V1295" s="17">
        <v>4.6188990713516301E-2</v>
      </c>
      <c r="W1295" s="17">
        <v>4.4550906589450302E-2</v>
      </c>
      <c r="X1295" s="17"/>
      <c r="Y1295" s="17">
        <v>3.95103934800995E-2</v>
      </c>
      <c r="Z1295" s="17">
        <v>3.8621041915201798E-2</v>
      </c>
      <c r="AA1295" s="17">
        <v>1.5400410206743299E-2</v>
      </c>
      <c r="AB1295" s="17">
        <v>1.99729777470238E-2</v>
      </c>
      <c r="AC1295" s="17">
        <v>2.9319946164916601E-2</v>
      </c>
      <c r="AD1295" s="17">
        <v>0</v>
      </c>
      <c r="AE1295" s="17"/>
      <c r="AF1295" s="17">
        <v>3.89549882348409E-2</v>
      </c>
      <c r="AG1295" s="17"/>
      <c r="AH1295" s="17">
        <v>2.9623397080259101E-2</v>
      </c>
      <c r="AI1295" s="17"/>
      <c r="AJ1295" s="17">
        <v>5.4081963585184203E-2</v>
      </c>
      <c r="AK1295" s="17">
        <v>1.87778156406097E-2</v>
      </c>
      <c r="AL1295" s="17">
        <v>2.0086551154841498E-2</v>
      </c>
      <c r="AM1295" s="17">
        <v>0</v>
      </c>
      <c r="AN1295" s="17">
        <v>4.74549001058455E-2</v>
      </c>
    </row>
    <row r="1296" spans="2:40" x14ac:dyDescent="0.35">
      <c r="B1296" t="s">
        <v>135</v>
      </c>
      <c r="C1296" s="17">
        <v>7.9949791914553994E-2</v>
      </c>
      <c r="D1296" s="17">
        <v>0.122317536949369</v>
      </c>
      <c r="E1296" s="17">
        <v>3.8051283603463298E-2</v>
      </c>
      <c r="F1296" s="17"/>
      <c r="G1296" s="17">
        <v>0.151461363088952</v>
      </c>
      <c r="H1296" s="17">
        <v>0.168555786727311</v>
      </c>
      <c r="I1296" s="17">
        <v>0.11580536452100799</v>
      </c>
      <c r="J1296" s="17">
        <v>5.6470016385499498E-2</v>
      </c>
      <c r="K1296" s="17">
        <v>2.8171085818813099E-2</v>
      </c>
      <c r="L1296" s="17">
        <v>1.86127344096019E-2</v>
      </c>
      <c r="M1296" s="17"/>
      <c r="N1296" s="17">
        <v>6.2640567450651802E-2</v>
      </c>
      <c r="O1296" s="17">
        <v>7.5024265900285603E-2</v>
      </c>
      <c r="P1296" s="17">
        <v>2.46016955370785E-2</v>
      </c>
      <c r="Q1296" s="17">
        <v>0.12695023654444601</v>
      </c>
      <c r="R1296" s="17">
        <v>0.150765808268359</v>
      </c>
      <c r="S1296" s="17"/>
      <c r="T1296" s="17">
        <v>5.24656619634895E-2</v>
      </c>
      <c r="U1296" s="17">
        <v>6.0402759656158003E-2</v>
      </c>
      <c r="V1296" s="17">
        <v>0.10306496984894099</v>
      </c>
      <c r="W1296" s="17">
        <v>0.106398278051606</v>
      </c>
      <c r="X1296" s="17"/>
      <c r="Y1296" s="17">
        <v>0.123042355524138</v>
      </c>
      <c r="Z1296" s="17">
        <v>7.0035899920423805E-2</v>
      </c>
      <c r="AA1296" s="17">
        <v>2.1945726209577299E-2</v>
      </c>
      <c r="AB1296" s="17">
        <v>0.103446468503126</v>
      </c>
      <c r="AC1296" s="17">
        <v>9.3085294323228596E-2</v>
      </c>
      <c r="AD1296" s="17">
        <v>0</v>
      </c>
      <c r="AE1296" s="17"/>
      <c r="AF1296" s="17">
        <v>7.2003083384898595E-2</v>
      </c>
      <c r="AG1296" s="17"/>
      <c r="AH1296" s="17">
        <v>8.0034274683294798E-2</v>
      </c>
      <c r="AI1296" s="17"/>
      <c r="AJ1296" s="17">
        <v>0.103975005839702</v>
      </c>
      <c r="AK1296" s="17">
        <v>6.2065866139566397E-2</v>
      </c>
      <c r="AL1296" s="17">
        <v>0.10134068638430201</v>
      </c>
      <c r="AM1296" s="17">
        <v>3.5179111830726799E-2</v>
      </c>
      <c r="AN1296" s="17">
        <v>8.6203265578684199E-2</v>
      </c>
    </row>
    <row r="1297" spans="2:40" x14ac:dyDescent="0.35">
      <c r="B1297" t="s">
        <v>136</v>
      </c>
      <c r="C1297" s="17">
        <v>0.244844649330102</v>
      </c>
      <c r="D1297" s="17">
        <v>0.29761511653404299</v>
      </c>
      <c r="E1297" s="17">
        <v>0.191507459848207</v>
      </c>
      <c r="F1297" s="17"/>
      <c r="G1297" s="17">
        <v>0.25424887615777803</v>
      </c>
      <c r="H1297" s="17">
        <v>0.18793205814052899</v>
      </c>
      <c r="I1297" s="17">
        <v>0.28456301230367897</v>
      </c>
      <c r="J1297" s="17">
        <v>0.28904118500334303</v>
      </c>
      <c r="K1297" s="17">
        <v>0.26034752673420902</v>
      </c>
      <c r="L1297" s="17">
        <v>0.216820403645267</v>
      </c>
      <c r="M1297" s="17"/>
      <c r="N1297" s="17">
        <v>0.27537038741458503</v>
      </c>
      <c r="O1297" s="17">
        <v>0.24331280317065199</v>
      </c>
      <c r="P1297" s="17">
        <v>0.267498925452134</v>
      </c>
      <c r="Q1297" s="17">
        <v>0.23141884246222799</v>
      </c>
      <c r="R1297" s="17">
        <v>0.207107881881228</v>
      </c>
      <c r="S1297" s="17"/>
      <c r="T1297" s="17">
        <v>0.23547370376615101</v>
      </c>
      <c r="U1297" s="17">
        <v>0.24418649756824901</v>
      </c>
      <c r="V1297" s="17">
        <v>0.231052101618651</v>
      </c>
      <c r="W1297" s="17">
        <v>0.26460461322943701</v>
      </c>
      <c r="X1297" s="17"/>
      <c r="Y1297" s="17">
        <v>0.26452236450116101</v>
      </c>
      <c r="Z1297" s="17">
        <v>0.25847772344541797</v>
      </c>
      <c r="AA1297" s="17">
        <v>0.19741107395770999</v>
      </c>
      <c r="AB1297" s="17">
        <v>0.34214660361813498</v>
      </c>
      <c r="AC1297" s="17">
        <v>0.22571180576845801</v>
      </c>
      <c r="AD1297" s="17">
        <v>0.23577741416061601</v>
      </c>
      <c r="AE1297" s="17"/>
      <c r="AF1297" s="17">
        <v>0.25514477355485898</v>
      </c>
      <c r="AG1297" s="17"/>
      <c r="AH1297" s="17">
        <v>0.24500153876529099</v>
      </c>
      <c r="AI1297" s="17"/>
      <c r="AJ1297" s="17">
        <v>0.246775427025031</v>
      </c>
      <c r="AK1297" s="17">
        <v>0.249680423196847</v>
      </c>
      <c r="AL1297" s="17">
        <v>0.24885475854606801</v>
      </c>
      <c r="AM1297" s="17">
        <v>0.23756061805961501</v>
      </c>
      <c r="AN1297" s="17">
        <v>0.24001818373124001</v>
      </c>
    </row>
    <row r="1298" spans="2:40" x14ac:dyDescent="0.35">
      <c r="B1298" t="s">
        <v>137</v>
      </c>
      <c r="C1298" s="17">
        <v>0.20541447035223501</v>
      </c>
      <c r="D1298" s="17">
        <v>0.1817284197058</v>
      </c>
      <c r="E1298" s="17">
        <v>0.23032845373851701</v>
      </c>
      <c r="F1298" s="17"/>
      <c r="G1298" s="17">
        <v>0.299639716215508</v>
      </c>
      <c r="H1298" s="17">
        <v>0.247885313189534</v>
      </c>
      <c r="I1298" s="17">
        <v>0.19062246174185399</v>
      </c>
      <c r="J1298" s="17">
        <v>0.20875707291576701</v>
      </c>
      <c r="K1298" s="17">
        <v>0.16159619201353501</v>
      </c>
      <c r="L1298" s="17">
        <v>0.170979369703471</v>
      </c>
      <c r="M1298" s="17"/>
      <c r="N1298" s="17">
        <v>0.158404326238719</v>
      </c>
      <c r="O1298" s="17">
        <v>0.24222418945764601</v>
      </c>
      <c r="P1298" s="17">
        <v>0.19909296930489701</v>
      </c>
      <c r="Q1298" s="17">
        <v>0.225218245264344</v>
      </c>
      <c r="R1298" s="17">
        <v>0.178632930726072</v>
      </c>
      <c r="S1298" s="17"/>
      <c r="T1298" s="17">
        <v>0.27137811820843699</v>
      </c>
      <c r="U1298" s="17">
        <v>0.19924547823709499</v>
      </c>
      <c r="V1298" s="17">
        <v>0.197275793679075</v>
      </c>
      <c r="W1298" s="17">
        <v>0.19122271019495701</v>
      </c>
      <c r="X1298" s="17"/>
      <c r="Y1298" s="17">
        <v>0.20278944428262699</v>
      </c>
      <c r="Z1298" s="17">
        <v>0.253032251046441</v>
      </c>
      <c r="AA1298" s="17">
        <v>0.17982769342288099</v>
      </c>
      <c r="AB1298" s="17">
        <v>0.13451603965053999</v>
      </c>
      <c r="AC1298" s="17">
        <v>0.31754959164726299</v>
      </c>
      <c r="AD1298" s="17">
        <v>0.29074341470695297</v>
      </c>
      <c r="AE1298" s="17"/>
      <c r="AF1298" s="17">
        <v>0.17823851844656599</v>
      </c>
      <c r="AG1298" s="17"/>
      <c r="AH1298" s="17">
        <v>0.20856326435038899</v>
      </c>
      <c r="AI1298" s="17"/>
      <c r="AJ1298" s="17">
        <v>0.162390613019254</v>
      </c>
      <c r="AK1298" s="17">
        <v>0.21348233651305501</v>
      </c>
      <c r="AL1298" s="17">
        <v>0.209310290763941</v>
      </c>
      <c r="AM1298" s="17">
        <v>0.245587523720909</v>
      </c>
      <c r="AN1298" s="17">
        <v>0.23042560069144599</v>
      </c>
    </row>
    <row r="1299" spans="2:40" x14ac:dyDescent="0.35">
      <c r="B1299" t="s">
        <v>138</v>
      </c>
      <c r="C1299" s="17">
        <v>5.7768316894303402E-2</v>
      </c>
      <c r="D1299" s="17">
        <v>6.7626961566543395E-2</v>
      </c>
      <c r="E1299" s="17">
        <v>4.8252218701467099E-2</v>
      </c>
      <c r="F1299" s="17"/>
      <c r="G1299" s="17">
        <v>0.11383499589929499</v>
      </c>
      <c r="H1299" s="17">
        <v>5.05397489182128E-2</v>
      </c>
      <c r="I1299" s="17">
        <v>6.6762110995761306E-2</v>
      </c>
      <c r="J1299" s="17">
        <v>6.2002531973257197E-2</v>
      </c>
      <c r="K1299" s="17">
        <v>7.0543303466015797E-2</v>
      </c>
      <c r="L1299" s="17">
        <v>2.2548022883573202E-2</v>
      </c>
      <c r="M1299" s="17"/>
      <c r="N1299" s="17">
        <v>6.6589949538202894E-2</v>
      </c>
      <c r="O1299" s="17">
        <v>5.4631617455443399E-2</v>
      </c>
      <c r="P1299" s="17">
        <v>5.4728747791602798E-2</v>
      </c>
      <c r="Q1299" s="17">
        <v>5.7180530468945702E-2</v>
      </c>
      <c r="R1299" s="17">
        <v>5.96090070158578E-2</v>
      </c>
      <c r="S1299" s="17"/>
      <c r="T1299" s="17">
        <v>9.3496574126844798E-2</v>
      </c>
      <c r="U1299" s="17">
        <v>5.3732860585888199E-2</v>
      </c>
      <c r="V1299" s="17">
        <v>5.6281725209153401E-2</v>
      </c>
      <c r="W1299" s="17">
        <v>6.3031391303359594E-2</v>
      </c>
      <c r="X1299" s="17"/>
      <c r="Y1299" s="17">
        <v>6.7105949349201194E-2</v>
      </c>
      <c r="Z1299" s="17">
        <v>4.4993578833814503E-2</v>
      </c>
      <c r="AA1299" s="17">
        <v>3.3487790303512399E-2</v>
      </c>
      <c r="AB1299" s="17">
        <v>7.7456391982625605E-2</v>
      </c>
      <c r="AC1299" s="17">
        <v>8.16357706803994E-2</v>
      </c>
      <c r="AD1299" s="17">
        <v>4.6147590915338099E-2</v>
      </c>
      <c r="AE1299" s="17"/>
      <c r="AF1299" s="17">
        <v>5.5494880453219902E-2</v>
      </c>
      <c r="AG1299" s="17"/>
      <c r="AH1299" s="17">
        <v>5.65531432991122E-2</v>
      </c>
      <c r="AI1299" s="17"/>
      <c r="AJ1299" s="17">
        <v>3.5617766777575999E-2</v>
      </c>
      <c r="AK1299" s="17">
        <v>5.3504498683988003E-2</v>
      </c>
      <c r="AL1299" s="17">
        <v>5.99838728963226E-2</v>
      </c>
      <c r="AM1299" s="17">
        <v>9.0356342227961198E-2</v>
      </c>
      <c r="AN1299" s="17">
        <v>5.5596370875029999E-2</v>
      </c>
    </row>
    <row r="1300" spans="2:40" x14ac:dyDescent="0.35">
      <c r="B1300" t="s">
        <v>58</v>
      </c>
      <c r="C1300" s="17">
        <v>0.383099032798765</v>
      </c>
      <c r="D1300" s="17">
        <v>0.29733448762260301</v>
      </c>
      <c r="E1300" s="17">
        <v>0.46721899512514298</v>
      </c>
      <c r="F1300" s="17"/>
      <c r="G1300" s="17">
        <v>0.144441551043683</v>
      </c>
      <c r="H1300" s="17">
        <v>0.27702368906077901</v>
      </c>
      <c r="I1300" s="17">
        <v>0.29593731130148898</v>
      </c>
      <c r="J1300" s="17">
        <v>0.36372730466555397</v>
      </c>
      <c r="K1300" s="17">
        <v>0.46848227013236299</v>
      </c>
      <c r="L1300" s="17">
        <v>0.56378520503672302</v>
      </c>
      <c r="M1300" s="17"/>
      <c r="N1300" s="17">
        <v>0.42249952696000398</v>
      </c>
      <c r="O1300" s="17">
        <v>0.354161195941326</v>
      </c>
      <c r="P1300" s="17">
        <v>0.44828319122150101</v>
      </c>
      <c r="Q1300" s="17">
        <v>0.32758221978260799</v>
      </c>
      <c r="R1300" s="17">
        <v>0.30772847265077002</v>
      </c>
      <c r="S1300" s="17"/>
      <c r="T1300" s="17">
        <v>0.32631247028091998</v>
      </c>
      <c r="U1300" s="17">
        <v>0.42997100170795999</v>
      </c>
      <c r="V1300" s="17">
        <v>0.36613641893066401</v>
      </c>
      <c r="W1300" s="17">
        <v>0.33019210063118898</v>
      </c>
      <c r="X1300" s="17"/>
      <c r="Y1300" s="17">
        <v>0.30302949286277198</v>
      </c>
      <c r="Z1300" s="17">
        <v>0.33483950483870101</v>
      </c>
      <c r="AA1300" s="17">
        <v>0.55192730589957595</v>
      </c>
      <c r="AB1300" s="17">
        <v>0.32246151849854898</v>
      </c>
      <c r="AC1300" s="17">
        <v>0.252697591415734</v>
      </c>
      <c r="AD1300" s="17">
        <v>0.427331580217093</v>
      </c>
      <c r="AE1300" s="17"/>
      <c r="AF1300" s="17">
        <v>0.40016375592561598</v>
      </c>
      <c r="AG1300" s="17"/>
      <c r="AH1300" s="17">
        <v>0.38022438182165402</v>
      </c>
      <c r="AI1300" s="17"/>
      <c r="AJ1300" s="17">
        <v>0.39715922375325302</v>
      </c>
      <c r="AK1300" s="17">
        <v>0.40248905982593403</v>
      </c>
      <c r="AL1300" s="17">
        <v>0.36042384025452501</v>
      </c>
      <c r="AM1300" s="17">
        <v>0.391316404160788</v>
      </c>
      <c r="AN1300" s="17">
        <v>0.34030167901775399</v>
      </c>
    </row>
    <row r="1301" spans="2:40" x14ac:dyDescent="0.35">
      <c r="C1301" s="17"/>
      <c r="D1301" s="17"/>
      <c r="E1301" s="17"/>
      <c r="F1301" s="17"/>
      <c r="G1301" s="17"/>
      <c r="H1301" s="17"/>
      <c r="I1301" s="17"/>
      <c r="J1301" s="17"/>
      <c r="K1301" s="17"/>
      <c r="L1301" s="17"/>
      <c r="M1301" s="17"/>
      <c r="N1301" s="17"/>
      <c r="O1301" s="17"/>
      <c r="P1301" s="17"/>
      <c r="Q1301" s="17"/>
      <c r="R1301" s="17"/>
      <c r="S1301" s="17"/>
      <c r="T1301" s="17"/>
      <c r="U1301" s="17"/>
      <c r="V1301" s="17"/>
      <c r="W1301" s="17"/>
      <c r="X1301" s="17"/>
      <c r="Y1301" s="17"/>
      <c r="Z1301" s="17"/>
      <c r="AA1301" s="17"/>
      <c r="AB1301" s="17"/>
      <c r="AC1301" s="17"/>
      <c r="AD1301" s="17"/>
      <c r="AE1301" s="17"/>
      <c r="AF1301" s="17"/>
      <c r="AG1301" s="17"/>
      <c r="AH1301" s="17"/>
      <c r="AI1301" s="17"/>
      <c r="AJ1301" s="17"/>
      <c r="AK1301" s="17"/>
      <c r="AL1301" s="17"/>
      <c r="AM1301" s="17"/>
      <c r="AN1301" s="17"/>
    </row>
    <row r="1302" spans="2:40" x14ac:dyDescent="0.35">
      <c r="B1302" s="6" t="s">
        <v>523</v>
      </c>
      <c r="C1302" s="17"/>
      <c r="D1302" s="17"/>
      <c r="E1302" s="17"/>
      <c r="F1302" s="17"/>
      <c r="G1302" s="17"/>
      <c r="H1302" s="17"/>
      <c r="I1302" s="17"/>
      <c r="J1302" s="17"/>
      <c r="K1302" s="17"/>
      <c r="L1302" s="17"/>
      <c r="M1302" s="17"/>
      <c r="N1302" s="17"/>
      <c r="O1302" s="17"/>
      <c r="P1302" s="17"/>
      <c r="Q1302" s="17"/>
      <c r="R1302" s="17"/>
      <c r="S1302" s="17"/>
      <c r="T1302" s="17"/>
      <c r="U1302" s="17"/>
      <c r="V1302" s="17"/>
      <c r="W1302" s="17"/>
      <c r="X1302" s="17"/>
      <c r="Y1302" s="17"/>
      <c r="Z1302" s="17"/>
      <c r="AA1302" s="17"/>
      <c r="AB1302" s="17"/>
      <c r="AC1302" s="17"/>
      <c r="AD1302" s="17"/>
      <c r="AE1302" s="17"/>
      <c r="AF1302" s="17"/>
      <c r="AG1302" s="17"/>
      <c r="AH1302" s="17"/>
      <c r="AI1302" s="17"/>
      <c r="AJ1302" s="17"/>
      <c r="AK1302" s="17"/>
      <c r="AL1302" s="17"/>
      <c r="AM1302" s="17"/>
      <c r="AN1302" s="17"/>
    </row>
    <row r="1303" spans="2:40" x14ac:dyDescent="0.35">
      <c r="B1303" s="24" t="s">
        <v>524</v>
      </c>
      <c r="C1303" s="17"/>
      <c r="D1303" s="17"/>
      <c r="E1303" s="17"/>
      <c r="F1303" s="17"/>
      <c r="G1303" s="17"/>
      <c r="H1303" s="17"/>
      <c r="I1303" s="17"/>
      <c r="J1303" s="17"/>
      <c r="K1303" s="17"/>
      <c r="L1303" s="17"/>
      <c r="M1303" s="17"/>
      <c r="N1303" s="17"/>
      <c r="O1303" s="17"/>
      <c r="P1303" s="17"/>
      <c r="Q1303" s="17"/>
      <c r="R1303" s="17"/>
      <c r="S1303" s="17"/>
      <c r="T1303" s="17"/>
      <c r="U1303" s="17"/>
      <c r="V1303" s="17"/>
      <c r="W1303" s="17"/>
      <c r="X1303" s="17"/>
      <c r="Y1303" s="17"/>
      <c r="Z1303" s="17"/>
      <c r="AA1303" s="17"/>
      <c r="AB1303" s="17"/>
      <c r="AC1303" s="17"/>
      <c r="AD1303" s="17"/>
      <c r="AE1303" s="17"/>
      <c r="AF1303" s="17"/>
      <c r="AG1303" s="17"/>
      <c r="AH1303" s="17"/>
      <c r="AI1303" s="17"/>
      <c r="AJ1303" s="17"/>
      <c r="AK1303" s="17"/>
      <c r="AL1303" s="17"/>
      <c r="AM1303" s="17"/>
      <c r="AN1303" s="17"/>
    </row>
    <row r="1304" spans="2:40" x14ac:dyDescent="0.35">
      <c r="B1304" t="s">
        <v>518</v>
      </c>
      <c r="C1304" s="17">
        <v>0.224282728075233</v>
      </c>
      <c r="D1304" s="17">
        <v>0.22659950366288401</v>
      </c>
      <c r="E1304" s="17">
        <v>0.222659658553408</v>
      </c>
      <c r="F1304" s="17"/>
      <c r="G1304" s="17">
        <v>0.352675037262002</v>
      </c>
      <c r="H1304" s="17">
        <v>0.24042123094069701</v>
      </c>
      <c r="I1304" s="17">
        <v>0.268959455069817</v>
      </c>
      <c r="J1304" s="17">
        <v>0.178049332886421</v>
      </c>
      <c r="K1304" s="17">
        <v>5.8944504871713599E-2</v>
      </c>
      <c r="L1304" s="17">
        <v>0</v>
      </c>
      <c r="M1304" s="17"/>
      <c r="N1304" s="17">
        <v>9.2003619782446797E-2</v>
      </c>
      <c r="O1304" s="17">
        <v>0.27013791728797398</v>
      </c>
      <c r="P1304" s="17">
        <v>0.13280740783056499</v>
      </c>
      <c r="Q1304" s="17">
        <v>0.240266142568937</v>
      </c>
      <c r="R1304" s="17">
        <v>0.26458038839683701</v>
      </c>
      <c r="S1304" s="17"/>
      <c r="T1304" s="17">
        <v>0.13054582945853099</v>
      </c>
      <c r="U1304" s="17">
        <v>0.15627253985516901</v>
      </c>
      <c r="V1304" s="17">
        <v>0.22567607028047401</v>
      </c>
      <c r="W1304" s="17">
        <v>0.26310902729616897</v>
      </c>
      <c r="X1304" s="17"/>
      <c r="Y1304" s="17">
        <v>0.23013625678772801</v>
      </c>
      <c r="Z1304" s="17">
        <v>0.18702080904443899</v>
      </c>
      <c r="AA1304" s="17" t="s">
        <v>117</v>
      </c>
      <c r="AB1304" s="17" t="s">
        <v>117</v>
      </c>
      <c r="AC1304" s="17" t="s">
        <v>117</v>
      </c>
      <c r="AD1304" s="17" t="s">
        <v>117</v>
      </c>
      <c r="AE1304" s="17"/>
      <c r="AF1304" s="17">
        <v>0.23458561280870699</v>
      </c>
      <c r="AG1304" s="17"/>
      <c r="AH1304" s="17">
        <v>0.224230051502607</v>
      </c>
      <c r="AI1304" s="17"/>
      <c r="AJ1304" s="17">
        <v>0.31351044713222398</v>
      </c>
      <c r="AK1304" s="17">
        <v>0.21533154003219401</v>
      </c>
      <c r="AL1304" s="17">
        <v>0.154802552496562</v>
      </c>
      <c r="AM1304" s="17">
        <v>0.140294721200277</v>
      </c>
      <c r="AN1304" s="17">
        <v>0.192370299860007</v>
      </c>
    </row>
    <row r="1305" spans="2:40" x14ac:dyDescent="0.35">
      <c r="B1305" t="s">
        <v>519</v>
      </c>
      <c r="C1305" s="17">
        <v>0.58323653072910098</v>
      </c>
      <c r="D1305" s="17">
        <v>0.62469840310676705</v>
      </c>
      <c r="E1305" s="17">
        <v>0.51061194469830395</v>
      </c>
      <c r="F1305" s="17"/>
      <c r="G1305" s="17">
        <v>0.437913979422489</v>
      </c>
      <c r="H1305" s="17">
        <v>0.57017075283125296</v>
      </c>
      <c r="I1305" s="17">
        <v>0.598308446817852</v>
      </c>
      <c r="J1305" s="17">
        <v>0.65873187709229797</v>
      </c>
      <c r="K1305" s="17">
        <v>0.62975778660638004</v>
      </c>
      <c r="L1305" s="17">
        <v>0.33910458709244901</v>
      </c>
      <c r="M1305" s="17"/>
      <c r="N1305" s="17">
        <v>0.66046574453582796</v>
      </c>
      <c r="O1305" s="17">
        <v>0.42360671271635297</v>
      </c>
      <c r="P1305" s="17">
        <v>0.51785811181224795</v>
      </c>
      <c r="Q1305" s="17">
        <v>0.63659494963060603</v>
      </c>
      <c r="R1305" s="17">
        <v>0.60354083086680199</v>
      </c>
      <c r="S1305" s="17"/>
      <c r="T1305" s="17">
        <v>0.59768978972067399</v>
      </c>
      <c r="U1305" s="17">
        <v>0.61423579226953895</v>
      </c>
      <c r="V1305" s="17">
        <v>0.59541879548417498</v>
      </c>
      <c r="W1305" s="17">
        <v>0.59672481021745705</v>
      </c>
      <c r="X1305" s="17"/>
      <c r="Y1305" s="17">
        <v>0.59092246998231701</v>
      </c>
      <c r="Z1305" s="17">
        <v>0.53431000107569504</v>
      </c>
      <c r="AA1305" s="17" t="s">
        <v>117</v>
      </c>
      <c r="AB1305" s="17" t="s">
        <v>117</v>
      </c>
      <c r="AC1305" s="17" t="s">
        <v>117</v>
      </c>
      <c r="AD1305" s="17" t="s">
        <v>117</v>
      </c>
      <c r="AE1305" s="17"/>
      <c r="AF1305" s="17">
        <v>0.61177141294091597</v>
      </c>
      <c r="AG1305" s="17"/>
      <c r="AH1305" s="17">
        <v>0.58720455691104601</v>
      </c>
      <c r="AI1305" s="17"/>
      <c r="AJ1305" s="17">
        <v>0.53844087477428304</v>
      </c>
      <c r="AK1305" s="17">
        <v>0.50512481892561201</v>
      </c>
      <c r="AL1305" s="17">
        <v>0.68142808608847905</v>
      </c>
      <c r="AM1305" s="17">
        <v>0.64205919045316395</v>
      </c>
      <c r="AN1305" s="17">
        <v>0.52053424427540296</v>
      </c>
    </row>
    <row r="1306" spans="2:40" x14ac:dyDescent="0.35">
      <c r="B1306" t="s">
        <v>520</v>
      </c>
      <c r="C1306" s="17">
        <v>0.144279846594287</v>
      </c>
      <c r="D1306" s="17">
        <v>0.13400662202650199</v>
      </c>
      <c r="E1306" s="17">
        <v>0.162677836589844</v>
      </c>
      <c r="F1306" s="17"/>
      <c r="G1306" s="17">
        <v>0.12003522609636399</v>
      </c>
      <c r="H1306" s="17">
        <v>0.130712992147794</v>
      </c>
      <c r="I1306" s="17">
        <v>0.10027068705642</v>
      </c>
      <c r="J1306" s="17">
        <v>0.14234089058572699</v>
      </c>
      <c r="K1306" s="17">
        <v>0.28495311798330403</v>
      </c>
      <c r="L1306" s="17">
        <v>0.30679642124316597</v>
      </c>
      <c r="M1306" s="17"/>
      <c r="N1306" s="17">
        <v>0.13284345788395799</v>
      </c>
      <c r="O1306" s="17">
        <v>0.15652469015734499</v>
      </c>
      <c r="P1306" s="17">
        <v>0.313264600802309</v>
      </c>
      <c r="Q1306" s="17">
        <v>7.6704730130202098E-2</v>
      </c>
      <c r="R1306" s="17">
        <v>0.131878780736361</v>
      </c>
      <c r="S1306" s="17"/>
      <c r="T1306" s="17">
        <v>0.13014207754429699</v>
      </c>
      <c r="U1306" s="17">
        <v>6.9194886520534904E-2</v>
      </c>
      <c r="V1306" s="17">
        <v>0.154497476510118</v>
      </c>
      <c r="W1306" s="17">
        <v>0.12789810435768201</v>
      </c>
      <c r="X1306" s="17"/>
      <c r="Y1306" s="17">
        <v>0.14482747452782099</v>
      </c>
      <c r="Z1306" s="17">
        <v>0.14079380104457001</v>
      </c>
      <c r="AA1306" s="17" t="s">
        <v>117</v>
      </c>
      <c r="AB1306" s="17" t="s">
        <v>117</v>
      </c>
      <c r="AC1306" s="17" t="s">
        <v>117</v>
      </c>
      <c r="AD1306" s="17" t="s">
        <v>117</v>
      </c>
      <c r="AE1306" s="17"/>
      <c r="AF1306" s="17">
        <v>0.13813199056818101</v>
      </c>
      <c r="AG1306" s="17"/>
      <c r="AH1306" s="17">
        <v>0.1396340894159</v>
      </c>
      <c r="AI1306" s="17"/>
      <c r="AJ1306" s="17">
        <v>0.113395706460683</v>
      </c>
      <c r="AK1306" s="17">
        <v>0.24337266210980599</v>
      </c>
      <c r="AL1306" s="17">
        <v>0.11770963019440001</v>
      </c>
      <c r="AM1306" s="17">
        <v>0.16616666697809501</v>
      </c>
      <c r="AN1306" s="17">
        <v>0.17545514296778</v>
      </c>
    </row>
    <row r="1307" spans="2:40" x14ac:dyDescent="0.35">
      <c r="B1307" t="s">
        <v>521</v>
      </c>
      <c r="C1307" s="17">
        <v>2.35024720776899E-2</v>
      </c>
      <c r="D1307" s="17">
        <v>1.46954712038473E-2</v>
      </c>
      <c r="E1307" s="17">
        <v>3.8289269813439601E-2</v>
      </c>
      <c r="F1307" s="17"/>
      <c r="G1307" s="17">
        <v>6.1095271460671501E-2</v>
      </c>
      <c r="H1307" s="17">
        <v>2.5409142136877901E-2</v>
      </c>
      <c r="I1307" s="17">
        <v>1.6650828936117301E-2</v>
      </c>
      <c r="J1307" s="17">
        <v>2.0877899435553501E-2</v>
      </c>
      <c r="K1307" s="17">
        <v>0</v>
      </c>
      <c r="L1307" s="17">
        <v>0</v>
      </c>
      <c r="M1307" s="17"/>
      <c r="N1307" s="17">
        <v>0.11468717779776701</v>
      </c>
      <c r="O1307" s="17">
        <v>5.8427899772589803E-2</v>
      </c>
      <c r="P1307" s="17">
        <v>0</v>
      </c>
      <c r="Q1307" s="17">
        <v>2.9411471628065101E-2</v>
      </c>
      <c r="R1307" s="17">
        <v>0</v>
      </c>
      <c r="S1307" s="17"/>
      <c r="T1307" s="17">
        <v>0.141622303276498</v>
      </c>
      <c r="U1307" s="17">
        <v>9.7588211316506995E-2</v>
      </c>
      <c r="V1307" s="17">
        <v>0</v>
      </c>
      <c r="W1307" s="17">
        <v>6.45210808062463E-3</v>
      </c>
      <c r="X1307" s="17"/>
      <c r="Y1307" s="17">
        <v>1.8569874755498199E-2</v>
      </c>
      <c r="Z1307" s="17">
        <v>5.4902000645589102E-2</v>
      </c>
      <c r="AA1307" s="17" t="s">
        <v>117</v>
      </c>
      <c r="AB1307" s="17" t="s">
        <v>117</v>
      </c>
      <c r="AC1307" s="17" t="s">
        <v>117</v>
      </c>
      <c r="AD1307" s="17" t="s">
        <v>117</v>
      </c>
      <c r="AE1307" s="17"/>
      <c r="AF1307" s="17">
        <v>7.0700964434224304E-3</v>
      </c>
      <c r="AG1307" s="17"/>
      <c r="AH1307" s="17">
        <v>2.3858614502831801E-2</v>
      </c>
      <c r="AI1307" s="17"/>
      <c r="AJ1307" s="17">
        <v>1.88785472495419E-2</v>
      </c>
      <c r="AK1307" s="17">
        <v>0</v>
      </c>
      <c r="AL1307" s="17">
        <v>2.6956138286278498E-2</v>
      </c>
      <c r="AM1307" s="17">
        <v>1.68257881165664E-2</v>
      </c>
      <c r="AN1307" s="17">
        <v>7.4079393306195604E-2</v>
      </c>
    </row>
    <row r="1308" spans="2:40" x14ac:dyDescent="0.35">
      <c r="B1308" t="s">
        <v>522</v>
      </c>
      <c r="C1308" s="17">
        <v>3.3368694610192299E-3</v>
      </c>
      <c r="D1308" s="17">
        <v>0</v>
      </c>
      <c r="E1308" s="17">
        <v>8.8846500726513008E-3</v>
      </c>
      <c r="F1308" s="17"/>
      <c r="G1308" s="17">
        <v>2.8280485758474101E-2</v>
      </c>
      <c r="H1308" s="17">
        <v>0</v>
      </c>
      <c r="I1308" s="17">
        <v>0</v>
      </c>
      <c r="J1308" s="17">
        <v>0</v>
      </c>
      <c r="K1308" s="17">
        <v>0</v>
      </c>
      <c r="L1308" s="17">
        <v>0</v>
      </c>
      <c r="M1308" s="17"/>
      <c r="N1308" s="17">
        <v>0</v>
      </c>
      <c r="O1308" s="17">
        <v>2.7045781906050601E-2</v>
      </c>
      <c r="P1308" s="17">
        <v>0</v>
      </c>
      <c r="Q1308" s="17">
        <v>0</v>
      </c>
      <c r="R1308" s="17">
        <v>0</v>
      </c>
      <c r="S1308" s="17"/>
      <c r="T1308" s="17">
        <v>0</v>
      </c>
      <c r="U1308" s="17">
        <v>0</v>
      </c>
      <c r="V1308" s="17">
        <v>0</v>
      </c>
      <c r="W1308" s="17">
        <v>0</v>
      </c>
      <c r="X1308" s="17"/>
      <c r="Y1308" s="17">
        <v>0</v>
      </c>
      <c r="Z1308" s="17">
        <v>2.4578442840065998E-2</v>
      </c>
      <c r="AA1308" s="17" t="s">
        <v>117</v>
      </c>
      <c r="AB1308" s="17" t="s">
        <v>117</v>
      </c>
      <c r="AC1308" s="17" t="s">
        <v>117</v>
      </c>
      <c r="AD1308" s="17" t="s">
        <v>117</v>
      </c>
      <c r="AE1308" s="17"/>
      <c r="AF1308" s="17">
        <v>0</v>
      </c>
      <c r="AG1308" s="17"/>
      <c r="AH1308" s="17">
        <v>3.3874343879044099E-3</v>
      </c>
      <c r="AI1308" s="17"/>
      <c r="AJ1308" s="17">
        <v>0</v>
      </c>
      <c r="AK1308" s="17">
        <v>3.6170978932387E-2</v>
      </c>
      <c r="AL1308" s="17">
        <v>0</v>
      </c>
      <c r="AM1308" s="17">
        <v>0</v>
      </c>
      <c r="AN1308" s="17">
        <v>0</v>
      </c>
    </row>
    <row r="1309" spans="2:40" x14ac:dyDescent="0.35">
      <c r="B1309" t="s">
        <v>89</v>
      </c>
      <c r="C1309" s="17">
        <v>2.13615530626701E-2</v>
      </c>
      <c r="D1309" s="17">
        <v>0</v>
      </c>
      <c r="E1309" s="17">
        <v>5.6876640272354499E-2</v>
      </c>
      <c r="F1309" s="17"/>
      <c r="G1309" s="17">
        <v>0</v>
      </c>
      <c r="H1309" s="17">
        <v>3.3285881943378601E-2</v>
      </c>
      <c r="I1309" s="17">
        <v>1.5810582119793401E-2</v>
      </c>
      <c r="J1309" s="17">
        <v>0</v>
      </c>
      <c r="K1309" s="17">
        <v>2.6344590538602299E-2</v>
      </c>
      <c r="L1309" s="17">
        <v>0.35409899166438402</v>
      </c>
      <c r="M1309" s="17"/>
      <c r="N1309" s="17">
        <v>0</v>
      </c>
      <c r="O1309" s="17">
        <v>6.4256998159688203E-2</v>
      </c>
      <c r="P1309" s="17">
        <v>3.6069879554878101E-2</v>
      </c>
      <c r="Q1309" s="17">
        <v>1.70227060421894E-2</v>
      </c>
      <c r="R1309" s="17">
        <v>0</v>
      </c>
      <c r="S1309" s="17"/>
      <c r="T1309" s="17">
        <v>0</v>
      </c>
      <c r="U1309" s="17">
        <v>6.2708570038250297E-2</v>
      </c>
      <c r="V1309" s="17">
        <v>2.4407657725233501E-2</v>
      </c>
      <c r="W1309" s="17">
        <v>5.8159500480673898E-3</v>
      </c>
      <c r="X1309" s="17"/>
      <c r="Y1309" s="17">
        <v>1.55439239466351E-2</v>
      </c>
      <c r="Z1309" s="17">
        <v>5.8394945349640598E-2</v>
      </c>
      <c r="AA1309" s="17" t="s">
        <v>117</v>
      </c>
      <c r="AB1309" s="17" t="s">
        <v>117</v>
      </c>
      <c r="AC1309" s="17" t="s">
        <v>117</v>
      </c>
      <c r="AD1309" s="17" t="s">
        <v>117</v>
      </c>
      <c r="AE1309" s="17"/>
      <c r="AF1309" s="17">
        <v>8.4408872387739895E-3</v>
      </c>
      <c r="AG1309" s="17"/>
      <c r="AH1309" s="17">
        <v>2.16852532797106E-2</v>
      </c>
      <c r="AI1309" s="17"/>
      <c r="AJ1309" s="17">
        <v>1.5774424383268999E-2</v>
      </c>
      <c r="AK1309" s="17">
        <v>0</v>
      </c>
      <c r="AL1309" s="17">
        <v>1.91035929342806E-2</v>
      </c>
      <c r="AM1309" s="17">
        <v>3.46536332518977E-2</v>
      </c>
      <c r="AN1309" s="17">
        <v>3.7560919590615E-2</v>
      </c>
    </row>
    <row r="1310" spans="2:40" x14ac:dyDescent="0.35">
      <c r="C1310" s="17"/>
      <c r="D1310" s="17"/>
      <c r="E1310" s="17"/>
      <c r="F1310" s="17"/>
      <c r="G1310" s="17"/>
      <c r="H1310" s="17"/>
      <c r="I1310" s="17"/>
      <c r="J1310" s="17"/>
      <c r="K1310" s="17"/>
      <c r="L1310" s="17"/>
      <c r="M1310" s="17"/>
      <c r="N1310" s="17"/>
      <c r="O1310" s="17"/>
      <c r="P1310" s="17"/>
      <c r="Q1310" s="17"/>
      <c r="R1310" s="17"/>
      <c r="S1310" s="17"/>
      <c r="T1310" s="17"/>
      <c r="U1310" s="17"/>
      <c r="V1310" s="17"/>
      <c r="W1310" s="17"/>
      <c r="X1310" s="17"/>
      <c r="Y1310" s="17"/>
      <c r="Z1310" s="17"/>
      <c r="AA1310" s="17"/>
      <c r="AB1310" s="17"/>
      <c r="AC1310" s="17"/>
      <c r="AD1310" s="17"/>
      <c r="AE1310" s="17"/>
      <c r="AF1310" s="17"/>
      <c r="AG1310" s="17"/>
      <c r="AH1310" s="17"/>
      <c r="AI1310" s="17"/>
      <c r="AJ1310" s="17"/>
      <c r="AK1310" s="17"/>
      <c r="AL1310" s="17"/>
      <c r="AM1310" s="17"/>
      <c r="AN1310" s="17"/>
    </row>
    <row r="1311" spans="2:40" x14ac:dyDescent="0.35">
      <c r="B1311" s="6" t="s">
        <v>540</v>
      </c>
      <c r="C1311" s="17"/>
      <c r="D1311" s="17"/>
      <c r="E1311" s="17"/>
      <c r="F1311" s="17"/>
      <c r="G1311" s="17"/>
      <c r="H1311" s="17"/>
      <c r="I1311" s="17"/>
      <c r="J1311" s="17"/>
      <c r="K1311" s="17"/>
      <c r="L1311" s="17"/>
      <c r="M1311" s="17"/>
      <c r="N1311" s="17"/>
      <c r="O1311" s="17"/>
      <c r="P1311" s="17"/>
      <c r="Q1311" s="17"/>
      <c r="R1311" s="17"/>
      <c r="S1311" s="17"/>
      <c r="T1311" s="17"/>
      <c r="U1311" s="17"/>
      <c r="V1311" s="17"/>
      <c r="W1311" s="17"/>
      <c r="X1311" s="17"/>
      <c r="Y1311" s="17"/>
      <c r="Z1311" s="17"/>
      <c r="AA1311" s="17"/>
      <c r="AB1311" s="17"/>
      <c r="AC1311" s="17"/>
      <c r="AD1311" s="17"/>
      <c r="AE1311" s="17"/>
      <c r="AF1311" s="17"/>
      <c r="AG1311" s="17"/>
      <c r="AH1311" s="17"/>
      <c r="AI1311" s="17"/>
      <c r="AJ1311" s="17"/>
      <c r="AK1311" s="17"/>
      <c r="AL1311" s="17"/>
      <c r="AM1311" s="17"/>
      <c r="AN1311" s="17"/>
    </row>
    <row r="1312" spans="2:40" x14ac:dyDescent="0.35">
      <c r="B1312" s="24" t="s">
        <v>222</v>
      </c>
      <c r="C1312" s="17"/>
      <c r="D1312" s="17"/>
      <c r="E1312" s="17"/>
      <c r="F1312" s="17"/>
      <c r="G1312" s="17"/>
      <c r="H1312" s="17"/>
      <c r="I1312" s="17"/>
      <c r="J1312" s="17"/>
      <c r="K1312" s="17"/>
      <c r="L1312" s="17"/>
      <c r="M1312" s="17"/>
      <c r="N1312" s="17"/>
      <c r="O1312" s="17"/>
      <c r="P1312" s="17"/>
      <c r="Q1312" s="17"/>
      <c r="R1312" s="17"/>
      <c r="S1312" s="17"/>
      <c r="T1312" s="17"/>
      <c r="U1312" s="17"/>
      <c r="V1312" s="17"/>
      <c r="W1312" s="17"/>
      <c r="X1312" s="17"/>
      <c r="Y1312" s="17"/>
      <c r="Z1312" s="17"/>
      <c r="AA1312" s="17"/>
      <c r="AB1312" s="17"/>
      <c r="AC1312" s="17"/>
      <c r="AD1312" s="17"/>
      <c r="AE1312" s="17"/>
      <c r="AF1312" s="17"/>
      <c r="AG1312" s="17"/>
      <c r="AH1312" s="17"/>
      <c r="AI1312" s="17"/>
      <c r="AJ1312" s="17"/>
      <c r="AK1312" s="17"/>
      <c r="AL1312" s="17"/>
      <c r="AM1312" s="17"/>
      <c r="AN1312" s="17"/>
    </row>
    <row r="1313" spans="2:40" x14ac:dyDescent="0.35">
      <c r="B1313" t="s">
        <v>531</v>
      </c>
      <c r="C1313" s="17">
        <v>0.196998014694968</v>
      </c>
      <c r="D1313" s="17">
        <v>0.19881741953687099</v>
      </c>
      <c r="E1313" s="17">
        <v>0.19556657011804801</v>
      </c>
      <c r="F1313" s="17"/>
      <c r="G1313" s="17">
        <v>0.31984614978263898</v>
      </c>
      <c r="H1313" s="17">
        <v>0.225087718209147</v>
      </c>
      <c r="I1313" s="17">
        <v>0.13919915105538699</v>
      </c>
      <c r="J1313" s="17">
        <v>0.12404835422874</v>
      </c>
      <c r="K1313" s="17">
        <v>0.25149397895417902</v>
      </c>
      <c r="L1313" s="17">
        <v>0.23950571190050299</v>
      </c>
      <c r="M1313" s="17"/>
      <c r="N1313" s="17">
        <v>0.62326420237262103</v>
      </c>
      <c r="O1313" s="17">
        <v>0.33493873874599001</v>
      </c>
      <c r="P1313" s="17">
        <v>0.20470550132481399</v>
      </c>
      <c r="Q1313" s="17">
        <v>0.13118630210252999</v>
      </c>
      <c r="R1313" s="17">
        <v>5.9913479784145199E-2</v>
      </c>
      <c r="S1313" s="17"/>
      <c r="T1313" s="17">
        <v>0.167580816738784</v>
      </c>
      <c r="U1313" s="17">
        <v>0.337091739536035</v>
      </c>
      <c r="V1313" s="17">
        <v>0.25626330444416701</v>
      </c>
      <c r="W1313" s="17">
        <v>0.10215229400768699</v>
      </c>
      <c r="X1313" s="17"/>
      <c r="Y1313" s="17">
        <v>0.15560422067933199</v>
      </c>
      <c r="Z1313" s="17">
        <v>0.36975898737318702</v>
      </c>
      <c r="AA1313" s="17" t="s">
        <v>117</v>
      </c>
      <c r="AB1313" s="17" t="s">
        <v>117</v>
      </c>
      <c r="AC1313" s="17" t="s">
        <v>117</v>
      </c>
      <c r="AD1313" s="17" t="s">
        <v>117</v>
      </c>
      <c r="AE1313" s="17"/>
      <c r="AF1313" s="17">
        <v>0.18245855155592999</v>
      </c>
      <c r="AG1313" s="17"/>
      <c r="AH1313" s="17">
        <v>0.19780217113984699</v>
      </c>
      <c r="AI1313" s="17"/>
      <c r="AJ1313" s="17">
        <v>0.18585555963130199</v>
      </c>
      <c r="AK1313" s="17">
        <v>0.166844368747189</v>
      </c>
      <c r="AL1313" s="17">
        <v>0.21869481410256</v>
      </c>
      <c r="AM1313" s="17">
        <v>0.21259407935378999</v>
      </c>
      <c r="AN1313" s="17">
        <v>0.195678855713107</v>
      </c>
    </row>
    <row r="1314" spans="2:40" x14ac:dyDescent="0.35">
      <c r="B1314" t="s">
        <v>532</v>
      </c>
      <c r="C1314" s="17">
        <v>0.243854660282144</v>
      </c>
      <c r="D1314" s="17">
        <v>0.254924989300648</v>
      </c>
      <c r="E1314" s="17">
        <v>0.231140655371292</v>
      </c>
      <c r="F1314" s="17"/>
      <c r="G1314" s="17">
        <v>0.323721975264463</v>
      </c>
      <c r="H1314" s="17">
        <v>0.24015404917168801</v>
      </c>
      <c r="I1314" s="17">
        <v>0.28787653536070601</v>
      </c>
      <c r="J1314" s="17">
        <v>0.25900960306997201</v>
      </c>
      <c r="K1314" s="17">
        <v>0.137906796344336</v>
      </c>
      <c r="L1314" s="17">
        <v>0.21846594781182799</v>
      </c>
      <c r="M1314" s="17"/>
      <c r="N1314" s="17">
        <v>0.22360598058853601</v>
      </c>
      <c r="O1314" s="17">
        <v>0.27554491319670599</v>
      </c>
      <c r="P1314" s="17">
        <v>0.23108393755134399</v>
      </c>
      <c r="Q1314" s="17">
        <v>0.25262090728786901</v>
      </c>
      <c r="R1314" s="17">
        <v>0.22764555758148899</v>
      </c>
      <c r="S1314" s="17"/>
      <c r="T1314" s="17">
        <v>0.48749805228875898</v>
      </c>
      <c r="U1314" s="17">
        <v>0.22356029878640901</v>
      </c>
      <c r="V1314" s="17">
        <v>0.23298726693185401</v>
      </c>
      <c r="W1314" s="17">
        <v>0.22934018765828099</v>
      </c>
      <c r="X1314" s="17"/>
      <c r="Y1314" s="17">
        <v>0.24796359545798399</v>
      </c>
      <c r="Z1314" s="17">
        <v>0.22670562491269799</v>
      </c>
      <c r="AA1314" s="17" t="s">
        <v>117</v>
      </c>
      <c r="AB1314" s="17" t="s">
        <v>117</v>
      </c>
      <c r="AC1314" s="17" t="s">
        <v>117</v>
      </c>
      <c r="AD1314" s="17" t="s">
        <v>117</v>
      </c>
      <c r="AE1314" s="17"/>
      <c r="AF1314" s="17">
        <v>0.26998461352235498</v>
      </c>
      <c r="AG1314" s="17"/>
      <c r="AH1314" s="17">
        <v>0.24481307710762201</v>
      </c>
      <c r="AI1314" s="17"/>
      <c r="AJ1314" s="17">
        <v>0.23675303784409801</v>
      </c>
      <c r="AK1314" s="17">
        <v>0.226994227468263</v>
      </c>
      <c r="AL1314" s="17">
        <v>0.15701422049205899</v>
      </c>
      <c r="AM1314" s="17">
        <v>0.30041678246054898</v>
      </c>
      <c r="AN1314" s="17">
        <v>0.35276160119567901</v>
      </c>
    </row>
    <row r="1315" spans="2:40" x14ac:dyDescent="0.35">
      <c r="B1315" t="s">
        <v>533</v>
      </c>
      <c r="C1315" s="17">
        <v>0.207657544551411</v>
      </c>
      <c r="D1315" s="17">
        <v>0.21696317814128399</v>
      </c>
      <c r="E1315" s="17">
        <v>0.19698146890575099</v>
      </c>
      <c r="F1315" s="17"/>
      <c r="G1315" s="17">
        <v>9.3703966695803498E-2</v>
      </c>
      <c r="H1315" s="17">
        <v>0.223700341926899</v>
      </c>
      <c r="I1315" s="17">
        <v>0.17750032599461299</v>
      </c>
      <c r="J1315" s="17">
        <v>0.17802645725041499</v>
      </c>
      <c r="K1315" s="17">
        <v>0.28010794110610798</v>
      </c>
      <c r="L1315" s="17">
        <v>0.336310711456689</v>
      </c>
      <c r="M1315" s="17"/>
      <c r="N1315" s="17">
        <v>0.121020072671694</v>
      </c>
      <c r="O1315" s="17">
        <v>0.14104604789723299</v>
      </c>
      <c r="P1315" s="17">
        <v>0.224801534845606</v>
      </c>
      <c r="Q1315" s="17">
        <v>0.25474438928944099</v>
      </c>
      <c r="R1315" s="17">
        <v>0.17439514116872201</v>
      </c>
      <c r="S1315" s="17"/>
      <c r="T1315" s="17">
        <v>0</v>
      </c>
      <c r="U1315" s="17">
        <v>0.18451777690239199</v>
      </c>
      <c r="V1315" s="17">
        <v>0.22315033600801701</v>
      </c>
      <c r="W1315" s="17">
        <v>0.24446659108114299</v>
      </c>
      <c r="X1315" s="17"/>
      <c r="Y1315" s="17">
        <v>0.231126335409579</v>
      </c>
      <c r="Z1315" s="17">
        <v>0.10970829315620501</v>
      </c>
      <c r="AA1315" s="17" t="s">
        <v>117</v>
      </c>
      <c r="AB1315" s="17" t="s">
        <v>117</v>
      </c>
      <c r="AC1315" s="17" t="s">
        <v>117</v>
      </c>
      <c r="AD1315" s="17" t="s">
        <v>117</v>
      </c>
      <c r="AE1315" s="17"/>
      <c r="AF1315" s="17">
        <v>0.187017147652661</v>
      </c>
      <c r="AG1315" s="17"/>
      <c r="AH1315" s="17">
        <v>0.203401722857912</v>
      </c>
      <c r="AI1315" s="17"/>
      <c r="AJ1315" s="17">
        <v>0.18695538573380099</v>
      </c>
      <c r="AK1315" s="17">
        <v>0.20170940560417799</v>
      </c>
      <c r="AL1315" s="17">
        <v>0.209082291767415</v>
      </c>
      <c r="AM1315" s="17">
        <v>0.22938415470322299</v>
      </c>
      <c r="AN1315" s="17">
        <v>0.24037324534400001</v>
      </c>
    </row>
    <row r="1316" spans="2:40" x14ac:dyDescent="0.35">
      <c r="B1316" t="s">
        <v>534</v>
      </c>
      <c r="C1316" s="17">
        <v>0.12164540296188101</v>
      </c>
      <c r="D1316" s="17">
        <v>0.12650171552675701</v>
      </c>
      <c r="E1316" s="17">
        <v>0.111935748565774</v>
      </c>
      <c r="F1316" s="17"/>
      <c r="G1316" s="17">
        <v>9.1753721322044596E-2</v>
      </c>
      <c r="H1316" s="17">
        <v>0.13099552664838701</v>
      </c>
      <c r="I1316" s="17">
        <v>0.112375905790023</v>
      </c>
      <c r="J1316" s="17">
        <v>0.139699546376818</v>
      </c>
      <c r="K1316" s="17">
        <v>0.11461495683344</v>
      </c>
      <c r="L1316" s="17">
        <v>0.116813896298247</v>
      </c>
      <c r="M1316" s="17"/>
      <c r="N1316" s="17">
        <v>0</v>
      </c>
      <c r="O1316" s="17">
        <v>6.2214193134170703E-2</v>
      </c>
      <c r="P1316" s="17">
        <v>0.11952330007515299</v>
      </c>
      <c r="Q1316" s="17">
        <v>0.117599457022457</v>
      </c>
      <c r="R1316" s="17">
        <v>0.21260397304863601</v>
      </c>
      <c r="S1316" s="17"/>
      <c r="T1316" s="17">
        <v>8.0499794183582302E-2</v>
      </c>
      <c r="U1316" s="17">
        <v>0.107336526625587</v>
      </c>
      <c r="V1316" s="17">
        <v>0.101042781426644</v>
      </c>
      <c r="W1316" s="17">
        <v>0.14930036618678799</v>
      </c>
      <c r="X1316" s="17"/>
      <c r="Y1316" s="17">
        <v>0.123925538946171</v>
      </c>
      <c r="Z1316" s="17">
        <v>0.11212903656319401</v>
      </c>
      <c r="AA1316" s="17" t="s">
        <v>117</v>
      </c>
      <c r="AB1316" s="17" t="s">
        <v>117</v>
      </c>
      <c r="AC1316" s="17" t="s">
        <v>117</v>
      </c>
      <c r="AD1316" s="17" t="s">
        <v>117</v>
      </c>
      <c r="AE1316" s="17"/>
      <c r="AF1316" s="17">
        <v>0.120877164924782</v>
      </c>
      <c r="AG1316" s="17"/>
      <c r="AH1316" s="17">
        <v>0.12252328263465399</v>
      </c>
      <c r="AI1316" s="17"/>
      <c r="AJ1316" s="17">
        <v>0.113121554247434</v>
      </c>
      <c r="AK1316" s="17">
        <v>0.1400444413426</v>
      </c>
      <c r="AL1316" s="17">
        <v>0.153450305920979</v>
      </c>
      <c r="AM1316" s="17">
        <v>0.111183943552772</v>
      </c>
      <c r="AN1316" s="17">
        <v>8.14542917181484E-2</v>
      </c>
    </row>
    <row r="1317" spans="2:40" x14ac:dyDescent="0.35">
      <c r="B1317" t="s">
        <v>535</v>
      </c>
      <c r="C1317" s="17">
        <v>0.13913543285858401</v>
      </c>
      <c r="D1317" s="17">
        <v>0.123868105188376</v>
      </c>
      <c r="E1317" s="17">
        <v>0.15866350500492901</v>
      </c>
      <c r="F1317" s="17"/>
      <c r="G1317" s="17">
        <v>8.2582110534995104E-2</v>
      </c>
      <c r="H1317" s="17">
        <v>8.0296917726135494E-2</v>
      </c>
      <c r="I1317" s="17">
        <v>0.18671636342859099</v>
      </c>
      <c r="J1317" s="17">
        <v>0.17398495398372499</v>
      </c>
      <c r="K1317" s="17">
        <v>0.17835843536538301</v>
      </c>
      <c r="L1317" s="17">
        <v>2.9791558791711401E-2</v>
      </c>
      <c r="M1317" s="17"/>
      <c r="N1317" s="17">
        <v>3.2109744367149001E-2</v>
      </c>
      <c r="O1317" s="17">
        <v>9.9142935428400997E-2</v>
      </c>
      <c r="P1317" s="17">
        <v>0.12584028109894699</v>
      </c>
      <c r="Q1317" s="17">
        <v>0.164893815284191</v>
      </c>
      <c r="R1317" s="17">
        <v>0.183191703621639</v>
      </c>
      <c r="S1317" s="17"/>
      <c r="T1317" s="17">
        <v>0</v>
      </c>
      <c r="U1317" s="17">
        <v>8.1247909161516293E-2</v>
      </c>
      <c r="V1317" s="17">
        <v>0.11351011878836199</v>
      </c>
      <c r="W1317" s="17">
        <v>0.177799333855163</v>
      </c>
      <c r="X1317" s="17"/>
      <c r="Y1317" s="17">
        <v>0.15486210984855101</v>
      </c>
      <c r="Z1317" s="17">
        <v>7.3498636851031904E-2</v>
      </c>
      <c r="AA1317" s="17" t="s">
        <v>117</v>
      </c>
      <c r="AB1317" s="17" t="s">
        <v>117</v>
      </c>
      <c r="AC1317" s="17" t="s">
        <v>117</v>
      </c>
      <c r="AD1317" s="17" t="s">
        <v>117</v>
      </c>
      <c r="AE1317" s="17"/>
      <c r="AF1317" s="17">
        <v>0.138653578582381</v>
      </c>
      <c r="AG1317" s="17"/>
      <c r="AH1317" s="17">
        <v>0.14055188242734101</v>
      </c>
      <c r="AI1317" s="17"/>
      <c r="AJ1317" s="17">
        <v>0.13790650395030901</v>
      </c>
      <c r="AK1317" s="17">
        <v>0.11704502658765099</v>
      </c>
      <c r="AL1317" s="17">
        <v>0.183352982783135</v>
      </c>
      <c r="AM1317" s="17">
        <v>0.12536158432807201</v>
      </c>
      <c r="AN1317" s="17">
        <v>0.11011449110371301</v>
      </c>
    </row>
    <row r="1318" spans="2:40" x14ac:dyDescent="0.35">
      <c r="B1318" t="s">
        <v>536</v>
      </c>
      <c r="C1318" s="17">
        <v>3.0868367273212498E-2</v>
      </c>
      <c r="D1318" s="17">
        <v>2.85621191287341E-2</v>
      </c>
      <c r="E1318" s="17">
        <v>3.3859546784550297E-2</v>
      </c>
      <c r="F1318" s="17"/>
      <c r="G1318" s="17">
        <v>0</v>
      </c>
      <c r="H1318" s="17">
        <v>4.6714345402363799E-2</v>
      </c>
      <c r="I1318" s="17">
        <v>3.9370698134046402E-2</v>
      </c>
      <c r="J1318" s="17">
        <v>5.0074180642677497E-2</v>
      </c>
      <c r="K1318" s="17">
        <v>0</v>
      </c>
      <c r="L1318" s="17">
        <v>0</v>
      </c>
      <c r="M1318" s="17"/>
      <c r="N1318" s="17">
        <v>0</v>
      </c>
      <c r="O1318" s="17">
        <v>1.6262358062049499E-2</v>
      </c>
      <c r="P1318" s="17">
        <v>1.8049090946877101E-2</v>
      </c>
      <c r="Q1318" s="17">
        <v>3.41575549187784E-2</v>
      </c>
      <c r="R1318" s="17">
        <v>6.9292311472249998E-2</v>
      </c>
      <c r="S1318" s="17"/>
      <c r="T1318" s="17">
        <v>8.2563131440788001E-2</v>
      </c>
      <c r="U1318" s="17">
        <v>2.3747334871516201E-2</v>
      </c>
      <c r="V1318" s="17">
        <v>1.4057650285273299E-2</v>
      </c>
      <c r="W1318" s="17">
        <v>4.5180893685941997E-2</v>
      </c>
      <c r="X1318" s="17"/>
      <c r="Y1318" s="17">
        <v>2.6291905305704098E-2</v>
      </c>
      <c r="Z1318" s="17">
        <v>4.9968670585176997E-2</v>
      </c>
      <c r="AA1318" s="17" t="s">
        <v>117</v>
      </c>
      <c r="AB1318" s="17" t="s">
        <v>117</v>
      </c>
      <c r="AC1318" s="17" t="s">
        <v>117</v>
      </c>
      <c r="AD1318" s="17" t="s">
        <v>117</v>
      </c>
      <c r="AE1318" s="17"/>
      <c r="AF1318" s="17">
        <v>4.6146513131553997E-2</v>
      </c>
      <c r="AG1318" s="17"/>
      <c r="AH1318" s="17">
        <v>2.9791301093461599E-2</v>
      </c>
      <c r="AI1318" s="17"/>
      <c r="AJ1318" s="17">
        <v>5.9802780935525199E-2</v>
      </c>
      <c r="AK1318" s="17">
        <v>4.3105969210363297E-2</v>
      </c>
      <c r="AL1318" s="17">
        <v>2.0643812339051298E-2</v>
      </c>
      <c r="AM1318" s="17">
        <v>0</v>
      </c>
      <c r="AN1318" s="17">
        <v>0</v>
      </c>
    </row>
    <row r="1319" spans="2:40" x14ac:dyDescent="0.35">
      <c r="B1319" t="s">
        <v>537</v>
      </c>
      <c r="C1319" s="17">
        <v>3.1923101889765403E-2</v>
      </c>
      <c r="D1319" s="17">
        <v>2.4828878919918099E-2</v>
      </c>
      <c r="E1319" s="17">
        <v>4.0859894264737302E-2</v>
      </c>
      <c r="F1319" s="17"/>
      <c r="G1319" s="17">
        <v>4.32248189222681E-2</v>
      </c>
      <c r="H1319" s="17">
        <v>3.0853985598965999E-2</v>
      </c>
      <c r="I1319" s="17">
        <v>3.9763778007135202E-2</v>
      </c>
      <c r="J1319" s="17">
        <v>3.1353769004363201E-2</v>
      </c>
      <c r="K1319" s="17">
        <v>1.8666119976657299E-2</v>
      </c>
      <c r="L1319" s="17">
        <v>2.9791558791711401E-2</v>
      </c>
      <c r="M1319" s="17"/>
      <c r="N1319" s="17">
        <v>0</v>
      </c>
      <c r="O1319" s="17">
        <v>4.0654492128184103E-2</v>
      </c>
      <c r="P1319" s="17">
        <v>3.2620805773553897E-2</v>
      </c>
      <c r="Q1319" s="17">
        <v>2.8481109241916502E-2</v>
      </c>
      <c r="R1319" s="17">
        <v>4.1724648810744197E-2</v>
      </c>
      <c r="S1319" s="17"/>
      <c r="T1319" s="17">
        <v>0</v>
      </c>
      <c r="U1319" s="17">
        <v>1.11342296639664E-2</v>
      </c>
      <c r="V1319" s="17">
        <v>3.45106094165053E-2</v>
      </c>
      <c r="W1319" s="17">
        <v>4.2465286217562702E-2</v>
      </c>
      <c r="X1319" s="17"/>
      <c r="Y1319" s="17">
        <v>3.56973554974781E-2</v>
      </c>
      <c r="Z1319" s="17">
        <v>1.6170892170684101E-2</v>
      </c>
      <c r="AA1319" s="17" t="s">
        <v>117</v>
      </c>
      <c r="AB1319" s="17" t="s">
        <v>117</v>
      </c>
      <c r="AC1319" s="17" t="s">
        <v>117</v>
      </c>
      <c r="AD1319" s="17" t="s">
        <v>117</v>
      </c>
      <c r="AE1319" s="17"/>
      <c r="AF1319" s="17">
        <v>3.3241850518361003E-2</v>
      </c>
      <c r="AG1319" s="17"/>
      <c r="AH1319" s="17">
        <v>3.26038007146357E-2</v>
      </c>
      <c r="AI1319" s="17"/>
      <c r="AJ1319" s="17">
        <v>4.4175368658660202E-2</v>
      </c>
      <c r="AK1319" s="17">
        <v>6.2108148802348703E-2</v>
      </c>
      <c r="AL1319" s="17">
        <v>1.8215868939913098E-2</v>
      </c>
      <c r="AM1319" s="17">
        <v>1.2630676503718199E-2</v>
      </c>
      <c r="AN1319" s="17">
        <v>1.9617514925352401E-2</v>
      </c>
    </row>
    <row r="1320" spans="2:40" x14ac:dyDescent="0.35">
      <c r="B1320" t="s">
        <v>538</v>
      </c>
      <c r="C1320" s="17">
        <v>2.7917475488033899E-2</v>
      </c>
      <c r="D1320" s="17">
        <v>2.5533594257411901E-2</v>
      </c>
      <c r="E1320" s="17">
        <v>3.099261098492E-2</v>
      </c>
      <c r="F1320" s="17"/>
      <c r="G1320" s="17">
        <v>4.51672574777865E-2</v>
      </c>
      <c r="H1320" s="17">
        <v>2.2197115316413302E-2</v>
      </c>
      <c r="I1320" s="17">
        <v>1.7197242229499601E-2</v>
      </c>
      <c r="J1320" s="17">
        <v>4.38031354432891E-2</v>
      </c>
      <c r="K1320" s="17">
        <v>1.8851771419896302E-2</v>
      </c>
      <c r="L1320" s="17">
        <v>2.93206149493099E-2</v>
      </c>
      <c r="M1320" s="17"/>
      <c r="N1320" s="17">
        <v>0</v>
      </c>
      <c r="O1320" s="17">
        <v>3.0196321407265601E-2</v>
      </c>
      <c r="P1320" s="17">
        <v>4.3375548383704901E-2</v>
      </c>
      <c r="Q1320" s="17">
        <v>1.6316464852816799E-2</v>
      </c>
      <c r="R1320" s="17">
        <v>3.12331845123744E-2</v>
      </c>
      <c r="S1320" s="17"/>
      <c r="T1320" s="17">
        <v>0.181858205348087</v>
      </c>
      <c r="U1320" s="17">
        <v>3.1364184452577298E-2</v>
      </c>
      <c r="V1320" s="17">
        <v>2.44779326991767E-2</v>
      </c>
      <c r="W1320" s="17">
        <v>9.2950473074321395E-3</v>
      </c>
      <c r="X1320" s="17"/>
      <c r="Y1320" s="17">
        <v>2.45289388552003E-2</v>
      </c>
      <c r="Z1320" s="17">
        <v>4.2059858387823099E-2</v>
      </c>
      <c r="AA1320" s="17" t="s">
        <v>117</v>
      </c>
      <c r="AB1320" s="17" t="s">
        <v>117</v>
      </c>
      <c r="AC1320" s="17" t="s">
        <v>117</v>
      </c>
      <c r="AD1320" s="17" t="s">
        <v>117</v>
      </c>
      <c r="AE1320" s="17"/>
      <c r="AF1320" s="17">
        <v>2.16205801119757E-2</v>
      </c>
      <c r="AG1320" s="17"/>
      <c r="AH1320" s="17">
        <v>2.8512762024526302E-2</v>
      </c>
      <c r="AI1320" s="17"/>
      <c r="AJ1320" s="17">
        <v>3.54298089988698E-2</v>
      </c>
      <c r="AK1320" s="17">
        <v>4.2148412237406799E-2</v>
      </c>
      <c r="AL1320" s="17">
        <v>3.95457036548875E-2</v>
      </c>
      <c r="AM1320" s="17">
        <v>8.4287790978762201E-3</v>
      </c>
      <c r="AN1320" s="17">
        <v>0</v>
      </c>
    </row>
    <row r="1321" spans="2:40" x14ac:dyDescent="0.35">
      <c r="C1321" s="17"/>
      <c r="D1321" s="17"/>
      <c r="E1321" s="17"/>
      <c r="F1321" s="17"/>
      <c r="G1321" s="17"/>
      <c r="H1321" s="17"/>
      <c r="I1321" s="17"/>
      <c r="J1321" s="17"/>
      <c r="K1321" s="17"/>
      <c r="L1321" s="17"/>
      <c r="M1321" s="17"/>
      <c r="N1321" s="17"/>
      <c r="O1321" s="17"/>
      <c r="P1321" s="17"/>
      <c r="Q1321" s="17"/>
      <c r="R1321" s="17"/>
      <c r="S1321" s="17"/>
      <c r="T1321" s="17"/>
      <c r="U1321" s="17"/>
      <c r="V1321" s="17"/>
      <c r="W1321" s="17"/>
      <c r="X1321" s="17"/>
      <c r="Y1321" s="17"/>
      <c r="Z1321" s="17"/>
      <c r="AA1321" s="17"/>
      <c r="AB1321" s="17"/>
      <c r="AC1321" s="17"/>
      <c r="AD1321" s="17"/>
      <c r="AE1321" s="17"/>
      <c r="AF1321" s="17"/>
      <c r="AG1321" s="17"/>
      <c r="AH1321" s="17"/>
      <c r="AI1321" s="17"/>
      <c r="AJ1321" s="17"/>
      <c r="AK1321" s="17"/>
      <c r="AL1321" s="17"/>
      <c r="AM1321" s="17"/>
      <c r="AN1321" s="17"/>
    </row>
    <row r="1322" spans="2:40" x14ac:dyDescent="0.35">
      <c r="B1322" s="6" t="s">
        <v>541</v>
      </c>
      <c r="C1322" s="17"/>
      <c r="D1322" s="17"/>
      <c r="E1322" s="17"/>
      <c r="F1322" s="17"/>
      <c r="G1322" s="17"/>
      <c r="H1322" s="17"/>
      <c r="I1322" s="17"/>
      <c r="J1322" s="17"/>
      <c r="K1322" s="17"/>
      <c r="L1322" s="17"/>
      <c r="M1322" s="17"/>
      <c r="N1322" s="17"/>
      <c r="O1322" s="17"/>
      <c r="P1322" s="17"/>
      <c r="Q1322" s="17"/>
      <c r="R1322" s="17"/>
      <c r="S1322" s="17"/>
      <c r="T1322" s="17"/>
      <c r="U1322" s="17"/>
      <c r="V1322" s="17"/>
      <c r="W1322" s="17"/>
      <c r="X1322" s="17"/>
      <c r="Y1322" s="17"/>
      <c r="Z1322" s="17"/>
      <c r="AA1322" s="17"/>
      <c r="AB1322" s="17"/>
      <c r="AC1322" s="17"/>
      <c r="AD1322" s="17"/>
      <c r="AE1322" s="17"/>
      <c r="AF1322" s="17"/>
      <c r="AG1322" s="17"/>
      <c r="AH1322" s="17"/>
      <c r="AI1322" s="17"/>
      <c r="AJ1322" s="17"/>
      <c r="AK1322" s="17"/>
      <c r="AL1322" s="17"/>
      <c r="AM1322" s="17"/>
      <c r="AN1322" s="17"/>
    </row>
    <row r="1323" spans="2:40" x14ac:dyDescent="0.35">
      <c r="B1323" s="24" t="s">
        <v>222</v>
      </c>
      <c r="C1323" s="17"/>
      <c r="D1323" s="17"/>
      <c r="E1323" s="17"/>
      <c r="F1323" s="17"/>
      <c r="G1323" s="17"/>
      <c r="H1323" s="17"/>
      <c r="I1323" s="17"/>
      <c r="J1323" s="17"/>
      <c r="K1323" s="17"/>
      <c r="L1323" s="17"/>
      <c r="M1323" s="17"/>
      <c r="N1323" s="17"/>
      <c r="O1323" s="17"/>
      <c r="P1323" s="17"/>
      <c r="Q1323" s="17"/>
      <c r="R1323" s="17"/>
      <c r="S1323" s="17"/>
      <c r="T1323" s="17"/>
      <c r="U1323" s="17"/>
      <c r="V1323" s="17"/>
      <c r="W1323" s="17"/>
      <c r="X1323" s="17"/>
      <c r="Y1323" s="17"/>
      <c r="Z1323" s="17"/>
      <c r="AA1323" s="17"/>
      <c r="AB1323" s="17"/>
      <c r="AC1323" s="17"/>
      <c r="AD1323" s="17"/>
      <c r="AE1323" s="17"/>
      <c r="AF1323" s="17"/>
      <c r="AG1323" s="17"/>
      <c r="AH1323" s="17"/>
      <c r="AI1323" s="17"/>
      <c r="AJ1323" s="17"/>
      <c r="AK1323" s="17"/>
      <c r="AL1323" s="17"/>
      <c r="AM1323" s="17"/>
      <c r="AN1323" s="17"/>
    </row>
    <row r="1324" spans="2:40" x14ac:dyDescent="0.35">
      <c r="B1324" t="s">
        <v>531</v>
      </c>
      <c r="C1324" s="17">
        <v>0.24228187990627101</v>
      </c>
      <c r="D1324" s="17">
        <v>0.20566205529113299</v>
      </c>
      <c r="E1324" s="17">
        <v>0.28873791420397499</v>
      </c>
      <c r="F1324" s="17"/>
      <c r="G1324" s="17">
        <v>0.19423919611562401</v>
      </c>
      <c r="H1324" s="17">
        <v>0.139254588859619</v>
      </c>
      <c r="I1324" s="17">
        <v>0.23319146961595599</v>
      </c>
      <c r="J1324" s="17">
        <v>0.25766740410109901</v>
      </c>
      <c r="K1324" s="17">
        <v>0.35580784754774403</v>
      </c>
      <c r="L1324" s="17">
        <v>0.36345007870972201</v>
      </c>
      <c r="M1324" s="17"/>
      <c r="N1324" s="17">
        <v>0.44426710322035301</v>
      </c>
      <c r="O1324" s="17">
        <v>0.27834076956688503</v>
      </c>
      <c r="P1324" s="17">
        <v>0.37008454310553002</v>
      </c>
      <c r="Q1324" s="17">
        <v>0.15545375474137599</v>
      </c>
      <c r="R1324" s="17">
        <v>7.8625687582869905E-2</v>
      </c>
      <c r="S1324" s="17"/>
      <c r="T1324" s="17">
        <v>0.167580816738784</v>
      </c>
      <c r="U1324" s="17">
        <v>0.36080956214471799</v>
      </c>
      <c r="V1324" s="17">
        <v>0.25145936853920497</v>
      </c>
      <c r="W1324" s="17">
        <v>0.175572593412125</v>
      </c>
      <c r="X1324" s="17"/>
      <c r="Y1324" s="17">
        <v>0.20498122582991901</v>
      </c>
      <c r="Z1324" s="17">
        <v>0.39795974015098101</v>
      </c>
      <c r="AA1324" s="17" t="s">
        <v>117</v>
      </c>
      <c r="AB1324" s="17" t="s">
        <v>117</v>
      </c>
      <c r="AC1324" s="17" t="s">
        <v>117</v>
      </c>
      <c r="AD1324" s="17" t="s">
        <v>117</v>
      </c>
      <c r="AE1324" s="17"/>
      <c r="AF1324" s="17">
        <v>0.25468603127228601</v>
      </c>
      <c r="AG1324" s="17"/>
      <c r="AH1324" s="17">
        <v>0.24234670063191799</v>
      </c>
      <c r="AI1324" s="17"/>
      <c r="AJ1324" s="17">
        <v>0.195947644066852</v>
      </c>
      <c r="AK1324" s="17">
        <v>0.24476360950663101</v>
      </c>
      <c r="AL1324" s="17">
        <v>0.297104529459921</v>
      </c>
      <c r="AM1324" s="17">
        <v>0.28442314577866701</v>
      </c>
      <c r="AN1324" s="17">
        <v>0.18656804061622301</v>
      </c>
    </row>
    <row r="1325" spans="2:40" x14ac:dyDescent="0.35">
      <c r="B1325" t="s">
        <v>532</v>
      </c>
      <c r="C1325" s="17">
        <v>0.28814917174648302</v>
      </c>
      <c r="D1325" s="17">
        <v>0.301165707328857</v>
      </c>
      <c r="E1325" s="17">
        <v>0.273205967386003</v>
      </c>
      <c r="F1325" s="17"/>
      <c r="G1325" s="17">
        <v>0.29368435408506199</v>
      </c>
      <c r="H1325" s="17">
        <v>0.31004716971893798</v>
      </c>
      <c r="I1325" s="17">
        <v>0.26141799288560202</v>
      </c>
      <c r="J1325" s="17">
        <v>0.29134384283443898</v>
      </c>
      <c r="K1325" s="17">
        <v>0.26974265121032298</v>
      </c>
      <c r="L1325" s="17">
        <v>0.33537965153053301</v>
      </c>
      <c r="M1325" s="17"/>
      <c r="N1325" s="17">
        <v>0.48110347790616897</v>
      </c>
      <c r="O1325" s="17">
        <v>0.34275005962569999</v>
      </c>
      <c r="P1325" s="17">
        <v>0.249689734978947</v>
      </c>
      <c r="Q1325" s="17">
        <v>0.32688638679584597</v>
      </c>
      <c r="R1325" s="17">
        <v>0.17497891916632599</v>
      </c>
      <c r="S1325" s="17"/>
      <c r="T1325" s="17">
        <v>0.470499647923386</v>
      </c>
      <c r="U1325" s="17">
        <v>0.24203225552108601</v>
      </c>
      <c r="V1325" s="17">
        <v>0.34399351030500602</v>
      </c>
      <c r="W1325" s="17">
        <v>0.26572158950054398</v>
      </c>
      <c r="X1325" s="17"/>
      <c r="Y1325" s="17">
        <v>0.30183233411739302</v>
      </c>
      <c r="Z1325" s="17">
        <v>0.23104118015673999</v>
      </c>
      <c r="AA1325" s="17" t="s">
        <v>117</v>
      </c>
      <c r="AB1325" s="17" t="s">
        <v>117</v>
      </c>
      <c r="AC1325" s="17" t="s">
        <v>117</v>
      </c>
      <c r="AD1325" s="17" t="s">
        <v>117</v>
      </c>
      <c r="AE1325" s="17"/>
      <c r="AF1325" s="17">
        <v>0.29973977517959499</v>
      </c>
      <c r="AG1325" s="17"/>
      <c r="AH1325" s="17">
        <v>0.289013896135074</v>
      </c>
      <c r="AI1325" s="17"/>
      <c r="AJ1325" s="17">
        <v>0.28196208903361297</v>
      </c>
      <c r="AK1325" s="17">
        <v>0.32641440276571698</v>
      </c>
      <c r="AL1325" s="17">
        <v>0.28520318508640102</v>
      </c>
      <c r="AM1325" s="17">
        <v>0.261112483195093</v>
      </c>
      <c r="AN1325" s="17">
        <v>0.33476268448907298</v>
      </c>
    </row>
    <row r="1326" spans="2:40" x14ac:dyDescent="0.35">
      <c r="B1326" t="s">
        <v>533</v>
      </c>
      <c r="C1326" s="17">
        <v>0.22118720277376899</v>
      </c>
      <c r="D1326" s="17">
        <v>0.24940753147213901</v>
      </c>
      <c r="E1326" s="17">
        <v>0.18709744657981001</v>
      </c>
      <c r="F1326" s="17"/>
      <c r="G1326" s="17">
        <v>0.17841691998499601</v>
      </c>
      <c r="H1326" s="17">
        <v>0.230649886036948</v>
      </c>
      <c r="I1326" s="17">
        <v>0.24806686444204001</v>
      </c>
      <c r="J1326" s="17">
        <v>0.22703432480824701</v>
      </c>
      <c r="K1326" s="17">
        <v>0.20420045839336901</v>
      </c>
      <c r="L1326" s="17">
        <v>0.17560321521130001</v>
      </c>
      <c r="M1326" s="17"/>
      <c r="N1326" s="17">
        <v>0</v>
      </c>
      <c r="O1326" s="17">
        <v>0.21823877141448</v>
      </c>
      <c r="P1326" s="17">
        <v>0.224813724684091</v>
      </c>
      <c r="Q1326" s="17">
        <v>0.25201596023922601</v>
      </c>
      <c r="R1326" s="17">
        <v>0.236113851420204</v>
      </c>
      <c r="S1326" s="17"/>
      <c r="T1326" s="17">
        <v>0.101358411164505</v>
      </c>
      <c r="U1326" s="17">
        <v>0.176261931837953</v>
      </c>
      <c r="V1326" s="17">
        <v>0.19987980954229101</v>
      </c>
      <c r="W1326" s="17">
        <v>0.25611078612758797</v>
      </c>
      <c r="X1326" s="17"/>
      <c r="Y1326" s="17">
        <v>0.23393325480312599</v>
      </c>
      <c r="Z1326" s="17">
        <v>0.16799033114689699</v>
      </c>
      <c r="AA1326" s="17" t="s">
        <v>117</v>
      </c>
      <c r="AB1326" s="17" t="s">
        <v>117</v>
      </c>
      <c r="AC1326" s="17" t="s">
        <v>117</v>
      </c>
      <c r="AD1326" s="17" t="s">
        <v>117</v>
      </c>
      <c r="AE1326" s="17"/>
      <c r="AF1326" s="17">
        <v>0.16584281402857201</v>
      </c>
      <c r="AG1326" s="17"/>
      <c r="AH1326" s="17">
        <v>0.22415665039121599</v>
      </c>
      <c r="AI1326" s="17"/>
      <c r="AJ1326" s="17">
        <v>0.20151955027941701</v>
      </c>
      <c r="AK1326" s="17">
        <v>0.186489988479243</v>
      </c>
      <c r="AL1326" s="17">
        <v>0.231825377148241</v>
      </c>
      <c r="AM1326" s="17">
        <v>0.24926463413639799</v>
      </c>
      <c r="AN1326" s="17">
        <v>0.254628223784515</v>
      </c>
    </row>
    <row r="1327" spans="2:40" x14ac:dyDescent="0.35">
      <c r="B1327" t="s">
        <v>534</v>
      </c>
      <c r="C1327" s="17">
        <v>9.7687598705617301E-2</v>
      </c>
      <c r="D1327" s="17">
        <v>0.10427380450782101</v>
      </c>
      <c r="E1327" s="17">
        <v>8.5730920216095005E-2</v>
      </c>
      <c r="F1327" s="17"/>
      <c r="G1327" s="17">
        <v>7.4838824869689499E-2</v>
      </c>
      <c r="H1327" s="17">
        <v>0.124151920493941</v>
      </c>
      <c r="I1327" s="17">
        <v>8.0970347487545502E-2</v>
      </c>
      <c r="J1327" s="17">
        <v>9.8597322261032794E-2</v>
      </c>
      <c r="K1327" s="17">
        <v>9.6747304117637101E-2</v>
      </c>
      <c r="L1327" s="17">
        <v>9.1677023659666707E-2</v>
      </c>
      <c r="M1327" s="17"/>
      <c r="N1327" s="17">
        <v>3.7839870546556902E-2</v>
      </c>
      <c r="O1327" s="17">
        <v>7.2121626681693599E-2</v>
      </c>
      <c r="P1327" s="17">
        <v>8.1728924100755607E-2</v>
      </c>
      <c r="Q1327" s="17">
        <v>0.1000149821558</v>
      </c>
      <c r="R1327" s="17">
        <v>0.163558090272162</v>
      </c>
      <c r="S1327" s="17"/>
      <c r="T1327" s="17">
        <v>0.180061329989743</v>
      </c>
      <c r="U1327" s="17">
        <v>4.7053926656491399E-2</v>
      </c>
      <c r="V1327" s="17">
        <v>8.9881247961941593E-2</v>
      </c>
      <c r="W1327" s="17">
        <v>0.133149149591686</v>
      </c>
      <c r="X1327" s="17"/>
      <c r="Y1327" s="17">
        <v>0.101688303366577</v>
      </c>
      <c r="Z1327" s="17">
        <v>8.0990273778971805E-2</v>
      </c>
      <c r="AA1327" s="17" t="s">
        <v>117</v>
      </c>
      <c r="AB1327" s="17" t="s">
        <v>117</v>
      </c>
      <c r="AC1327" s="17" t="s">
        <v>117</v>
      </c>
      <c r="AD1327" s="17" t="s">
        <v>117</v>
      </c>
      <c r="AE1327" s="17"/>
      <c r="AF1327" s="17">
        <v>9.0023359979314904E-2</v>
      </c>
      <c r="AG1327" s="17"/>
      <c r="AH1327" s="17">
        <v>9.8054624224554104E-2</v>
      </c>
      <c r="AI1327" s="17"/>
      <c r="AJ1327" s="17">
        <v>9.8515314223468195E-2</v>
      </c>
      <c r="AK1327" s="17">
        <v>6.8590379021545994E-2</v>
      </c>
      <c r="AL1327" s="17">
        <v>8.0569132996058002E-2</v>
      </c>
      <c r="AM1327" s="17">
        <v>0.125680297368402</v>
      </c>
      <c r="AN1327" s="17">
        <v>0.104113920054142</v>
      </c>
    </row>
    <row r="1328" spans="2:40" x14ac:dyDescent="0.35">
      <c r="B1328" t="s">
        <v>535</v>
      </c>
      <c r="C1328" s="17">
        <v>8.4493979477507905E-2</v>
      </c>
      <c r="D1328" s="17">
        <v>7.6326889881783794E-2</v>
      </c>
      <c r="E1328" s="17">
        <v>9.4982518522318607E-2</v>
      </c>
      <c r="F1328" s="17"/>
      <c r="G1328" s="17">
        <v>0.177042921161185</v>
      </c>
      <c r="H1328" s="17">
        <v>0.102156712012411</v>
      </c>
      <c r="I1328" s="17">
        <v>9.5987711665907499E-2</v>
      </c>
      <c r="J1328" s="17">
        <v>6.3092334190013602E-2</v>
      </c>
      <c r="K1328" s="17">
        <v>5.4649967311031403E-2</v>
      </c>
      <c r="L1328" s="17">
        <v>0</v>
      </c>
      <c r="M1328" s="17"/>
      <c r="N1328" s="17">
        <v>0</v>
      </c>
      <c r="O1328" s="17">
        <v>7.3811822150446904E-2</v>
      </c>
      <c r="P1328" s="17">
        <v>2.9078442808003899E-2</v>
      </c>
      <c r="Q1328" s="17">
        <v>8.9123579002899397E-2</v>
      </c>
      <c r="R1328" s="17">
        <v>0.210579544396202</v>
      </c>
      <c r="S1328" s="17"/>
      <c r="T1328" s="17">
        <v>8.0499794183582302E-2</v>
      </c>
      <c r="U1328" s="17">
        <v>9.2749318426723695E-2</v>
      </c>
      <c r="V1328" s="17">
        <v>6.9860498650141503E-2</v>
      </c>
      <c r="W1328" s="17">
        <v>9.4737418353263395E-2</v>
      </c>
      <c r="X1328" s="17"/>
      <c r="Y1328" s="17">
        <v>9.0224885965911994E-2</v>
      </c>
      <c r="Z1328" s="17">
        <v>6.05754911434686E-2</v>
      </c>
      <c r="AA1328" s="17" t="s">
        <v>117</v>
      </c>
      <c r="AB1328" s="17" t="s">
        <v>117</v>
      </c>
      <c r="AC1328" s="17" t="s">
        <v>117</v>
      </c>
      <c r="AD1328" s="17" t="s">
        <v>117</v>
      </c>
      <c r="AE1328" s="17"/>
      <c r="AF1328" s="17">
        <v>9.1640244329197998E-2</v>
      </c>
      <c r="AG1328" s="17"/>
      <c r="AH1328" s="17">
        <v>8.1294055332097895E-2</v>
      </c>
      <c r="AI1328" s="17"/>
      <c r="AJ1328" s="17">
        <v>0.117204309330637</v>
      </c>
      <c r="AK1328" s="17">
        <v>6.9707719166235693E-2</v>
      </c>
      <c r="AL1328" s="17">
        <v>7.6010252595531499E-2</v>
      </c>
      <c r="AM1328" s="17">
        <v>3.69239384741996E-2</v>
      </c>
      <c r="AN1328" s="17">
        <v>0.11992713105604599</v>
      </c>
    </row>
    <row r="1329" spans="2:40" x14ac:dyDescent="0.35">
      <c r="B1329" t="s">
        <v>536</v>
      </c>
      <c r="C1329" s="17">
        <v>3.4835834890401998E-2</v>
      </c>
      <c r="D1329" s="17">
        <v>4.1534137699029999E-2</v>
      </c>
      <c r="E1329" s="17">
        <v>2.6670298063535599E-2</v>
      </c>
      <c r="F1329" s="17"/>
      <c r="G1329" s="17">
        <v>6.3984622476305097E-2</v>
      </c>
      <c r="H1329" s="17">
        <v>6.8116247270853303E-2</v>
      </c>
      <c r="I1329" s="17">
        <v>3.1886597837891301E-2</v>
      </c>
      <c r="J1329" s="17">
        <v>2.7692454542818799E-2</v>
      </c>
      <c r="K1329" s="17">
        <v>0</v>
      </c>
      <c r="L1329" s="17">
        <v>0</v>
      </c>
      <c r="M1329" s="17"/>
      <c r="N1329" s="17">
        <v>0</v>
      </c>
      <c r="O1329" s="17">
        <v>0</v>
      </c>
      <c r="P1329" s="17">
        <v>8.2459601100418802E-3</v>
      </c>
      <c r="Q1329" s="17">
        <v>5.90555242637456E-2</v>
      </c>
      <c r="R1329" s="17">
        <v>7.4435450224778696E-2</v>
      </c>
      <c r="S1329" s="17"/>
      <c r="T1329" s="17">
        <v>0</v>
      </c>
      <c r="U1329" s="17">
        <v>2.7713623166782698E-2</v>
      </c>
      <c r="V1329" s="17">
        <v>1.9521878874884099E-2</v>
      </c>
      <c r="W1329" s="17">
        <v>5.7086295213309497E-2</v>
      </c>
      <c r="X1329" s="17"/>
      <c r="Y1329" s="17">
        <v>3.3325758988470802E-2</v>
      </c>
      <c r="Z1329" s="17">
        <v>4.1138281617972797E-2</v>
      </c>
      <c r="AA1329" s="17" t="s">
        <v>117</v>
      </c>
      <c r="AB1329" s="17" t="s">
        <v>117</v>
      </c>
      <c r="AC1329" s="17" t="s">
        <v>117</v>
      </c>
      <c r="AD1329" s="17" t="s">
        <v>117</v>
      </c>
      <c r="AE1329" s="17"/>
      <c r="AF1329" s="17">
        <v>6.2294914376865698E-2</v>
      </c>
      <c r="AG1329" s="17"/>
      <c r="AH1329" s="17">
        <v>3.5578642151274001E-2</v>
      </c>
      <c r="AI1329" s="17"/>
      <c r="AJ1329" s="17">
        <v>6.8718692404640194E-2</v>
      </c>
      <c r="AK1329" s="17">
        <v>3.5057335954665897E-2</v>
      </c>
      <c r="AL1329" s="17">
        <v>2.0643812339051298E-2</v>
      </c>
      <c r="AM1329" s="17">
        <v>8.1807403297259502E-3</v>
      </c>
      <c r="AN1329" s="17">
        <v>0</v>
      </c>
    </row>
    <row r="1330" spans="2:40" x14ac:dyDescent="0.35">
      <c r="B1330" t="s">
        <v>537</v>
      </c>
      <c r="C1330" s="17">
        <v>4.9874221408485802E-3</v>
      </c>
      <c r="D1330" s="17">
        <v>0</v>
      </c>
      <c r="E1330" s="17">
        <v>1.11970135068936E-2</v>
      </c>
      <c r="F1330" s="17"/>
      <c r="G1330" s="17">
        <v>1.7793161307138799E-2</v>
      </c>
      <c r="H1330" s="17">
        <v>0</v>
      </c>
      <c r="I1330" s="17">
        <v>1.5203627325957999E-2</v>
      </c>
      <c r="J1330" s="17">
        <v>0</v>
      </c>
      <c r="K1330" s="17">
        <v>0</v>
      </c>
      <c r="L1330" s="17">
        <v>0</v>
      </c>
      <c r="M1330" s="17"/>
      <c r="N1330" s="17">
        <v>0</v>
      </c>
      <c r="O1330" s="17">
        <v>0</v>
      </c>
      <c r="P1330" s="17">
        <v>0</v>
      </c>
      <c r="Q1330" s="17">
        <v>0</v>
      </c>
      <c r="R1330" s="17">
        <v>2.8929800064567301E-2</v>
      </c>
      <c r="S1330" s="17"/>
      <c r="T1330" s="17">
        <v>0</v>
      </c>
      <c r="U1330" s="17">
        <v>1.08809681297017E-2</v>
      </c>
      <c r="V1330" s="17">
        <v>0</v>
      </c>
      <c r="W1330" s="17">
        <v>7.5618400758704603E-3</v>
      </c>
      <c r="X1330" s="17"/>
      <c r="Y1330" s="17">
        <v>6.18241613495991E-3</v>
      </c>
      <c r="Z1330" s="17">
        <v>0</v>
      </c>
      <c r="AA1330" s="17" t="s">
        <v>117</v>
      </c>
      <c r="AB1330" s="17" t="s">
        <v>117</v>
      </c>
      <c r="AC1330" s="17" t="s">
        <v>117</v>
      </c>
      <c r="AD1330" s="17" t="s">
        <v>117</v>
      </c>
      <c r="AE1330" s="17"/>
      <c r="AF1330" s="17">
        <v>6.5097261478446796E-3</v>
      </c>
      <c r="AG1330" s="17"/>
      <c r="AH1330" s="17">
        <v>5.0937693373751302E-3</v>
      </c>
      <c r="AI1330" s="17"/>
      <c r="AJ1330" s="17">
        <v>9.2999008158117808E-3</v>
      </c>
      <c r="AK1330" s="17">
        <v>1.3124114597638801E-2</v>
      </c>
      <c r="AL1330" s="17">
        <v>0</v>
      </c>
      <c r="AM1330" s="17">
        <v>0</v>
      </c>
      <c r="AN1330" s="17">
        <v>0</v>
      </c>
    </row>
    <row r="1331" spans="2:40" x14ac:dyDescent="0.35">
      <c r="B1331" t="s">
        <v>538</v>
      </c>
      <c r="C1331" s="17">
        <v>2.6376910359102002E-2</v>
      </c>
      <c r="D1331" s="17">
        <v>2.1629873819235802E-2</v>
      </c>
      <c r="E1331" s="17">
        <v>3.2377921521368903E-2</v>
      </c>
      <c r="F1331" s="17"/>
      <c r="G1331" s="17">
        <v>0</v>
      </c>
      <c r="H1331" s="17">
        <v>2.56234756072913E-2</v>
      </c>
      <c r="I1331" s="17">
        <v>3.3275388739099597E-2</v>
      </c>
      <c r="J1331" s="17">
        <v>3.4572317262349501E-2</v>
      </c>
      <c r="K1331" s="17">
        <v>1.8851771419896302E-2</v>
      </c>
      <c r="L1331" s="17">
        <v>3.3890030888778698E-2</v>
      </c>
      <c r="M1331" s="17"/>
      <c r="N1331" s="17">
        <v>3.6789548326921197E-2</v>
      </c>
      <c r="O1331" s="17">
        <v>1.47369505607954E-2</v>
      </c>
      <c r="P1331" s="17">
        <v>3.63586702126295E-2</v>
      </c>
      <c r="Q1331" s="17">
        <v>1.74498128011077E-2</v>
      </c>
      <c r="R1331" s="17">
        <v>3.2778656872890097E-2</v>
      </c>
      <c r="S1331" s="17"/>
      <c r="T1331" s="17">
        <v>0</v>
      </c>
      <c r="U1331" s="17">
        <v>4.2498414116543697E-2</v>
      </c>
      <c r="V1331" s="17">
        <v>2.5403686126530298E-2</v>
      </c>
      <c r="W1331" s="17">
        <v>1.0060327725614601E-2</v>
      </c>
      <c r="X1331" s="17"/>
      <c r="Y1331" s="17">
        <v>2.7831820793642999E-2</v>
      </c>
      <c r="Z1331" s="17">
        <v>2.0304702004968901E-2</v>
      </c>
      <c r="AA1331" s="17" t="s">
        <v>117</v>
      </c>
      <c r="AB1331" s="17" t="s">
        <v>117</v>
      </c>
      <c r="AC1331" s="17" t="s">
        <v>117</v>
      </c>
      <c r="AD1331" s="17" t="s">
        <v>117</v>
      </c>
      <c r="AE1331" s="17"/>
      <c r="AF1331" s="17">
        <v>2.9263134686323699E-2</v>
      </c>
      <c r="AG1331" s="17"/>
      <c r="AH1331" s="17">
        <v>2.4461661796490501E-2</v>
      </c>
      <c r="AI1331" s="17"/>
      <c r="AJ1331" s="17">
        <v>2.6832499845560898E-2</v>
      </c>
      <c r="AK1331" s="17">
        <v>5.5852450508323097E-2</v>
      </c>
      <c r="AL1331" s="17">
        <v>8.6437103747953603E-3</v>
      </c>
      <c r="AM1331" s="17">
        <v>3.4414760717515099E-2</v>
      </c>
      <c r="AN1331" s="17">
        <v>0</v>
      </c>
    </row>
    <row r="1332" spans="2:40" x14ac:dyDescent="0.35">
      <c r="C1332" s="17"/>
      <c r="D1332" s="17"/>
      <c r="E1332" s="17"/>
      <c r="F1332" s="17"/>
      <c r="G1332" s="17"/>
      <c r="H1332" s="17"/>
      <c r="I1332" s="17"/>
      <c r="J1332" s="17"/>
      <c r="K1332" s="17"/>
      <c r="L1332" s="17"/>
      <c r="M1332" s="17"/>
      <c r="N1332" s="17"/>
      <c r="O1332" s="17"/>
      <c r="P1332" s="17"/>
      <c r="Q1332" s="17"/>
      <c r="R1332" s="17"/>
      <c r="S1332" s="17"/>
      <c r="T1332" s="17"/>
      <c r="U1332" s="17"/>
      <c r="V1332" s="17"/>
      <c r="W1332" s="17"/>
      <c r="X1332" s="17"/>
      <c r="Y1332" s="17"/>
      <c r="Z1332" s="17"/>
      <c r="AA1332" s="17"/>
      <c r="AB1332" s="17"/>
      <c r="AC1332" s="17"/>
      <c r="AD1332" s="17"/>
      <c r="AE1332" s="17"/>
      <c r="AF1332" s="17"/>
      <c r="AG1332" s="17"/>
      <c r="AH1332" s="17"/>
      <c r="AI1332" s="17"/>
      <c r="AJ1332" s="17"/>
      <c r="AK1332" s="17"/>
      <c r="AL1332" s="17"/>
      <c r="AM1332" s="17"/>
      <c r="AN1332" s="17"/>
    </row>
    <row r="1333" spans="2:40" x14ac:dyDescent="0.35">
      <c r="B1333" s="6" t="s">
        <v>542</v>
      </c>
      <c r="C1333" s="17"/>
      <c r="D1333" s="17"/>
      <c r="E1333" s="17"/>
      <c r="F1333" s="17"/>
      <c r="G1333" s="17"/>
      <c r="H1333" s="17"/>
      <c r="I1333" s="17"/>
      <c r="J1333" s="17"/>
      <c r="K1333" s="17"/>
      <c r="L1333" s="17"/>
      <c r="M1333" s="17"/>
      <c r="N1333" s="17"/>
      <c r="O1333" s="17"/>
      <c r="P1333" s="17"/>
      <c r="Q1333" s="17"/>
      <c r="R1333" s="17"/>
      <c r="S1333" s="17"/>
      <c r="T1333" s="17"/>
      <c r="U1333" s="17"/>
      <c r="V1333" s="17"/>
      <c r="W1333" s="17"/>
      <c r="X1333" s="17"/>
      <c r="Y1333" s="17"/>
      <c r="Z1333" s="17"/>
      <c r="AA1333" s="17"/>
      <c r="AB1333" s="17"/>
      <c r="AC1333" s="17"/>
      <c r="AD1333" s="17"/>
      <c r="AE1333" s="17"/>
      <c r="AF1333" s="17"/>
      <c r="AG1333" s="17"/>
      <c r="AH1333" s="17"/>
      <c r="AI1333" s="17"/>
      <c r="AJ1333" s="17"/>
      <c r="AK1333" s="17"/>
      <c r="AL1333" s="17"/>
      <c r="AM1333" s="17"/>
      <c r="AN1333" s="17"/>
    </row>
    <row r="1334" spans="2:40" x14ac:dyDescent="0.35">
      <c r="B1334" s="24" t="s">
        <v>222</v>
      </c>
      <c r="C1334" s="17"/>
      <c r="D1334" s="17"/>
      <c r="E1334" s="17"/>
      <c r="F1334" s="17"/>
      <c r="G1334" s="17"/>
      <c r="H1334" s="17"/>
      <c r="I1334" s="17"/>
      <c r="J1334" s="17"/>
      <c r="K1334" s="17"/>
      <c r="L1334" s="17"/>
      <c r="M1334" s="17"/>
      <c r="N1334" s="17"/>
      <c r="O1334" s="17"/>
      <c r="P1334" s="17"/>
      <c r="Q1334" s="17"/>
      <c r="R1334" s="17"/>
      <c r="S1334" s="17"/>
      <c r="T1334" s="17"/>
      <c r="U1334" s="17"/>
      <c r="V1334" s="17"/>
      <c r="W1334" s="17"/>
      <c r="X1334" s="17"/>
      <c r="Y1334" s="17"/>
      <c r="Z1334" s="17"/>
      <c r="AA1334" s="17"/>
      <c r="AB1334" s="17"/>
      <c r="AC1334" s="17"/>
      <c r="AD1334" s="17"/>
      <c r="AE1334" s="17"/>
      <c r="AF1334" s="17"/>
      <c r="AG1334" s="17"/>
      <c r="AH1334" s="17"/>
      <c r="AI1334" s="17"/>
      <c r="AJ1334" s="17"/>
      <c r="AK1334" s="17"/>
      <c r="AL1334" s="17"/>
      <c r="AM1334" s="17"/>
      <c r="AN1334" s="17"/>
    </row>
    <row r="1335" spans="2:40" x14ac:dyDescent="0.35">
      <c r="B1335" t="s">
        <v>531</v>
      </c>
      <c r="C1335" s="17">
        <v>0.278849834974567</v>
      </c>
      <c r="D1335" s="17">
        <v>0.25902348069562903</v>
      </c>
      <c r="E1335" s="17">
        <v>0.30462094282487701</v>
      </c>
      <c r="F1335" s="17"/>
      <c r="G1335" s="17">
        <v>0.35189914400574801</v>
      </c>
      <c r="H1335" s="17">
        <v>0.184816551180951</v>
      </c>
      <c r="I1335" s="17">
        <v>0.238273862297949</v>
      </c>
      <c r="J1335" s="17">
        <v>0.236724299964409</v>
      </c>
      <c r="K1335" s="17">
        <v>0.42523242356510299</v>
      </c>
      <c r="L1335" s="17">
        <v>0.42399042718340602</v>
      </c>
      <c r="M1335" s="17"/>
      <c r="N1335" s="17">
        <v>0.70385856158848503</v>
      </c>
      <c r="O1335" s="17">
        <v>0.450258485555663</v>
      </c>
      <c r="P1335" s="17">
        <v>0.35583839349579699</v>
      </c>
      <c r="Q1335" s="17">
        <v>0.16354673772285599</v>
      </c>
      <c r="R1335" s="17">
        <v>8.2622454577117296E-2</v>
      </c>
      <c r="S1335" s="17"/>
      <c r="T1335" s="17">
        <v>0.268939227903289</v>
      </c>
      <c r="U1335" s="17">
        <v>0.37532587908682702</v>
      </c>
      <c r="V1335" s="17">
        <v>0.34073238966019598</v>
      </c>
      <c r="W1335" s="17">
        <v>0.18174600326273499</v>
      </c>
      <c r="X1335" s="17"/>
      <c r="Y1335" s="17">
        <v>0.22518817707084299</v>
      </c>
      <c r="Z1335" s="17">
        <v>0.50281191517121204</v>
      </c>
      <c r="AA1335" s="17" t="s">
        <v>117</v>
      </c>
      <c r="AB1335" s="17" t="s">
        <v>117</v>
      </c>
      <c r="AC1335" s="17" t="s">
        <v>117</v>
      </c>
      <c r="AD1335" s="17" t="s">
        <v>117</v>
      </c>
      <c r="AE1335" s="17"/>
      <c r="AF1335" s="17">
        <v>0.28626533967460399</v>
      </c>
      <c r="AG1335" s="17"/>
      <c r="AH1335" s="17">
        <v>0.27949423752602798</v>
      </c>
      <c r="AI1335" s="17"/>
      <c r="AJ1335" s="17">
        <v>0.22804783497264899</v>
      </c>
      <c r="AK1335" s="17">
        <v>0.24652857712624801</v>
      </c>
      <c r="AL1335" s="17">
        <v>0.31490381988071797</v>
      </c>
      <c r="AM1335" s="17">
        <v>0.31440271436932499</v>
      </c>
      <c r="AN1335" s="17">
        <v>0.35669533773908402</v>
      </c>
    </row>
    <row r="1336" spans="2:40" x14ac:dyDescent="0.35">
      <c r="B1336" t="s">
        <v>532</v>
      </c>
      <c r="C1336" s="17">
        <v>0.19385122429733401</v>
      </c>
      <c r="D1336" s="17">
        <v>0.22543260080911101</v>
      </c>
      <c r="E1336" s="17">
        <v>0.15547624783860101</v>
      </c>
      <c r="F1336" s="17"/>
      <c r="G1336" s="17">
        <v>8.9072420627874196E-2</v>
      </c>
      <c r="H1336" s="17">
        <v>0.19070289645366001</v>
      </c>
      <c r="I1336" s="17">
        <v>0.25164086068309599</v>
      </c>
      <c r="J1336" s="17">
        <v>0.22208119776018001</v>
      </c>
      <c r="K1336" s="17">
        <v>0.12114740438806799</v>
      </c>
      <c r="L1336" s="17">
        <v>0.24997414092820899</v>
      </c>
      <c r="M1336" s="17"/>
      <c r="N1336" s="17">
        <v>0.113538867199781</v>
      </c>
      <c r="O1336" s="17">
        <v>7.9563578045968697E-2</v>
      </c>
      <c r="P1336" s="17">
        <v>0.244181237249355</v>
      </c>
      <c r="Q1336" s="17">
        <v>0.23652200146560501</v>
      </c>
      <c r="R1336" s="17">
        <v>0.13430905428977699</v>
      </c>
      <c r="S1336" s="17"/>
      <c r="T1336" s="17">
        <v>0.19608859309707399</v>
      </c>
      <c r="U1336" s="17">
        <v>0.24942854922451799</v>
      </c>
      <c r="V1336" s="17">
        <v>0.13726036769209801</v>
      </c>
      <c r="W1336" s="17">
        <v>0.20840117372175601</v>
      </c>
      <c r="X1336" s="17"/>
      <c r="Y1336" s="17">
        <v>0.20972247770632499</v>
      </c>
      <c r="Z1336" s="17">
        <v>0.127611024727221</v>
      </c>
      <c r="AA1336" s="17" t="s">
        <v>117</v>
      </c>
      <c r="AB1336" s="17" t="s">
        <v>117</v>
      </c>
      <c r="AC1336" s="17" t="s">
        <v>117</v>
      </c>
      <c r="AD1336" s="17" t="s">
        <v>117</v>
      </c>
      <c r="AE1336" s="17"/>
      <c r="AF1336" s="17">
        <v>0.21590094859874401</v>
      </c>
      <c r="AG1336" s="17"/>
      <c r="AH1336" s="17">
        <v>0.19798472927546901</v>
      </c>
      <c r="AI1336" s="17"/>
      <c r="AJ1336" s="17">
        <v>0.114141044966035</v>
      </c>
      <c r="AK1336" s="17">
        <v>0.23691672180328599</v>
      </c>
      <c r="AL1336" s="17">
        <v>0.19540691177010799</v>
      </c>
      <c r="AM1336" s="17">
        <v>0.297281983159566</v>
      </c>
      <c r="AN1336" s="17">
        <v>0.17553428934416501</v>
      </c>
    </row>
    <row r="1337" spans="2:40" x14ac:dyDescent="0.35">
      <c r="B1337" t="s">
        <v>533</v>
      </c>
      <c r="C1337" s="17">
        <v>0.18862804098687</v>
      </c>
      <c r="D1337" s="17">
        <v>0.20800786092999199</v>
      </c>
      <c r="E1337" s="17">
        <v>0.165371539679702</v>
      </c>
      <c r="F1337" s="17"/>
      <c r="G1337" s="17">
        <v>0.19081989566767801</v>
      </c>
      <c r="H1337" s="17">
        <v>0.25284371085986701</v>
      </c>
      <c r="I1337" s="17">
        <v>0.168630923089265</v>
      </c>
      <c r="J1337" s="17">
        <v>0.19987335956681301</v>
      </c>
      <c r="K1337" s="17">
        <v>0.135480206289597</v>
      </c>
      <c r="L1337" s="17">
        <v>0.12116489553371</v>
      </c>
      <c r="M1337" s="17"/>
      <c r="N1337" s="17">
        <v>0.15049282684458501</v>
      </c>
      <c r="O1337" s="17">
        <v>0.15523087586373799</v>
      </c>
      <c r="P1337" s="17">
        <v>0.164555392168066</v>
      </c>
      <c r="Q1337" s="17">
        <v>0.212167648245325</v>
      </c>
      <c r="R1337" s="17">
        <v>0.23034426064271801</v>
      </c>
      <c r="S1337" s="17"/>
      <c r="T1337" s="17">
        <v>0.37190925337526698</v>
      </c>
      <c r="U1337" s="17">
        <v>0.13821004163257999</v>
      </c>
      <c r="V1337" s="17">
        <v>0.22865909278754001</v>
      </c>
      <c r="W1337" s="17">
        <v>0.17513294992398601</v>
      </c>
      <c r="X1337" s="17"/>
      <c r="Y1337" s="17">
        <v>0.20563109175736799</v>
      </c>
      <c r="Z1337" s="17">
        <v>0.117664176488274</v>
      </c>
      <c r="AA1337" s="17" t="s">
        <v>117</v>
      </c>
      <c r="AB1337" s="17" t="s">
        <v>117</v>
      </c>
      <c r="AC1337" s="17" t="s">
        <v>117</v>
      </c>
      <c r="AD1337" s="17" t="s">
        <v>117</v>
      </c>
      <c r="AE1337" s="17"/>
      <c r="AF1337" s="17">
        <v>0.15382817189846301</v>
      </c>
      <c r="AG1337" s="17"/>
      <c r="AH1337" s="17">
        <v>0.18586786657243501</v>
      </c>
      <c r="AI1337" s="17"/>
      <c r="AJ1337" s="17">
        <v>0.22708091369144801</v>
      </c>
      <c r="AK1337" s="17">
        <v>0.15795643566127199</v>
      </c>
      <c r="AL1337" s="17">
        <v>0.17862687186506199</v>
      </c>
      <c r="AM1337" s="17">
        <v>0.13484370849595001</v>
      </c>
      <c r="AN1337" s="17">
        <v>0.244878180837552</v>
      </c>
    </row>
    <row r="1338" spans="2:40" x14ac:dyDescent="0.35">
      <c r="B1338" t="s">
        <v>534</v>
      </c>
      <c r="C1338" s="17">
        <v>0.14361862907768899</v>
      </c>
      <c r="D1338" s="17">
        <v>0.12824279708532399</v>
      </c>
      <c r="E1338" s="17">
        <v>0.163300141264211</v>
      </c>
      <c r="F1338" s="17"/>
      <c r="G1338" s="17">
        <v>0.128623989151013</v>
      </c>
      <c r="H1338" s="17">
        <v>0.155480353824092</v>
      </c>
      <c r="I1338" s="17">
        <v>0.16370895210662201</v>
      </c>
      <c r="J1338" s="17">
        <v>0.113468052681064</v>
      </c>
      <c r="K1338" s="17">
        <v>0.158515328350636</v>
      </c>
      <c r="L1338" s="17">
        <v>0.117744068510926</v>
      </c>
      <c r="M1338" s="17"/>
      <c r="N1338" s="17">
        <v>0</v>
      </c>
      <c r="O1338" s="17">
        <v>0.21393078064000201</v>
      </c>
      <c r="P1338" s="17">
        <v>9.6597938931179503E-2</v>
      </c>
      <c r="Q1338" s="17">
        <v>0.184917766440409</v>
      </c>
      <c r="R1338" s="17">
        <v>0.14209940805861501</v>
      </c>
      <c r="S1338" s="17"/>
      <c r="T1338" s="17">
        <v>8.2563131440788001E-2</v>
      </c>
      <c r="U1338" s="17">
        <v>5.7594406261211997E-2</v>
      </c>
      <c r="V1338" s="17">
        <v>0.127892450847682</v>
      </c>
      <c r="W1338" s="17">
        <v>0.20249614043111</v>
      </c>
      <c r="X1338" s="17"/>
      <c r="Y1338" s="17">
        <v>0.14709512575929801</v>
      </c>
      <c r="Z1338" s="17">
        <v>0.12910913647112601</v>
      </c>
      <c r="AA1338" s="17" t="s">
        <v>117</v>
      </c>
      <c r="AB1338" s="17" t="s">
        <v>117</v>
      </c>
      <c r="AC1338" s="17" t="s">
        <v>117</v>
      </c>
      <c r="AD1338" s="17" t="s">
        <v>117</v>
      </c>
      <c r="AE1338" s="17"/>
      <c r="AF1338" s="17">
        <v>0.120919071163752</v>
      </c>
      <c r="AG1338" s="17"/>
      <c r="AH1338" s="17">
        <v>0.145130674193789</v>
      </c>
      <c r="AI1338" s="17"/>
      <c r="AJ1338" s="17">
        <v>0.15973310345054501</v>
      </c>
      <c r="AK1338" s="17">
        <v>0.182905851331358</v>
      </c>
      <c r="AL1338" s="17">
        <v>0.119269448401902</v>
      </c>
      <c r="AM1338" s="17">
        <v>0.12135551597437901</v>
      </c>
      <c r="AN1338" s="17">
        <v>0.134688864346068</v>
      </c>
    </row>
    <row r="1339" spans="2:40" x14ac:dyDescent="0.35">
      <c r="B1339" t="s">
        <v>535</v>
      </c>
      <c r="C1339" s="17">
        <v>0.102464665065833</v>
      </c>
      <c r="D1339" s="17">
        <v>8.3399469639479001E-2</v>
      </c>
      <c r="E1339" s="17">
        <v>0.122357727670906</v>
      </c>
      <c r="F1339" s="17"/>
      <c r="G1339" s="17">
        <v>0.111132107810058</v>
      </c>
      <c r="H1339" s="17">
        <v>9.3775570422940005E-2</v>
      </c>
      <c r="I1339" s="17">
        <v>8.5170750520371805E-2</v>
      </c>
      <c r="J1339" s="17">
        <v>0.14267066608800799</v>
      </c>
      <c r="K1339" s="17">
        <v>9.4119858839595602E-2</v>
      </c>
      <c r="L1339" s="17">
        <v>5.8227827434856202E-2</v>
      </c>
      <c r="M1339" s="17"/>
      <c r="N1339" s="17">
        <v>3.2109744367149001E-2</v>
      </c>
      <c r="O1339" s="17">
        <v>7.1979672284126703E-2</v>
      </c>
      <c r="P1339" s="17">
        <v>8.6759908942709699E-2</v>
      </c>
      <c r="Q1339" s="17">
        <v>9.9710742723826698E-2</v>
      </c>
      <c r="R1339" s="17">
        <v>0.18500232252651599</v>
      </c>
      <c r="S1339" s="17"/>
      <c r="T1339" s="17">
        <v>8.0499794183582302E-2</v>
      </c>
      <c r="U1339" s="17">
        <v>8.42365345328112E-2</v>
      </c>
      <c r="V1339" s="17">
        <v>9.4115235950814696E-2</v>
      </c>
      <c r="W1339" s="17">
        <v>0.13039930180290099</v>
      </c>
      <c r="X1339" s="17"/>
      <c r="Y1339" s="17">
        <v>0.116442396984635</v>
      </c>
      <c r="Z1339" s="17">
        <v>4.4127259192488999E-2</v>
      </c>
      <c r="AA1339" s="17" t="s">
        <v>117</v>
      </c>
      <c r="AB1339" s="17" t="s">
        <v>117</v>
      </c>
      <c r="AC1339" s="17" t="s">
        <v>117</v>
      </c>
      <c r="AD1339" s="17" t="s">
        <v>117</v>
      </c>
      <c r="AE1339" s="17"/>
      <c r="AF1339" s="17">
        <v>9.1550177197373406E-2</v>
      </c>
      <c r="AG1339" s="17"/>
      <c r="AH1339" s="17">
        <v>9.6960634002076607E-2</v>
      </c>
      <c r="AI1339" s="17"/>
      <c r="AJ1339" s="17">
        <v>0.118850569856017</v>
      </c>
      <c r="AK1339" s="17">
        <v>7.9129069459870804E-2</v>
      </c>
      <c r="AL1339" s="17">
        <v>0.12775675401912701</v>
      </c>
      <c r="AM1339" s="17">
        <v>7.3544206645617102E-2</v>
      </c>
      <c r="AN1339" s="17">
        <v>8.82033277331319E-2</v>
      </c>
    </row>
    <row r="1340" spans="2:40" x14ac:dyDescent="0.35">
      <c r="B1340" t="s">
        <v>536</v>
      </c>
      <c r="C1340" s="17">
        <v>3.1750834574621002E-2</v>
      </c>
      <c r="D1340" s="17">
        <v>3.8948085458341497E-2</v>
      </c>
      <c r="E1340" s="17">
        <v>2.2953236847081001E-2</v>
      </c>
      <c r="F1340" s="17"/>
      <c r="G1340" s="17">
        <v>8.9416280091434402E-2</v>
      </c>
      <c r="H1340" s="17">
        <v>4.65826409975518E-2</v>
      </c>
      <c r="I1340" s="17">
        <v>3.35165439354713E-2</v>
      </c>
      <c r="J1340" s="17">
        <v>9.2308181809395897E-3</v>
      </c>
      <c r="K1340" s="17">
        <v>1.9935839901668001E-2</v>
      </c>
      <c r="L1340" s="17">
        <v>0</v>
      </c>
      <c r="M1340" s="17"/>
      <c r="N1340" s="17">
        <v>0</v>
      </c>
      <c r="O1340" s="17">
        <v>0</v>
      </c>
      <c r="P1340" s="17">
        <v>0</v>
      </c>
      <c r="Q1340" s="17">
        <v>5.2289429383902297E-2</v>
      </c>
      <c r="R1340" s="17">
        <v>8.3913376208926194E-2</v>
      </c>
      <c r="S1340" s="17"/>
      <c r="T1340" s="17">
        <v>0</v>
      </c>
      <c r="U1340" s="17">
        <v>4.1154263312658597E-2</v>
      </c>
      <c r="V1340" s="17">
        <v>2.6466612668191399E-2</v>
      </c>
      <c r="W1340" s="17">
        <v>3.6747648353758398E-2</v>
      </c>
      <c r="X1340" s="17"/>
      <c r="Y1340" s="17">
        <v>3.2632999075589197E-2</v>
      </c>
      <c r="Z1340" s="17">
        <v>2.80690363516337E-2</v>
      </c>
      <c r="AA1340" s="17" t="s">
        <v>117</v>
      </c>
      <c r="AB1340" s="17" t="s">
        <v>117</v>
      </c>
      <c r="AC1340" s="17" t="s">
        <v>117</v>
      </c>
      <c r="AD1340" s="17" t="s">
        <v>117</v>
      </c>
      <c r="AE1340" s="17"/>
      <c r="AF1340" s="17">
        <v>4.2553609924330098E-2</v>
      </c>
      <c r="AG1340" s="17"/>
      <c r="AH1340" s="17">
        <v>3.2427860129914103E-2</v>
      </c>
      <c r="AI1340" s="17"/>
      <c r="AJ1340" s="17">
        <v>6.1789506395427102E-2</v>
      </c>
      <c r="AK1340" s="17">
        <v>2.9190637185903399E-2</v>
      </c>
      <c r="AL1340" s="17">
        <v>1.2196713621939401E-2</v>
      </c>
      <c r="AM1340" s="17">
        <v>1.6167672524844901E-2</v>
      </c>
      <c r="AN1340" s="17">
        <v>0</v>
      </c>
    </row>
    <row r="1341" spans="2:40" x14ac:dyDescent="0.35">
      <c r="B1341" t="s">
        <v>537</v>
      </c>
      <c r="C1341" s="17">
        <v>3.9766518056865603E-2</v>
      </c>
      <c r="D1341" s="17">
        <v>3.5109312485702898E-2</v>
      </c>
      <c r="E1341" s="17">
        <v>4.5712215585106998E-2</v>
      </c>
      <c r="F1341" s="17"/>
      <c r="G1341" s="17">
        <v>3.9036162646194299E-2</v>
      </c>
      <c r="H1341" s="17">
        <v>5.7414093165502098E-2</v>
      </c>
      <c r="I1341" s="17">
        <v>3.3068724129345001E-2</v>
      </c>
      <c r="J1341" s="17">
        <v>4.1379288496237801E-2</v>
      </c>
      <c r="K1341" s="17">
        <v>2.6717167245436199E-2</v>
      </c>
      <c r="L1341" s="17">
        <v>2.8898640408894501E-2</v>
      </c>
      <c r="M1341" s="17"/>
      <c r="N1341" s="17">
        <v>0</v>
      </c>
      <c r="O1341" s="17">
        <v>1.42996570497057E-2</v>
      </c>
      <c r="P1341" s="17">
        <v>6.3763182572258402E-3</v>
      </c>
      <c r="Q1341" s="17">
        <v>4.5948099975230902E-2</v>
      </c>
      <c r="R1341" s="17">
        <v>0.120221729895834</v>
      </c>
      <c r="S1341" s="17"/>
      <c r="T1341" s="17">
        <v>0</v>
      </c>
      <c r="U1341" s="17">
        <v>2.2686141496816099E-2</v>
      </c>
      <c r="V1341" s="17">
        <v>2.6336208563203199E-2</v>
      </c>
      <c r="W1341" s="17">
        <v>5.0089947582912603E-2</v>
      </c>
      <c r="X1341" s="17"/>
      <c r="Y1341" s="17">
        <v>4.2034051495285697E-2</v>
      </c>
      <c r="Z1341" s="17">
        <v>3.0302749593074201E-2</v>
      </c>
      <c r="AA1341" s="17" t="s">
        <v>117</v>
      </c>
      <c r="AB1341" s="17" t="s">
        <v>117</v>
      </c>
      <c r="AC1341" s="17" t="s">
        <v>117</v>
      </c>
      <c r="AD1341" s="17" t="s">
        <v>117</v>
      </c>
      <c r="AE1341" s="17"/>
      <c r="AF1341" s="17">
        <v>6.6148276146986706E-2</v>
      </c>
      <c r="AG1341" s="17"/>
      <c r="AH1341" s="17">
        <v>4.0614462664628599E-2</v>
      </c>
      <c r="AI1341" s="17"/>
      <c r="AJ1341" s="17">
        <v>5.74656803214268E-2</v>
      </c>
      <c r="AK1341" s="17">
        <v>3.81662899284178E-2</v>
      </c>
      <c r="AL1341" s="17">
        <v>4.3195770066347998E-2</v>
      </c>
      <c r="AM1341" s="17">
        <v>2.5288882676238199E-2</v>
      </c>
      <c r="AN1341" s="17">
        <v>0</v>
      </c>
    </row>
    <row r="1342" spans="2:40" x14ac:dyDescent="0.35">
      <c r="B1342" t="s">
        <v>538</v>
      </c>
      <c r="C1342" s="17">
        <v>2.10702529662209E-2</v>
      </c>
      <c r="D1342" s="17">
        <v>2.1836392896420299E-2</v>
      </c>
      <c r="E1342" s="17">
        <v>2.0207948289516199E-2</v>
      </c>
      <c r="F1342" s="17"/>
      <c r="G1342" s="17">
        <v>0</v>
      </c>
      <c r="H1342" s="17">
        <v>1.8384183095435699E-2</v>
      </c>
      <c r="I1342" s="17">
        <v>2.5989383237880501E-2</v>
      </c>
      <c r="J1342" s="17">
        <v>3.4572317262349501E-2</v>
      </c>
      <c r="K1342" s="17">
        <v>1.8851771419896302E-2</v>
      </c>
      <c r="L1342" s="17">
        <v>0</v>
      </c>
      <c r="M1342" s="17"/>
      <c r="N1342" s="17">
        <v>0</v>
      </c>
      <c r="O1342" s="17">
        <v>1.47369505607954E-2</v>
      </c>
      <c r="P1342" s="17">
        <v>4.5690810955667099E-2</v>
      </c>
      <c r="Q1342" s="17">
        <v>4.8975740428455396E-3</v>
      </c>
      <c r="R1342" s="17">
        <v>2.1487393800495101E-2</v>
      </c>
      <c r="S1342" s="17"/>
      <c r="T1342" s="17">
        <v>0</v>
      </c>
      <c r="U1342" s="17">
        <v>3.1364184452577298E-2</v>
      </c>
      <c r="V1342" s="17">
        <v>1.85376418302752E-2</v>
      </c>
      <c r="W1342" s="17">
        <v>1.4986834920840301E-2</v>
      </c>
      <c r="X1342" s="17"/>
      <c r="Y1342" s="17">
        <v>2.1253680150655499E-2</v>
      </c>
      <c r="Z1342" s="17">
        <v>2.0304702004968901E-2</v>
      </c>
      <c r="AA1342" s="17" t="s">
        <v>117</v>
      </c>
      <c r="AB1342" s="17" t="s">
        <v>117</v>
      </c>
      <c r="AC1342" s="17" t="s">
        <v>117</v>
      </c>
      <c r="AD1342" s="17" t="s">
        <v>117</v>
      </c>
      <c r="AE1342" s="17"/>
      <c r="AF1342" s="17">
        <v>2.28344053957465E-2</v>
      </c>
      <c r="AG1342" s="17"/>
      <c r="AH1342" s="17">
        <v>2.15195356356606E-2</v>
      </c>
      <c r="AI1342" s="17"/>
      <c r="AJ1342" s="17">
        <v>3.2891346346451598E-2</v>
      </c>
      <c r="AK1342" s="17">
        <v>2.9206417503643899E-2</v>
      </c>
      <c r="AL1342" s="17">
        <v>8.6437103747953603E-3</v>
      </c>
      <c r="AM1342" s="17">
        <v>1.7115316154079602E-2</v>
      </c>
      <c r="AN1342" s="17">
        <v>0</v>
      </c>
    </row>
    <row r="1343" spans="2:40" x14ac:dyDescent="0.35">
      <c r="C1343" s="17"/>
      <c r="D1343" s="17"/>
      <c r="E1343" s="17"/>
      <c r="F1343" s="17"/>
      <c r="G1343" s="17"/>
      <c r="H1343" s="17"/>
      <c r="I1343" s="17"/>
      <c r="J1343" s="17"/>
      <c r="K1343" s="17"/>
      <c r="L1343" s="17"/>
      <c r="M1343" s="17"/>
      <c r="N1343" s="17"/>
      <c r="O1343" s="17"/>
      <c r="P1343" s="17"/>
      <c r="Q1343" s="17"/>
      <c r="R1343" s="17"/>
      <c r="S1343" s="17"/>
      <c r="T1343" s="17"/>
      <c r="U1343" s="17"/>
      <c r="V1343" s="17"/>
      <c r="W1343" s="17"/>
      <c r="X1343" s="17"/>
      <c r="Y1343" s="17"/>
      <c r="Z1343" s="17"/>
      <c r="AA1343" s="17"/>
      <c r="AB1343" s="17"/>
      <c r="AC1343" s="17"/>
      <c r="AD1343" s="17"/>
      <c r="AE1343" s="17"/>
      <c r="AF1343" s="17"/>
      <c r="AG1343" s="17"/>
      <c r="AH1343" s="17"/>
      <c r="AI1343" s="17"/>
      <c r="AJ1343" s="17"/>
      <c r="AK1343" s="17"/>
      <c r="AL1343" s="17"/>
      <c r="AM1343" s="17"/>
      <c r="AN1343" s="17"/>
    </row>
    <row r="1344" spans="2:40" x14ac:dyDescent="0.35">
      <c r="B1344" s="6" t="s">
        <v>543</v>
      </c>
      <c r="C1344" s="17"/>
      <c r="D1344" s="17"/>
      <c r="E1344" s="17"/>
      <c r="F1344" s="17"/>
      <c r="G1344" s="17"/>
      <c r="H1344" s="17"/>
      <c r="I1344" s="17"/>
      <c r="J1344" s="17"/>
      <c r="K1344" s="17"/>
      <c r="L1344" s="17"/>
      <c r="M1344" s="17"/>
      <c r="N1344" s="17"/>
      <c r="O1344" s="17"/>
      <c r="P1344" s="17"/>
      <c r="Q1344" s="17"/>
      <c r="R1344" s="17"/>
      <c r="S1344" s="17"/>
      <c r="T1344" s="17"/>
      <c r="U1344" s="17"/>
      <c r="V1344" s="17"/>
      <c r="W1344" s="17"/>
      <c r="X1344" s="17"/>
      <c r="Y1344" s="17"/>
      <c r="Z1344" s="17"/>
      <c r="AA1344" s="17"/>
      <c r="AB1344" s="17"/>
      <c r="AC1344" s="17"/>
      <c r="AD1344" s="17"/>
      <c r="AE1344" s="17"/>
      <c r="AF1344" s="17"/>
      <c r="AG1344" s="17"/>
      <c r="AH1344" s="17"/>
      <c r="AI1344" s="17"/>
      <c r="AJ1344" s="17"/>
      <c r="AK1344" s="17"/>
      <c r="AL1344" s="17"/>
      <c r="AM1344" s="17"/>
      <c r="AN1344" s="17"/>
    </row>
    <row r="1345" spans="2:40" x14ac:dyDescent="0.35">
      <c r="B1345" s="24" t="s">
        <v>222</v>
      </c>
      <c r="C1345" s="17"/>
      <c r="D1345" s="17"/>
      <c r="E1345" s="17"/>
      <c r="F1345" s="17"/>
      <c r="G1345" s="17"/>
      <c r="H1345" s="17"/>
      <c r="I1345" s="17"/>
      <c r="J1345" s="17"/>
      <c r="K1345" s="17"/>
      <c r="L1345" s="17"/>
      <c r="M1345" s="17"/>
      <c r="N1345" s="17"/>
      <c r="O1345" s="17"/>
      <c r="P1345" s="17"/>
      <c r="Q1345" s="17"/>
      <c r="R1345" s="17"/>
      <c r="S1345" s="17"/>
      <c r="T1345" s="17"/>
      <c r="U1345" s="17"/>
      <c r="V1345" s="17"/>
      <c r="W1345" s="17"/>
      <c r="X1345" s="17"/>
      <c r="Y1345" s="17"/>
      <c r="Z1345" s="17"/>
      <c r="AA1345" s="17"/>
      <c r="AB1345" s="17"/>
      <c r="AC1345" s="17"/>
      <c r="AD1345" s="17"/>
      <c r="AE1345" s="17"/>
      <c r="AF1345" s="17"/>
      <c r="AG1345" s="17"/>
      <c r="AH1345" s="17"/>
      <c r="AI1345" s="17"/>
      <c r="AJ1345" s="17"/>
      <c r="AK1345" s="17"/>
      <c r="AL1345" s="17"/>
      <c r="AM1345" s="17"/>
      <c r="AN1345" s="17"/>
    </row>
    <row r="1346" spans="2:40" x14ac:dyDescent="0.35">
      <c r="B1346" t="s">
        <v>531</v>
      </c>
      <c r="C1346" s="17">
        <v>0.48395279144705</v>
      </c>
      <c r="D1346" s="17">
        <v>0.41633577995204901</v>
      </c>
      <c r="E1346" s="17">
        <v>0.56569158398806396</v>
      </c>
      <c r="F1346" s="17"/>
      <c r="G1346" s="17">
        <v>0.45400317659323502</v>
      </c>
      <c r="H1346" s="17">
        <v>0.34023761119288998</v>
      </c>
      <c r="I1346" s="17">
        <v>0.39135947018403699</v>
      </c>
      <c r="J1346" s="17">
        <v>0.58997233452321696</v>
      </c>
      <c r="K1346" s="17">
        <v>0.57456438608815097</v>
      </c>
      <c r="L1346" s="17">
        <v>0.766826948016886</v>
      </c>
      <c r="M1346" s="17"/>
      <c r="N1346" s="17">
        <v>0.85235244233554297</v>
      </c>
      <c r="O1346" s="17">
        <v>0.52394254400762597</v>
      </c>
      <c r="P1346" s="17">
        <v>0.614412777237892</v>
      </c>
      <c r="Q1346" s="17">
        <v>0.41500153592727801</v>
      </c>
      <c r="R1346" s="17">
        <v>0.243622714463884</v>
      </c>
      <c r="S1346" s="17"/>
      <c r="T1346" s="17">
        <v>0.54097166621408399</v>
      </c>
      <c r="U1346" s="17">
        <v>0.63285765663457405</v>
      </c>
      <c r="V1346" s="17">
        <v>0.48968280199119502</v>
      </c>
      <c r="W1346" s="17">
        <v>0.383854183463539</v>
      </c>
      <c r="X1346" s="17"/>
      <c r="Y1346" s="17">
        <v>0.43723356417421499</v>
      </c>
      <c r="Z1346" s="17">
        <v>0.67893997100785797</v>
      </c>
      <c r="AA1346" s="17" t="s">
        <v>117</v>
      </c>
      <c r="AB1346" s="17" t="s">
        <v>117</v>
      </c>
      <c r="AC1346" s="17" t="s">
        <v>117</v>
      </c>
      <c r="AD1346" s="17" t="s">
        <v>117</v>
      </c>
      <c r="AE1346" s="17"/>
      <c r="AF1346" s="17">
        <v>0.48304027926351001</v>
      </c>
      <c r="AG1346" s="17"/>
      <c r="AH1346" s="17">
        <v>0.48566020566780499</v>
      </c>
      <c r="AI1346" s="17"/>
      <c r="AJ1346" s="17">
        <v>0.343997712400822</v>
      </c>
      <c r="AK1346" s="17">
        <v>0.451358624671298</v>
      </c>
      <c r="AL1346" s="17">
        <v>0.58936157656466603</v>
      </c>
      <c r="AM1346" s="17">
        <v>0.58977624910233795</v>
      </c>
      <c r="AN1346" s="17">
        <v>0.57683163093508305</v>
      </c>
    </row>
    <row r="1347" spans="2:40" x14ac:dyDescent="0.35">
      <c r="B1347" t="s">
        <v>532</v>
      </c>
      <c r="C1347" s="17">
        <v>0.13424043781835199</v>
      </c>
      <c r="D1347" s="17">
        <v>0.18070991668557701</v>
      </c>
      <c r="E1347" s="17">
        <v>7.71414660361011E-2</v>
      </c>
      <c r="F1347" s="17"/>
      <c r="G1347" s="17">
        <v>0.111693472266105</v>
      </c>
      <c r="H1347" s="17">
        <v>0.12433422414450999</v>
      </c>
      <c r="I1347" s="17">
        <v>0.18913743711476499</v>
      </c>
      <c r="J1347" s="17">
        <v>0.108956171907636</v>
      </c>
      <c r="K1347" s="17">
        <v>0.14825722645842199</v>
      </c>
      <c r="L1347" s="17">
        <v>5.8094074420149397E-2</v>
      </c>
      <c r="M1347" s="17"/>
      <c r="N1347" s="17">
        <v>0</v>
      </c>
      <c r="O1347" s="17">
        <v>0.11131367672989401</v>
      </c>
      <c r="P1347" s="17">
        <v>0.111554660136397</v>
      </c>
      <c r="Q1347" s="17">
        <v>0.18717608322946799</v>
      </c>
      <c r="R1347" s="17">
        <v>0.126020434786417</v>
      </c>
      <c r="S1347" s="17"/>
      <c r="T1347" s="17">
        <v>9.6527057290913001E-2</v>
      </c>
      <c r="U1347" s="17">
        <v>4.8212753888850601E-2</v>
      </c>
      <c r="V1347" s="17">
        <v>0.11770746097571</v>
      </c>
      <c r="W1347" s="17">
        <v>0.19642514149642401</v>
      </c>
      <c r="X1347" s="17"/>
      <c r="Y1347" s="17">
        <v>0.15550733594004201</v>
      </c>
      <c r="Z1347" s="17">
        <v>4.54809971165911E-2</v>
      </c>
      <c r="AA1347" s="17" t="s">
        <v>117</v>
      </c>
      <c r="AB1347" s="17" t="s">
        <v>117</v>
      </c>
      <c r="AC1347" s="17" t="s">
        <v>117</v>
      </c>
      <c r="AD1347" s="17" t="s">
        <v>117</v>
      </c>
      <c r="AE1347" s="17"/>
      <c r="AF1347" s="17">
        <v>0.164946915489218</v>
      </c>
      <c r="AG1347" s="17"/>
      <c r="AH1347" s="17">
        <v>0.13710285728462401</v>
      </c>
      <c r="AI1347" s="17"/>
      <c r="AJ1347" s="17">
        <v>0.13647148396808501</v>
      </c>
      <c r="AK1347" s="17">
        <v>0.129522185078396</v>
      </c>
      <c r="AL1347" s="17">
        <v>0.125725603603661</v>
      </c>
      <c r="AM1347" s="17">
        <v>0.14604477411422201</v>
      </c>
      <c r="AN1347" s="17">
        <v>0.12075437139334901</v>
      </c>
    </row>
    <row r="1348" spans="2:40" x14ac:dyDescent="0.35">
      <c r="B1348" t="s">
        <v>533</v>
      </c>
      <c r="C1348" s="17">
        <v>0.112355609392444</v>
      </c>
      <c r="D1348" s="17">
        <v>0.113616654209858</v>
      </c>
      <c r="E1348" s="17">
        <v>0.111262033819354</v>
      </c>
      <c r="F1348" s="17"/>
      <c r="G1348" s="17">
        <v>0.12453668405983399</v>
      </c>
      <c r="H1348" s="17">
        <v>0.12900850856407001</v>
      </c>
      <c r="I1348" s="17">
        <v>0.13182111924189899</v>
      </c>
      <c r="J1348" s="17">
        <v>7.7561476608087404E-2</v>
      </c>
      <c r="K1348" s="17">
        <v>0.13350296760997801</v>
      </c>
      <c r="L1348" s="17">
        <v>2.8898640408894501E-2</v>
      </c>
      <c r="M1348" s="17"/>
      <c r="N1348" s="17">
        <v>4.5204400992715797E-2</v>
      </c>
      <c r="O1348" s="17">
        <v>6.9712475515772296E-2</v>
      </c>
      <c r="P1348" s="17">
        <v>8.6425094842055794E-2</v>
      </c>
      <c r="Q1348" s="17">
        <v>0.124199107015428</v>
      </c>
      <c r="R1348" s="17">
        <v>0.19361264772075301</v>
      </c>
      <c r="S1348" s="17"/>
      <c r="T1348" s="17">
        <v>8.2563131440788001E-2</v>
      </c>
      <c r="U1348" s="17">
        <v>8.19666141911361E-2</v>
      </c>
      <c r="V1348" s="17">
        <v>0.14900378778118201</v>
      </c>
      <c r="W1348" s="17">
        <v>0.103915371284964</v>
      </c>
      <c r="X1348" s="17"/>
      <c r="Y1348" s="17">
        <v>0.116128279140677</v>
      </c>
      <c r="Z1348" s="17">
        <v>9.6610010062937707E-2</v>
      </c>
      <c r="AA1348" s="17" t="s">
        <v>117</v>
      </c>
      <c r="AB1348" s="17" t="s">
        <v>117</v>
      </c>
      <c r="AC1348" s="17" t="s">
        <v>117</v>
      </c>
      <c r="AD1348" s="17" t="s">
        <v>117</v>
      </c>
      <c r="AE1348" s="17"/>
      <c r="AF1348" s="17">
        <v>8.6803933138674003E-2</v>
      </c>
      <c r="AG1348" s="17"/>
      <c r="AH1348" s="17">
        <v>0.11148505579898101</v>
      </c>
      <c r="AI1348" s="17"/>
      <c r="AJ1348" s="17">
        <v>0.13110826773244699</v>
      </c>
      <c r="AK1348" s="17">
        <v>0.117179521647572</v>
      </c>
      <c r="AL1348" s="17">
        <v>7.96563728540675E-2</v>
      </c>
      <c r="AM1348" s="17">
        <v>7.8513227510737693E-2</v>
      </c>
      <c r="AN1348" s="17">
        <v>0.19591212190158799</v>
      </c>
    </row>
    <row r="1349" spans="2:40" x14ac:dyDescent="0.35">
      <c r="B1349" t="s">
        <v>534</v>
      </c>
      <c r="C1349" s="17">
        <v>0.12648972602531</v>
      </c>
      <c r="D1349" s="17">
        <v>0.142391831833378</v>
      </c>
      <c r="E1349" s="17">
        <v>0.10728797139768299</v>
      </c>
      <c r="F1349" s="17"/>
      <c r="G1349" s="17">
        <v>0.10284614966646401</v>
      </c>
      <c r="H1349" s="17">
        <v>0.227700823029827</v>
      </c>
      <c r="I1349" s="17">
        <v>9.8865406014439106E-2</v>
      </c>
      <c r="J1349" s="17">
        <v>9.2442895148696302E-2</v>
      </c>
      <c r="K1349" s="17">
        <v>7.6818368243052798E-2</v>
      </c>
      <c r="L1349" s="17">
        <v>0.14618033715407</v>
      </c>
      <c r="M1349" s="17"/>
      <c r="N1349" s="17">
        <v>0.102443156671742</v>
      </c>
      <c r="O1349" s="17">
        <v>0.17052787370352199</v>
      </c>
      <c r="P1349" s="17">
        <v>8.6237156812990795E-2</v>
      </c>
      <c r="Q1349" s="17">
        <v>0.12952840528009099</v>
      </c>
      <c r="R1349" s="17">
        <v>0.158404466358048</v>
      </c>
      <c r="S1349" s="17"/>
      <c r="T1349" s="17">
        <v>0.118938556687051</v>
      </c>
      <c r="U1349" s="17">
        <v>7.3456727664830607E-2</v>
      </c>
      <c r="V1349" s="17">
        <v>0.112862456742561</v>
      </c>
      <c r="W1349" s="17">
        <v>0.17396822832311301</v>
      </c>
      <c r="X1349" s="17"/>
      <c r="Y1349" s="17">
        <v>0.149650348424821</v>
      </c>
      <c r="Z1349" s="17">
        <v>2.9826645273130701E-2</v>
      </c>
      <c r="AA1349" s="17" t="s">
        <v>117</v>
      </c>
      <c r="AB1349" s="17" t="s">
        <v>117</v>
      </c>
      <c r="AC1349" s="17" t="s">
        <v>117</v>
      </c>
      <c r="AD1349" s="17" t="s">
        <v>117</v>
      </c>
      <c r="AE1349" s="17"/>
      <c r="AF1349" s="17">
        <v>9.6747843797960004E-2</v>
      </c>
      <c r="AG1349" s="17"/>
      <c r="AH1349" s="17">
        <v>0.123193317631225</v>
      </c>
      <c r="AI1349" s="17"/>
      <c r="AJ1349" s="17">
        <v>0.170299175618329</v>
      </c>
      <c r="AK1349" s="17">
        <v>0.149026127105054</v>
      </c>
      <c r="AL1349" s="17">
        <v>8.9591758715454106E-2</v>
      </c>
      <c r="AM1349" s="17">
        <v>9.4469330568958496E-2</v>
      </c>
      <c r="AN1349" s="17">
        <v>8.4890606265086696E-2</v>
      </c>
    </row>
    <row r="1350" spans="2:40" x14ac:dyDescent="0.35">
      <c r="B1350" t="s">
        <v>535</v>
      </c>
      <c r="C1350" s="17">
        <v>4.77999947184303E-2</v>
      </c>
      <c r="D1350" s="17">
        <v>5.2826694822057499E-2</v>
      </c>
      <c r="E1350" s="17">
        <v>4.1763046354124103E-2</v>
      </c>
      <c r="F1350" s="17"/>
      <c r="G1350" s="17">
        <v>0.102356589296154</v>
      </c>
      <c r="H1350" s="17">
        <v>4.3540812541695298E-2</v>
      </c>
      <c r="I1350" s="17">
        <v>6.9904421332347699E-2</v>
      </c>
      <c r="J1350" s="17">
        <v>3.7002663561336899E-2</v>
      </c>
      <c r="K1350" s="17">
        <v>2.6913240987626201E-2</v>
      </c>
      <c r="L1350" s="17">
        <v>0</v>
      </c>
      <c r="M1350" s="17"/>
      <c r="N1350" s="17">
        <v>0</v>
      </c>
      <c r="O1350" s="17">
        <v>8.0682362932978396E-2</v>
      </c>
      <c r="P1350" s="17">
        <v>2.4659968893961302E-2</v>
      </c>
      <c r="Q1350" s="17">
        <v>4.53872764397776E-2</v>
      </c>
      <c r="R1350" s="17">
        <v>8.3922596780746497E-2</v>
      </c>
      <c r="S1350" s="17"/>
      <c r="T1350" s="17">
        <v>8.0499794183582302E-2</v>
      </c>
      <c r="U1350" s="17">
        <v>6.6797834854247895E-2</v>
      </c>
      <c r="V1350" s="17">
        <v>3.3262795966369198E-2</v>
      </c>
      <c r="W1350" s="17">
        <v>4.5942357346737003E-2</v>
      </c>
      <c r="X1350" s="17"/>
      <c r="Y1350" s="17">
        <v>5.2305927815349998E-2</v>
      </c>
      <c r="Z1350" s="17">
        <v>2.8994050417872001E-2</v>
      </c>
      <c r="AA1350" s="17" t="s">
        <v>117</v>
      </c>
      <c r="AB1350" s="17" t="s">
        <v>117</v>
      </c>
      <c r="AC1350" s="17" t="s">
        <v>117</v>
      </c>
      <c r="AD1350" s="17" t="s">
        <v>117</v>
      </c>
      <c r="AE1350" s="17"/>
      <c r="AF1350" s="17">
        <v>4.1287037671929303E-2</v>
      </c>
      <c r="AG1350" s="17"/>
      <c r="AH1350" s="17">
        <v>4.7103262914318197E-2</v>
      </c>
      <c r="AI1350" s="17"/>
      <c r="AJ1350" s="17">
        <v>6.9155037517861395E-2</v>
      </c>
      <c r="AK1350" s="17">
        <v>3.2512731773441703E-2</v>
      </c>
      <c r="AL1350" s="17">
        <v>3.8855446635688198E-2</v>
      </c>
      <c r="AM1350" s="17">
        <v>4.1350745501219102E-2</v>
      </c>
      <c r="AN1350" s="17">
        <v>2.1611269504893501E-2</v>
      </c>
    </row>
    <row r="1351" spans="2:40" x14ac:dyDescent="0.35">
      <c r="B1351" t="s">
        <v>536</v>
      </c>
      <c r="C1351" s="17">
        <v>2.9349017686493301E-2</v>
      </c>
      <c r="D1351" s="17">
        <v>4.0455854081469199E-2</v>
      </c>
      <c r="E1351" s="17">
        <v>1.5690112718906302E-2</v>
      </c>
      <c r="F1351" s="17"/>
      <c r="G1351" s="17">
        <v>6.8977605503930103E-2</v>
      </c>
      <c r="H1351" s="17">
        <v>4.8069423125984001E-2</v>
      </c>
      <c r="I1351" s="17">
        <v>3.5359126285466502E-2</v>
      </c>
      <c r="J1351" s="17">
        <v>1.84616363618792E-2</v>
      </c>
      <c r="K1351" s="17">
        <v>0</v>
      </c>
      <c r="L1351" s="17">
        <v>0</v>
      </c>
      <c r="M1351" s="17"/>
      <c r="N1351" s="17">
        <v>0</v>
      </c>
      <c r="O1351" s="17">
        <v>0</v>
      </c>
      <c r="P1351" s="17">
        <v>6.90255940226564E-3</v>
      </c>
      <c r="Q1351" s="17">
        <v>3.7281387860794699E-2</v>
      </c>
      <c r="R1351" s="17">
        <v>8.6704190774488293E-2</v>
      </c>
      <c r="S1351" s="17"/>
      <c r="T1351" s="17">
        <v>0</v>
      </c>
      <c r="U1351" s="17">
        <v>2.7826388531743199E-2</v>
      </c>
      <c r="V1351" s="17">
        <v>2.6565230448898899E-2</v>
      </c>
      <c r="W1351" s="17">
        <v>3.9597881034861698E-2</v>
      </c>
      <c r="X1351" s="17"/>
      <c r="Y1351" s="17">
        <v>2.4447635920842099E-2</v>
      </c>
      <c r="Z1351" s="17">
        <v>4.9805404964773502E-2</v>
      </c>
      <c r="AA1351" s="17" t="s">
        <v>117</v>
      </c>
      <c r="AB1351" s="17" t="s">
        <v>117</v>
      </c>
      <c r="AC1351" s="17" t="s">
        <v>117</v>
      </c>
      <c r="AD1351" s="17" t="s">
        <v>117</v>
      </c>
      <c r="AE1351" s="17"/>
      <c r="AF1351" s="17">
        <v>4.1689993438638502E-2</v>
      </c>
      <c r="AG1351" s="17"/>
      <c r="AH1351" s="17">
        <v>2.9974829110435801E-2</v>
      </c>
      <c r="AI1351" s="17"/>
      <c r="AJ1351" s="17">
        <v>4.82218970659836E-2</v>
      </c>
      <c r="AK1351" s="17">
        <v>4.8273782150112299E-2</v>
      </c>
      <c r="AL1351" s="17">
        <v>2.02802511552031E-2</v>
      </c>
      <c r="AM1351" s="17">
        <v>8.5486732584457107E-3</v>
      </c>
      <c r="AN1351" s="17">
        <v>0</v>
      </c>
    </row>
    <row r="1352" spans="2:40" x14ac:dyDescent="0.35">
      <c r="B1352" t="s">
        <v>537</v>
      </c>
      <c r="C1352" s="17">
        <v>2.6394002381419101E-2</v>
      </c>
      <c r="D1352" s="17">
        <v>2.0776668352746299E-2</v>
      </c>
      <c r="E1352" s="17">
        <v>3.3474999485115502E-2</v>
      </c>
      <c r="F1352" s="17"/>
      <c r="G1352" s="17">
        <v>3.5586322614277598E-2</v>
      </c>
      <c r="H1352" s="17">
        <v>5.3824796144239101E-2</v>
      </c>
      <c r="I1352" s="17">
        <v>3.1817316447374698E-2</v>
      </c>
      <c r="J1352" s="17">
        <v>1.63659756534325E-2</v>
      </c>
      <c r="K1352" s="17">
        <v>0</v>
      </c>
      <c r="L1352" s="17">
        <v>0</v>
      </c>
      <c r="M1352" s="17"/>
      <c r="N1352" s="17">
        <v>0</v>
      </c>
      <c r="O1352" s="17">
        <v>0</v>
      </c>
      <c r="P1352" s="17">
        <v>0</v>
      </c>
      <c r="Q1352" s="17">
        <v>5.1445775521296401E-2</v>
      </c>
      <c r="R1352" s="17">
        <v>5.4458403522065199E-2</v>
      </c>
      <c r="S1352" s="17"/>
      <c r="T1352" s="17">
        <v>8.0499794183582302E-2</v>
      </c>
      <c r="U1352" s="17">
        <v>1.5704506520049399E-2</v>
      </c>
      <c r="V1352" s="17">
        <v>2.65478661184778E-2</v>
      </c>
      <c r="W1352" s="17">
        <v>3.33112952022575E-2</v>
      </c>
      <c r="X1352" s="17"/>
      <c r="Y1352" s="17">
        <v>2.29991015148544E-2</v>
      </c>
      <c r="Z1352" s="17">
        <v>4.0562947021582099E-2</v>
      </c>
      <c r="AA1352" s="17" t="s">
        <v>117</v>
      </c>
      <c r="AB1352" s="17" t="s">
        <v>117</v>
      </c>
      <c r="AC1352" s="17" t="s">
        <v>117</v>
      </c>
      <c r="AD1352" s="17" t="s">
        <v>117</v>
      </c>
      <c r="AE1352" s="17"/>
      <c r="AF1352" s="17">
        <v>4.4197855305291203E-2</v>
      </c>
      <c r="AG1352" s="17"/>
      <c r="AH1352" s="17">
        <v>2.6956803780440301E-2</v>
      </c>
      <c r="AI1352" s="17"/>
      <c r="AJ1352" s="17">
        <v>5.7187272254550399E-2</v>
      </c>
      <c r="AK1352" s="17">
        <v>0</v>
      </c>
      <c r="AL1352" s="17">
        <v>3.0853483397893101E-2</v>
      </c>
      <c r="AM1352" s="17">
        <v>0</v>
      </c>
      <c r="AN1352" s="17">
        <v>0</v>
      </c>
    </row>
    <row r="1353" spans="2:40" x14ac:dyDescent="0.35">
      <c r="B1353" t="s">
        <v>538</v>
      </c>
      <c r="C1353" s="17">
        <v>3.9418420530500202E-2</v>
      </c>
      <c r="D1353" s="17">
        <v>3.2886600062865499E-2</v>
      </c>
      <c r="E1353" s="17">
        <v>4.7688786200652401E-2</v>
      </c>
      <c r="F1353" s="17"/>
      <c r="G1353" s="17">
        <v>0</v>
      </c>
      <c r="H1353" s="17">
        <v>3.3283801256785997E-2</v>
      </c>
      <c r="I1353" s="17">
        <v>5.1735703379672197E-2</v>
      </c>
      <c r="J1353" s="17">
        <v>5.9236846235713903E-2</v>
      </c>
      <c r="K1353" s="17">
        <v>3.9943810612770102E-2</v>
      </c>
      <c r="L1353" s="17">
        <v>0</v>
      </c>
      <c r="M1353" s="17"/>
      <c r="N1353" s="17">
        <v>0</v>
      </c>
      <c r="O1353" s="17">
        <v>4.3821067110207002E-2</v>
      </c>
      <c r="P1353" s="17">
        <v>6.9807782674437005E-2</v>
      </c>
      <c r="Q1353" s="17">
        <v>9.9804287258662208E-3</v>
      </c>
      <c r="R1353" s="17">
        <v>5.3254545593598997E-2</v>
      </c>
      <c r="S1353" s="17"/>
      <c r="T1353" s="17">
        <v>0</v>
      </c>
      <c r="U1353" s="17">
        <v>5.3177517714568398E-2</v>
      </c>
      <c r="V1353" s="17">
        <v>4.43675999756067E-2</v>
      </c>
      <c r="W1353" s="17">
        <v>2.2985541848103998E-2</v>
      </c>
      <c r="X1353" s="17"/>
      <c r="Y1353" s="17">
        <v>4.1727807069198701E-2</v>
      </c>
      <c r="Z1353" s="17">
        <v>2.9779974135254801E-2</v>
      </c>
      <c r="AA1353" s="17" t="s">
        <v>117</v>
      </c>
      <c r="AB1353" s="17" t="s">
        <v>117</v>
      </c>
      <c r="AC1353" s="17" t="s">
        <v>117</v>
      </c>
      <c r="AD1353" s="17" t="s">
        <v>117</v>
      </c>
      <c r="AE1353" s="17"/>
      <c r="AF1353" s="17">
        <v>4.1286141894779201E-2</v>
      </c>
      <c r="AG1353" s="17"/>
      <c r="AH1353" s="17">
        <v>3.8523667812170301E-2</v>
      </c>
      <c r="AI1353" s="17"/>
      <c r="AJ1353" s="17">
        <v>4.35591534419211E-2</v>
      </c>
      <c r="AK1353" s="17">
        <v>7.2127027574125493E-2</v>
      </c>
      <c r="AL1353" s="17">
        <v>2.5675507073366601E-2</v>
      </c>
      <c r="AM1353" s="17">
        <v>4.1296999944079399E-2</v>
      </c>
      <c r="AN1353" s="17">
        <v>0</v>
      </c>
    </row>
    <row r="1354" spans="2:40" x14ac:dyDescent="0.35">
      <c r="C1354" s="17"/>
      <c r="D1354" s="17"/>
      <c r="E1354" s="17"/>
      <c r="F1354" s="17"/>
      <c r="G1354" s="17"/>
      <c r="H1354" s="17"/>
      <c r="I1354" s="17"/>
      <c r="J1354" s="17"/>
      <c r="K1354" s="17"/>
      <c r="L1354" s="17"/>
      <c r="M1354" s="17"/>
      <c r="N1354" s="17"/>
      <c r="O1354" s="17"/>
      <c r="P1354" s="17"/>
      <c r="Q1354" s="17"/>
      <c r="R1354" s="17"/>
      <c r="S1354" s="17"/>
      <c r="T1354" s="17"/>
      <c r="U1354" s="17"/>
      <c r="V1354" s="17"/>
      <c r="W1354" s="17"/>
      <c r="X1354" s="17"/>
      <c r="Y1354" s="17"/>
      <c r="Z1354" s="17"/>
      <c r="AA1354" s="17"/>
      <c r="AB1354" s="17"/>
      <c r="AC1354" s="17"/>
      <c r="AD1354" s="17"/>
      <c r="AE1354" s="17"/>
      <c r="AF1354" s="17"/>
      <c r="AG1354" s="17"/>
      <c r="AH1354" s="17"/>
      <c r="AI1354" s="17"/>
      <c r="AJ1354" s="17"/>
      <c r="AK1354" s="17"/>
      <c r="AL1354" s="17"/>
      <c r="AM1354" s="17"/>
      <c r="AN1354" s="17"/>
    </row>
    <row r="1355" spans="2:40" x14ac:dyDescent="0.35">
      <c r="B1355" s="6" t="s">
        <v>544</v>
      </c>
      <c r="C1355" s="17"/>
      <c r="D1355" s="17"/>
      <c r="E1355" s="17"/>
      <c r="F1355" s="17"/>
      <c r="G1355" s="17"/>
      <c r="H1355" s="17"/>
      <c r="I1355" s="17"/>
      <c r="J1355" s="17"/>
      <c r="K1355" s="17"/>
      <c r="L1355" s="17"/>
      <c r="M1355" s="17"/>
      <c r="N1355" s="17"/>
      <c r="O1355" s="17"/>
      <c r="P1355" s="17"/>
      <c r="Q1355" s="17"/>
      <c r="R1355" s="17"/>
      <c r="S1355" s="17"/>
      <c r="T1355" s="17"/>
      <c r="U1355" s="17"/>
      <c r="V1355" s="17"/>
      <c r="W1355" s="17"/>
      <c r="X1355" s="17"/>
      <c r="Y1355" s="17"/>
      <c r="Z1355" s="17"/>
      <c r="AA1355" s="17"/>
      <c r="AB1355" s="17"/>
      <c r="AC1355" s="17"/>
      <c r="AD1355" s="17"/>
      <c r="AE1355" s="17"/>
      <c r="AF1355" s="17"/>
      <c r="AG1355" s="17"/>
      <c r="AH1355" s="17"/>
      <c r="AI1355" s="17"/>
      <c r="AJ1355" s="17"/>
      <c r="AK1355" s="17"/>
      <c r="AL1355" s="17"/>
      <c r="AM1355" s="17"/>
      <c r="AN1355" s="17"/>
    </row>
    <row r="1356" spans="2:40" x14ac:dyDescent="0.35">
      <c r="B1356" s="24" t="s">
        <v>222</v>
      </c>
      <c r="C1356" s="17"/>
      <c r="D1356" s="17"/>
      <c r="E1356" s="17"/>
      <c r="F1356" s="17"/>
      <c r="G1356" s="17"/>
      <c r="H1356" s="17"/>
      <c r="I1356" s="17"/>
      <c r="J1356" s="17"/>
      <c r="K1356" s="17"/>
      <c r="L1356" s="17"/>
      <c r="M1356" s="17"/>
      <c r="N1356" s="17"/>
      <c r="O1356" s="17"/>
      <c r="P1356" s="17"/>
      <c r="Q1356" s="17"/>
      <c r="R1356" s="17"/>
      <c r="S1356" s="17"/>
      <c r="T1356" s="17"/>
      <c r="U1356" s="17"/>
      <c r="V1356" s="17"/>
      <c r="W1356" s="17"/>
      <c r="X1356" s="17"/>
      <c r="Y1356" s="17"/>
      <c r="Z1356" s="17"/>
      <c r="AA1356" s="17"/>
      <c r="AB1356" s="17"/>
      <c r="AC1356" s="17"/>
      <c r="AD1356" s="17"/>
      <c r="AE1356" s="17"/>
      <c r="AF1356" s="17"/>
      <c r="AG1356" s="17"/>
      <c r="AH1356" s="17"/>
      <c r="AI1356" s="17"/>
      <c r="AJ1356" s="17"/>
      <c r="AK1356" s="17"/>
      <c r="AL1356" s="17"/>
      <c r="AM1356" s="17"/>
      <c r="AN1356" s="17"/>
    </row>
    <row r="1357" spans="2:40" x14ac:dyDescent="0.35">
      <c r="B1357" t="s">
        <v>531</v>
      </c>
      <c r="C1357" s="17">
        <v>0.63947758703844504</v>
      </c>
      <c r="D1357" s="17">
        <v>0.61168624111945502</v>
      </c>
      <c r="E1357" s="17">
        <v>0.67245068935649399</v>
      </c>
      <c r="F1357" s="17"/>
      <c r="G1357" s="17">
        <v>0.49823408098768501</v>
      </c>
      <c r="H1357" s="17">
        <v>0.44307237822742501</v>
      </c>
      <c r="I1357" s="17">
        <v>0.56413097976429005</v>
      </c>
      <c r="J1357" s="17">
        <v>0.71695637228195597</v>
      </c>
      <c r="K1357" s="17">
        <v>0.84849488198826895</v>
      </c>
      <c r="L1357" s="17">
        <v>1</v>
      </c>
      <c r="M1357" s="17"/>
      <c r="N1357" s="17">
        <v>0.96869271104746402</v>
      </c>
      <c r="O1357" s="17">
        <v>0.65809027657502805</v>
      </c>
      <c r="P1357" s="17">
        <v>0.84163948525588805</v>
      </c>
      <c r="Q1357" s="17">
        <v>0.49402519103702802</v>
      </c>
      <c r="R1357" s="17">
        <v>0.44517817490251099</v>
      </c>
      <c r="S1357" s="17"/>
      <c r="T1357" s="17">
        <v>0.54097166621408399</v>
      </c>
      <c r="U1357" s="17">
        <v>0.70771315237139398</v>
      </c>
      <c r="V1357" s="17">
        <v>0.68929124238232597</v>
      </c>
      <c r="W1357" s="17">
        <v>0.54584212839655399</v>
      </c>
      <c r="X1357" s="17"/>
      <c r="Y1357" s="17">
        <v>0.61249157268001098</v>
      </c>
      <c r="Z1357" s="17">
        <v>0.75210630832720704</v>
      </c>
      <c r="AA1357" s="17" t="s">
        <v>117</v>
      </c>
      <c r="AB1357" s="17" t="s">
        <v>117</v>
      </c>
      <c r="AC1357" s="17" t="s">
        <v>117</v>
      </c>
      <c r="AD1357" s="17" t="s">
        <v>117</v>
      </c>
      <c r="AE1357" s="17"/>
      <c r="AF1357" s="17">
        <v>0.63205745032348704</v>
      </c>
      <c r="AG1357" s="17"/>
      <c r="AH1357" s="17">
        <v>0.64274131074446195</v>
      </c>
      <c r="AI1357" s="17"/>
      <c r="AJ1357" s="17">
        <v>0.51025676238667195</v>
      </c>
      <c r="AK1357" s="17">
        <v>0.774530559960243</v>
      </c>
      <c r="AL1357" s="17">
        <v>0.71288975496608797</v>
      </c>
      <c r="AM1357" s="17">
        <v>0.71647823057242699</v>
      </c>
      <c r="AN1357" s="17">
        <v>0.58559986626701999</v>
      </c>
    </row>
    <row r="1358" spans="2:40" x14ac:dyDescent="0.35">
      <c r="B1358" t="s">
        <v>532</v>
      </c>
      <c r="C1358" s="17">
        <v>8.9544124325271701E-2</v>
      </c>
      <c r="D1358" s="17">
        <v>0.111026234996922</v>
      </c>
      <c r="E1358" s="17">
        <v>6.3263441143161195E-2</v>
      </c>
      <c r="F1358" s="17"/>
      <c r="G1358" s="17">
        <v>0.115516079304654</v>
      </c>
      <c r="H1358" s="17">
        <v>0.114530031438976</v>
      </c>
      <c r="I1358" s="17">
        <v>0.12838274133935099</v>
      </c>
      <c r="J1358" s="17">
        <v>6.3250998709386094E-2</v>
      </c>
      <c r="K1358" s="17">
        <v>5.7721625430582797E-2</v>
      </c>
      <c r="L1358" s="17">
        <v>0</v>
      </c>
      <c r="M1358" s="17"/>
      <c r="N1358" s="17">
        <v>0</v>
      </c>
      <c r="O1358" s="17">
        <v>1.3865437716962799E-2</v>
      </c>
      <c r="P1358" s="17">
        <v>3.48621063821958E-2</v>
      </c>
      <c r="Q1358" s="17">
        <v>0.16329990649715001</v>
      </c>
      <c r="R1358" s="17">
        <v>0.122861971711129</v>
      </c>
      <c r="S1358" s="17"/>
      <c r="T1358" s="17">
        <v>9.6527057290913001E-2</v>
      </c>
      <c r="U1358" s="17">
        <v>6.5228377617583294E-2</v>
      </c>
      <c r="V1358" s="17">
        <v>5.5891659485642599E-2</v>
      </c>
      <c r="W1358" s="17">
        <v>0.140390032625654</v>
      </c>
      <c r="X1358" s="17"/>
      <c r="Y1358" s="17">
        <v>9.72783809778867E-2</v>
      </c>
      <c r="Z1358" s="17">
        <v>5.7264461781073799E-2</v>
      </c>
      <c r="AA1358" s="17" t="s">
        <v>117</v>
      </c>
      <c r="AB1358" s="17" t="s">
        <v>117</v>
      </c>
      <c r="AC1358" s="17" t="s">
        <v>117</v>
      </c>
      <c r="AD1358" s="17" t="s">
        <v>117</v>
      </c>
      <c r="AE1358" s="17"/>
      <c r="AF1358" s="17">
        <v>8.4995519954654597E-2</v>
      </c>
      <c r="AG1358" s="17"/>
      <c r="AH1358" s="17">
        <v>9.1453480766031603E-2</v>
      </c>
      <c r="AI1358" s="17"/>
      <c r="AJ1358" s="17">
        <v>9.7035637036779296E-2</v>
      </c>
      <c r="AK1358" s="17">
        <v>4.7792015158009897E-2</v>
      </c>
      <c r="AL1358" s="17">
        <v>8.2333386826854996E-2</v>
      </c>
      <c r="AM1358" s="17">
        <v>0.104449145515571</v>
      </c>
      <c r="AN1358" s="17">
        <v>9.9446390123275205E-2</v>
      </c>
    </row>
    <row r="1359" spans="2:40" x14ac:dyDescent="0.35">
      <c r="B1359" t="s">
        <v>533</v>
      </c>
      <c r="C1359" s="17">
        <v>8.63315319078585E-2</v>
      </c>
      <c r="D1359" s="17">
        <v>9.5019350962635002E-2</v>
      </c>
      <c r="E1359" s="17">
        <v>7.5913255061697896E-2</v>
      </c>
      <c r="F1359" s="17"/>
      <c r="G1359" s="17">
        <v>6.5151916663927695E-2</v>
      </c>
      <c r="H1359" s="17">
        <v>0.119602922920634</v>
      </c>
      <c r="I1359" s="17">
        <v>0.13285333236819699</v>
      </c>
      <c r="J1359" s="17">
        <v>7.4709974312147903E-2</v>
      </c>
      <c r="K1359" s="17">
        <v>3.7656783884492798E-2</v>
      </c>
      <c r="L1359" s="17">
        <v>0</v>
      </c>
      <c r="M1359" s="17"/>
      <c r="N1359" s="17">
        <v>0</v>
      </c>
      <c r="O1359" s="17">
        <v>0.10492224175515399</v>
      </c>
      <c r="P1359" s="17">
        <v>3.6174823927907301E-2</v>
      </c>
      <c r="Q1359" s="17">
        <v>0.13635377415252201</v>
      </c>
      <c r="R1359" s="17">
        <v>9.3896689105879602E-2</v>
      </c>
      <c r="S1359" s="17"/>
      <c r="T1359" s="17">
        <v>0.199438350870633</v>
      </c>
      <c r="U1359" s="17">
        <v>2.12175205975886E-2</v>
      </c>
      <c r="V1359" s="17">
        <v>8.2057952022492997E-2</v>
      </c>
      <c r="W1359" s="17">
        <v>0.11785090063584799</v>
      </c>
      <c r="X1359" s="17"/>
      <c r="Y1359" s="17">
        <v>9.7624182540713006E-2</v>
      </c>
      <c r="Z1359" s="17">
        <v>3.9200570520015E-2</v>
      </c>
      <c r="AA1359" s="17" t="s">
        <v>117</v>
      </c>
      <c r="AB1359" s="17" t="s">
        <v>117</v>
      </c>
      <c r="AC1359" s="17" t="s">
        <v>117</v>
      </c>
      <c r="AD1359" s="17" t="s">
        <v>117</v>
      </c>
      <c r="AE1359" s="17"/>
      <c r="AF1359" s="17">
        <v>8.4626937205628402E-2</v>
      </c>
      <c r="AG1359" s="17"/>
      <c r="AH1359" s="17">
        <v>8.6456411116857201E-2</v>
      </c>
      <c r="AI1359" s="17"/>
      <c r="AJ1359" s="17">
        <v>0.101487813853213</v>
      </c>
      <c r="AK1359" s="17">
        <v>2.9506057477989199E-2</v>
      </c>
      <c r="AL1359" s="17">
        <v>9.1665460011562894E-2</v>
      </c>
      <c r="AM1359" s="17">
        <v>5.6201622231062301E-2</v>
      </c>
      <c r="AN1359" s="17">
        <v>0.178684502386908</v>
      </c>
    </row>
    <row r="1360" spans="2:40" x14ac:dyDescent="0.35">
      <c r="B1360" t="s">
        <v>534</v>
      </c>
      <c r="C1360" s="17">
        <v>5.1306923693087002E-2</v>
      </c>
      <c r="D1360" s="17">
        <v>5.12125107966366E-2</v>
      </c>
      <c r="E1360" s="17">
        <v>5.1639248928224302E-2</v>
      </c>
      <c r="F1360" s="17"/>
      <c r="G1360" s="17">
        <v>0.11732482754780101</v>
      </c>
      <c r="H1360" s="17">
        <v>8.4742503291630203E-2</v>
      </c>
      <c r="I1360" s="17">
        <v>6.3865278863550604E-2</v>
      </c>
      <c r="J1360" s="17">
        <v>2.3798980333286601E-2</v>
      </c>
      <c r="K1360" s="17">
        <v>9.3669473185425799E-3</v>
      </c>
      <c r="L1360" s="17">
        <v>0</v>
      </c>
      <c r="M1360" s="17"/>
      <c r="N1360" s="17">
        <v>0</v>
      </c>
      <c r="O1360" s="17">
        <v>6.3765165138525107E-2</v>
      </c>
      <c r="P1360" s="17">
        <v>2.5702815066755001E-2</v>
      </c>
      <c r="Q1360" s="17">
        <v>4.8557059382475898E-2</v>
      </c>
      <c r="R1360" s="17">
        <v>0.109629399094488</v>
      </c>
      <c r="S1360" s="17"/>
      <c r="T1360" s="17">
        <v>0</v>
      </c>
      <c r="U1360" s="17">
        <v>7.1139471320526795E-2</v>
      </c>
      <c r="V1360" s="17">
        <v>3.7002510264598901E-2</v>
      </c>
      <c r="W1360" s="17">
        <v>6.1942891570583303E-2</v>
      </c>
      <c r="X1360" s="17"/>
      <c r="Y1360" s="17">
        <v>5.4015656252952703E-2</v>
      </c>
      <c r="Z1360" s="17">
        <v>4.0001768345626E-2</v>
      </c>
      <c r="AA1360" s="17" t="s">
        <v>117</v>
      </c>
      <c r="AB1360" s="17" t="s">
        <v>117</v>
      </c>
      <c r="AC1360" s="17" t="s">
        <v>117</v>
      </c>
      <c r="AD1360" s="17" t="s">
        <v>117</v>
      </c>
      <c r="AE1360" s="17"/>
      <c r="AF1360" s="17">
        <v>4.0257756433191003E-2</v>
      </c>
      <c r="AG1360" s="17"/>
      <c r="AH1360" s="17">
        <v>4.9923259775321201E-2</v>
      </c>
      <c r="AI1360" s="17"/>
      <c r="AJ1360" s="17">
        <v>5.5249433670975699E-2</v>
      </c>
      <c r="AK1360" s="17">
        <v>3.2207259561847702E-2</v>
      </c>
      <c r="AL1360" s="17">
        <v>2.8043333533331001E-2</v>
      </c>
      <c r="AM1360" s="17">
        <v>6.5017743812042506E-2</v>
      </c>
      <c r="AN1360" s="17">
        <v>8.2502650549248893E-2</v>
      </c>
    </row>
    <row r="1361" spans="2:40" x14ac:dyDescent="0.35">
      <c r="B1361" t="s">
        <v>535</v>
      </c>
      <c r="C1361" s="17">
        <v>4.9226927901099997E-2</v>
      </c>
      <c r="D1361" s="17">
        <v>4.8488442002036697E-2</v>
      </c>
      <c r="E1361" s="17">
        <v>5.0349732138387199E-2</v>
      </c>
      <c r="F1361" s="17"/>
      <c r="G1361" s="17">
        <v>8.0535176628592206E-2</v>
      </c>
      <c r="H1361" s="17">
        <v>0.13707002796854501</v>
      </c>
      <c r="I1361" s="17">
        <v>2.7548018160382399E-2</v>
      </c>
      <c r="J1361" s="17">
        <v>1.1020542083188201E-2</v>
      </c>
      <c r="K1361" s="17">
        <v>1.03570899734393E-2</v>
      </c>
      <c r="L1361" s="17">
        <v>0</v>
      </c>
      <c r="M1361" s="17"/>
      <c r="N1361" s="17">
        <v>3.1307288952535699E-2</v>
      </c>
      <c r="O1361" s="17">
        <v>8.8098387788881793E-2</v>
      </c>
      <c r="P1361" s="17">
        <v>2.5434690131525901E-2</v>
      </c>
      <c r="Q1361" s="17">
        <v>5.0104922264566698E-2</v>
      </c>
      <c r="R1361" s="17">
        <v>6.6014255890315704E-2</v>
      </c>
      <c r="S1361" s="17"/>
      <c r="T1361" s="17">
        <v>8.2563131440788001E-2</v>
      </c>
      <c r="U1361" s="17">
        <v>8.8724398366634399E-2</v>
      </c>
      <c r="V1361" s="17">
        <v>6.8209990294814102E-2</v>
      </c>
      <c r="W1361" s="17">
        <v>2.72350379413588E-2</v>
      </c>
      <c r="X1361" s="17"/>
      <c r="Y1361" s="17">
        <v>5.6817511761105097E-2</v>
      </c>
      <c r="Z1361" s="17">
        <v>1.75468975478844E-2</v>
      </c>
      <c r="AA1361" s="17" t="s">
        <v>117</v>
      </c>
      <c r="AB1361" s="17" t="s">
        <v>117</v>
      </c>
      <c r="AC1361" s="17" t="s">
        <v>117</v>
      </c>
      <c r="AD1361" s="17" t="s">
        <v>117</v>
      </c>
      <c r="AE1361" s="17"/>
      <c r="AF1361" s="17">
        <v>3.8471293325564801E-2</v>
      </c>
      <c r="AG1361" s="17"/>
      <c r="AH1361" s="17">
        <v>4.8520682286842698E-2</v>
      </c>
      <c r="AI1361" s="17"/>
      <c r="AJ1361" s="17">
        <v>9.0010508244686593E-2</v>
      </c>
      <c r="AK1361" s="17">
        <v>1.3216446195446501E-2</v>
      </c>
      <c r="AL1361" s="17">
        <v>8.4470987171119498E-3</v>
      </c>
      <c r="AM1361" s="17">
        <v>4.9424478771019999E-2</v>
      </c>
      <c r="AN1361" s="17">
        <v>3.2155321168654202E-2</v>
      </c>
    </row>
    <row r="1362" spans="2:40" x14ac:dyDescent="0.35">
      <c r="B1362" t="s">
        <v>536</v>
      </c>
      <c r="C1362" s="17">
        <v>2.68114739352261E-2</v>
      </c>
      <c r="D1362" s="17">
        <v>3.64525717766091E-2</v>
      </c>
      <c r="E1362" s="17">
        <v>1.49606980988781E-2</v>
      </c>
      <c r="F1362" s="17"/>
      <c r="G1362" s="17">
        <v>4.3545947888800798E-2</v>
      </c>
      <c r="H1362" s="17">
        <v>3.9419969010090899E-2</v>
      </c>
      <c r="I1362" s="17">
        <v>2.6010920778661101E-2</v>
      </c>
      <c r="J1362" s="17">
        <v>3.5341714175636502E-2</v>
      </c>
      <c r="K1362" s="17">
        <v>0</v>
      </c>
      <c r="L1362" s="17">
        <v>0</v>
      </c>
      <c r="M1362" s="17"/>
      <c r="N1362" s="17">
        <v>0</v>
      </c>
      <c r="O1362" s="17">
        <v>1.6142111376614001E-2</v>
      </c>
      <c r="P1362" s="17">
        <v>0</v>
      </c>
      <c r="Q1362" s="17">
        <v>3.6051661877005599E-2</v>
      </c>
      <c r="R1362" s="17">
        <v>7.3740665976354494E-2</v>
      </c>
      <c r="S1362" s="17"/>
      <c r="T1362" s="17">
        <v>0</v>
      </c>
      <c r="U1362" s="17">
        <v>1.46128952736961E-2</v>
      </c>
      <c r="V1362" s="17">
        <v>3.4915337569374497E-2</v>
      </c>
      <c r="W1362" s="17">
        <v>3.2866258100507598E-2</v>
      </c>
      <c r="X1362" s="17"/>
      <c r="Y1362" s="17">
        <v>2.8610287717638301E-2</v>
      </c>
      <c r="Z1362" s="17">
        <v>1.9303951947772E-2</v>
      </c>
      <c r="AA1362" s="17" t="s">
        <v>117</v>
      </c>
      <c r="AB1362" s="17" t="s">
        <v>117</v>
      </c>
      <c r="AC1362" s="17" t="s">
        <v>117</v>
      </c>
      <c r="AD1362" s="17" t="s">
        <v>117</v>
      </c>
      <c r="AE1362" s="17"/>
      <c r="AF1362" s="17">
        <v>4.0510422868354198E-2</v>
      </c>
      <c r="AG1362" s="17"/>
      <c r="AH1362" s="17">
        <v>2.7383177113187E-2</v>
      </c>
      <c r="AI1362" s="17"/>
      <c r="AJ1362" s="17">
        <v>3.58000698300215E-2</v>
      </c>
      <c r="AK1362" s="17">
        <v>1.5974190990457E-2</v>
      </c>
      <c r="AL1362" s="17">
        <v>5.9838071195680402E-2</v>
      </c>
      <c r="AM1362" s="17">
        <v>0</v>
      </c>
      <c r="AN1362" s="17">
        <v>0</v>
      </c>
    </row>
    <row r="1363" spans="2:40" x14ac:dyDescent="0.35">
      <c r="B1363" t="s">
        <v>537</v>
      </c>
      <c r="C1363" s="17">
        <v>3.0324477694434301E-2</v>
      </c>
      <c r="D1363" s="17">
        <v>2.79228707470007E-2</v>
      </c>
      <c r="E1363" s="17">
        <v>3.3431702813341797E-2</v>
      </c>
      <c r="F1363" s="17"/>
      <c r="G1363" s="17">
        <v>6.1017980229406903E-2</v>
      </c>
      <c r="H1363" s="17">
        <v>4.6662548981349201E-2</v>
      </c>
      <c r="I1363" s="17">
        <v>2.25168694704308E-2</v>
      </c>
      <c r="J1363" s="17">
        <v>3.2860725823413199E-2</v>
      </c>
      <c r="K1363" s="17">
        <v>9.4150473329109897E-3</v>
      </c>
      <c r="L1363" s="17">
        <v>0</v>
      </c>
      <c r="M1363" s="17"/>
      <c r="N1363" s="17">
        <v>0</v>
      </c>
      <c r="O1363" s="17">
        <v>1.18840223728432E-2</v>
      </c>
      <c r="P1363" s="17">
        <v>0</v>
      </c>
      <c r="Q1363" s="17">
        <v>5.1443090105499897E-2</v>
      </c>
      <c r="R1363" s="17">
        <v>6.7945158132409006E-2</v>
      </c>
      <c r="S1363" s="17"/>
      <c r="T1363" s="17">
        <v>0</v>
      </c>
      <c r="U1363" s="17">
        <v>0</v>
      </c>
      <c r="V1363" s="17">
        <v>1.9565181672086301E-2</v>
      </c>
      <c r="W1363" s="17">
        <v>5.2899693580085401E-2</v>
      </c>
      <c r="X1363" s="17"/>
      <c r="Y1363" s="17">
        <v>2.4209360535651901E-2</v>
      </c>
      <c r="Z1363" s="17">
        <v>5.5846506141342803E-2</v>
      </c>
      <c r="AA1363" s="17" t="s">
        <v>117</v>
      </c>
      <c r="AB1363" s="17" t="s">
        <v>117</v>
      </c>
      <c r="AC1363" s="17" t="s">
        <v>117</v>
      </c>
      <c r="AD1363" s="17" t="s">
        <v>117</v>
      </c>
      <c r="AE1363" s="17"/>
      <c r="AF1363" s="17">
        <v>5.70615088023586E-2</v>
      </c>
      <c r="AG1363" s="17"/>
      <c r="AH1363" s="17">
        <v>3.0971088929228702E-2</v>
      </c>
      <c r="AI1363" s="17"/>
      <c r="AJ1363" s="17">
        <v>6.9445960657540606E-2</v>
      </c>
      <c r="AK1363" s="17">
        <v>3.2299591159655403E-2</v>
      </c>
      <c r="AL1363" s="17">
        <v>8.1391843745757999E-3</v>
      </c>
      <c r="AM1363" s="17">
        <v>0</v>
      </c>
      <c r="AN1363" s="17">
        <v>0</v>
      </c>
    </row>
    <row r="1364" spans="2:40" x14ac:dyDescent="0.35">
      <c r="B1364" t="s">
        <v>538</v>
      </c>
      <c r="C1364" s="17">
        <v>2.6976953504577499E-2</v>
      </c>
      <c r="D1364" s="17">
        <v>1.8191777598704901E-2</v>
      </c>
      <c r="E1364" s="17">
        <v>3.7991232459815498E-2</v>
      </c>
      <c r="F1364" s="17"/>
      <c r="G1364" s="17">
        <v>1.8673990749132799E-2</v>
      </c>
      <c r="H1364" s="17">
        <v>1.48996181613502E-2</v>
      </c>
      <c r="I1364" s="17">
        <v>3.4691859255136501E-2</v>
      </c>
      <c r="J1364" s="17">
        <v>4.2060692280985502E-2</v>
      </c>
      <c r="K1364" s="17">
        <v>2.6987624071762702E-2</v>
      </c>
      <c r="L1364" s="17">
        <v>0</v>
      </c>
      <c r="M1364" s="17"/>
      <c r="N1364" s="17">
        <v>0</v>
      </c>
      <c r="O1364" s="17">
        <v>4.3232357275990903E-2</v>
      </c>
      <c r="P1364" s="17">
        <v>3.6186079235727697E-2</v>
      </c>
      <c r="Q1364" s="17">
        <v>2.0164394683751901E-2</v>
      </c>
      <c r="R1364" s="17">
        <v>2.0733685186912001E-2</v>
      </c>
      <c r="S1364" s="17"/>
      <c r="T1364" s="17">
        <v>8.0499794183582302E-2</v>
      </c>
      <c r="U1364" s="17">
        <v>3.1364184452577298E-2</v>
      </c>
      <c r="V1364" s="17">
        <v>1.3066126308664499E-2</v>
      </c>
      <c r="W1364" s="17">
        <v>2.0973057149408999E-2</v>
      </c>
      <c r="X1364" s="17"/>
      <c r="Y1364" s="17">
        <v>2.8953047534041099E-2</v>
      </c>
      <c r="Z1364" s="17">
        <v>1.8729535389079201E-2</v>
      </c>
      <c r="AA1364" s="17" t="s">
        <v>117</v>
      </c>
      <c r="AB1364" s="17" t="s">
        <v>117</v>
      </c>
      <c r="AC1364" s="17" t="s">
        <v>117</v>
      </c>
      <c r="AD1364" s="17" t="s">
        <v>117</v>
      </c>
      <c r="AE1364" s="17"/>
      <c r="AF1364" s="17">
        <v>2.2019111086761099E-2</v>
      </c>
      <c r="AG1364" s="17"/>
      <c r="AH1364" s="17">
        <v>2.2550589268069601E-2</v>
      </c>
      <c r="AI1364" s="17"/>
      <c r="AJ1364" s="17">
        <v>4.07138143201113E-2</v>
      </c>
      <c r="AK1364" s="17">
        <v>5.4473879496351303E-2</v>
      </c>
      <c r="AL1364" s="17">
        <v>8.6437103747953603E-3</v>
      </c>
      <c r="AM1364" s="17">
        <v>8.4287790978762201E-3</v>
      </c>
      <c r="AN1364" s="17">
        <v>2.1611269504893501E-2</v>
      </c>
    </row>
    <row r="1365" spans="2:40" x14ac:dyDescent="0.35">
      <c r="C1365" s="17"/>
      <c r="D1365" s="17"/>
      <c r="E1365" s="17"/>
      <c r="F1365" s="17"/>
      <c r="G1365" s="17"/>
      <c r="H1365" s="17"/>
      <c r="I1365" s="17"/>
      <c r="J1365" s="17"/>
      <c r="K1365" s="17"/>
      <c r="L1365" s="17"/>
      <c r="M1365" s="17"/>
      <c r="N1365" s="17"/>
      <c r="O1365" s="17"/>
      <c r="P1365" s="17"/>
      <c r="Q1365" s="17"/>
      <c r="R1365" s="17"/>
      <c r="S1365" s="17"/>
      <c r="T1365" s="17"/>
      <c r="U1365" s="17"/>
      <c r="V1365" s="17"/>
      <c r="W1365" s="17"/>
      <c r="X1365" s="17"/>
      <c r="Y1365" s="17"/>
      <c r="Z1365" s="17"/>
      <c r="AA1365" s="17"/>
      <c r="AB1365" s="17"/>
      <c r="AC1365" s="17"/>
      <c r="AD1365" s="17"/>
      <c r="AE1365" s="17"/>
      <c r="AF1365" s="17"/>
      <c r="AG1365" s="17"/>
      <c r="AH1365" s="17"/>
      <c r="AI1365" s="17"/>
      <c r="AJ1365" s="17"/>
      <c r="AK1365" s="17"/>
      <c r="AL1365" s="17"/>
      <c r="AM1365" s="17"/>
      <c r="AN1365" s="17"/>
    </row>
    <row r="1366" spans="2:40" x14ac:dyDescent="0.35">
      <c r="B1366" s="6" t="s">
        <v>545</v>
      </c>
      <c r="C1366" s="17"/>
      <c r="D1366" s="17"/>
      <c r="E1366" s="17"/>
      <c r="F1366" s="17"/>
      <c r="G1366" s="17"/>
      <c r="H1366" s="17"/>
      <c r="I1366" s="17"/>
      <c r="J1366" s="17"/>
      <c r="K1366" s="17"/>
      <c r="L1366" s="17"/>
      <c r="M1366" s="17"/>
      <c r="N1366" s="17"/>
      <c r="O1366" s="17"/>
      <c r="P1366" s="17"/>
      <c r="Q1366" s="17"/>
      <c r="R1366" s="17"/>
      <c r="S1366" s="17"/>
      <c r="T1366" s="17"/>
      <c r="U1366" s="17"/>
      <c r="V1366" s="17"/>
      <c r="W1366" s="17"/>
      <c r="X1366" s="17"/>
      <c r="Y1366" s="17"/>
      <c r="Z1366" s="17"/>
      <c r="AA1366" s="17"/>
      <c r="AB1366" s="17"/>
      <c r="AC1366" s="17"/>
      <c r="AD1366" s="17"/>
      <c r="AE1366" s="17"/>
      <c r="AF1366" s="17"/>
      <c r="AG1366" s="17"/>
      <c r="AH1366" s="17"/>
      <c r="AI1366" s="17"/>
      <c r="AJ1366" s="17"/>
      <c r="AK1366" s="17"/>
      <c r="AL1366" s="17"/>
      <c r="AM1366" s="17"/>
      <c r="AN1366" s="17"/>
    </row>
    <row r="1367" spans="2:40" x14ac:dyDescent="0.35">
      <c r="B1367" s="24" t="s">
        <v>222</v>
      </c>
      <c r="C1367" s="17"/>
      <c r="D1367" s="17"/>
      <c r="E1367" s="17"/>
      <c r="F1367" s="17"/>
      <c r="G1367" s="17"/>
      <c r="H1367" s="17"/>
      <c r="I1367" s="17"/>
      <c r="J1367" s="17"/>
      <c r="K1367" s="17"/>
      <c r="L1367" s="17"/>
      <c r="M1367" s="17"/>
      <c r="N1367" s="17"/>
      <c r="O1367" s="17"/>
      <c r="P1367" s="17"/>
      <c r="Q1367" s="17"/>
      <c r="R1367" s="17"/>
      <c r="S1367" s="17"/>
      <c r="T1367" s="17"/>
      <c r="U1367" s="17"/>
      <c r="V1367" s="17"/>
      <c r="W1367" s="17"/>
      <c r="X1367" s="17"/>
      <c r="Y1367" s="17"/>
      <c r="Z1367" s="17"/>
      <c r="AA1367" s="17"/>
      <c r="AB1367" s="17"/>
      <c r="AC1367" s="17"/>
      <c r="AD1367" s="17"/>
      <c r="AE1367" s="17"/>
      <c r="AF1367" s="17"/>
      <c r="AG1367" s="17"/>
      <c r="AH1367" s="17"/>
      <c r="AI1367" s="17"/>
      <c r="AJ1367" s="17"/>
      <c r="AK1367" s="17"/>
      <c r="AL1367" s="17"/>
      <c r="AM1367" s="17"/>
      <c r="AN1367" s="17"/>
    </row>
    <row r="1368" spans="2:40" x14ac:dyDescent="0.35">
      <c r="B1368" t="s">
        <v>531</v>
      </c>
      <c r="C1368" s="17">
        <v>0.40457598990174398</v>
      </c>
      <c r="D1368" s="17">
        <v>0.37031125608773402</v>
      </c>
      <c r="E1368" s="17">
        <v>0.444596500646463</v>
      </c>
      <c r="F1368" s="17"/>
      <c r="G1368" s="17">
        <v>0.404517845475307</v>
      </c>
      <c r="H1368" s="17">
        <v>0.30108489136330102</v>
      </c>
      <c r="I1368" s="17">
        <v>0.337507539830188</v>
      </c>
      <c r="J1368" s="17">
        <v>0.39726292507183603</v>
      </c>
      <c r="K1368" s="17">
        <v>0.54947073046357198</v>
      </c>
      <c r="L1368" s="17">
        <v>0.66760641870471504</v>
      </c>
      <c r="M1368" s="17"/>
      <c r="N1368" s="17">
        <v>0.80627196664569001</v>
      </c>
      <c r="O1368" s="17">
        <v>0.475254679912675</v>
      </c>
      <c r="P1368" s="17">
        <v>0.55423802836097202</v>
      </c>
      <c r="Q1368" s="17">
        <v>0.28607467806100101</v>
      </c>
      <c r="R1368" s="17">
        <v>0.17829669959193301</v>
      </c>
      <c r="S1368" s="17"/>
      <c r="T1368" s="17">
        <v>0.54303500347128897</v>
      </c>
      <c r="U1368" s="17">
        <v>0.57936821683149498</v>
      </c>
      <c r="V1368" s="17">
        <v>0.39848155615748898</v>
      </c>
      <c r="W1368" s="17">
        <v>0.28686929450308202</v>
      </c>
      <c r="X1368" s="17"/>
      <c r="Y1368" s="17">
        <v>0.35325535199119901</v>
      </c>
      <c r="Z1368" s="17">
        <v>0.61876759844439999</v>
      </c>
      <c r="AA1368" s="17" t="s">
        <v>117</v>
      </c>
      <c r="AB1368" s="17" t="s">
        <v>117</v>
      </c>
      <c r="AC1368" s="17" t="s">
        <v>117</v>
      </c>
      <c r="AD1368" s="17" t="s">
        <v>117</v>
      </c>
      <c r="AE1368" s="17"/>
      <c r="AF1368" s="17">
        <v>0.42776025157122399</v>
      </c>
      <c r="AG1368" s="17"/>
      <c r="AH1368" s="17">
        <v>0.40826853359793902</v>
      </c>
      <c r="AI1368" s="17"/>
      <c r="AJ1368" s="17">
        <v>0.253863998944025</v>
      </c>
      <c r="AK1368" s="17">
        <v>0.48038730807450603</v>
      </c>
      <c r="AL1368" s="17">
        <v>0.50162183300917296</v>
      </c>
      <c r="AM1368" s="17">
        <v>0.53425547507346305</v>
      </c>
      <c r="AN1368" s="17">
        <v>0.33234085882325198</v>
      </c>
    </row>
    <row r="1369" spans="2:40" x14ac:dyDescent="0.35">
      <c r="B1369" t="s">
        <v>532</v>
      </c>
      <c r="C1369" s="17">
        <v>7.5017870814262103E-2</v>
      </c>
      <c r="D1369" s="17">
        <v>9.7346013887180394E-2</v>
      </c>
      <c r="E1369" s="17">
        <v>4.7626462262227102E-2</v>
      </c>
      <c r="F1369" s="17"/>
      <c r="G1369" s="17">
        <v>7.7149224008454503E-2</v>
      </c>
      <c r="H1369" s="17">
        <v>9.0160435223820695E-2</v>
      </c>
      <c r="I1369" s="17">
        <v>8.9353140764910993E-2</v>
      </c>
      <c r="J1369" s="17">
        <v>5.3415403621121398E-2</v>
      </c>
      <c r="K1369" s="17">
        <v>7.9568566196843202E-2</v>
      </c>
      <c r="L1369" s="17">
        <v>2.9047037210074698E-2</v>
      </c>
      <c r="M1369" s="17"/>
      <c r="N1369" s="17">
        <v>0</v>
      </c>
      <c r="O1369" s="17">
        <v>0.10239600041760299</v>
      </c>
      <c r="P1369" s="17">
        <v>7.4475909082032707E-2</v>
      </c>
      <c r="Q1369" s="17">
        <v>7.1885194739008701E-2</v>
      </c>
      <c r="R1369" s="17">
        <v>7.5293937024923402E-2</v>
      </c>
      <c r="S1369" s="17"/>
      <c r="T1369" s="17">
        <v>9.6527057290913001E-2</v>
      </c>
      <c r="U1369" s="17">
        <v>6.0582703813510302E-2</v>
      </c>
      <c r="V1369" s="17">
        <v>0.106357560759343</v>
      </c>
      <c r="W1369" s="17">
        <v>6.9644997068018993E-2</v>
      </c>
      <c r="X1369" s="17"/>
      <c r="Y1369" s="17">
        <v>8.2699134089532195E-2</v>
      </c>
      <c r="Z1369" s="17">
        <v>4.2959381217200499E-2</v>
      </c>
      <c r="AA1369" s="17" t="s">
        <v>117</v>
      </c>
      <c r="AB1369" s="17" t="s">
        <v>117</v>
      </c>
      <c r="AC1369" s="17" t="s">
        <v>117</v>
      </c>
      <c r="AD1369" s="17" t="s">
        <v>117</v>
      </c>
      <c r="AE1369" s="17"/>
      <c r="AF1369" s="17">
        <v>8.7217824595788904E-2</v>
      </c>
      <c r="AG1369" s="17"/>
      <c r="AH1369" s="17">
        <v>7.6617482803218395E-2</v>
      </c>
      <c r="AI1369" s="17"/>
      <c r="AJ1369" s="17">
        <v>8.3531717833412594E-2</v>
      </c>
      <c r="AK1369" s="17">
        <v>8.0367657905293904E-2</v>
      </c>
      <c r="AL1369" s="17">
        <v>5.1459153663971503E-2</v>
      </c>
      <c r="AM1369" s="17">
        <v>6.2824136172771203E-2</v>
      </c>
      <c r="AN1369" s="17">
        <v>0.120263314686652</v>
      </c>
    </row>
    <row r="1370" spans="2:40" x14ac:dyDescent="0.35">
      <c r="B1370" t="s">
        <v>533</v>
      </c>
      <c r="C1370" s="17">
        <v>0.106508914007708</v>
      </c>
      <c r="D1370" s="17">
        <v>0.102550988096243</v>
      </c>
      <c r="E1370" s="17">
        <v>0.111866811942738</v>
      </c>
      <c r="F1370" s="17"/>
      <c r="G1370" s="17">
        <v>0.10167881354719301</v>
      </c>
      <c r="H1370" s="17">
        <v>9.9989235602516296E-2</v>
      </c>
      <c r="I1370" s="17">
        <v>0.151128980324653</v>
      </c>
      <c r="J1370" s="17">
        <v>8.3631663287097494E-2</v>
      </c>
      <c r="K1370" s="17">
        <v>8.55746705878105E-2</v>
      </c>
      <c r="L1370" s="17">
        <v>0.119613368444693</v>
      </c>
      <c r="M1370" s="17"/>
      <c r="N1370" s="17">
        <v>0.117216343409058</v>
      </c>
      <c r="O1370" s="17">
        <v>6.5658941943416801E-2</v>
      </c>
      <c r="P1370" s="17">
        <v>7.6803940650477603E-2</v>
      </c>
      <c r="Q1370" s="17">
        <v>0.110951337020883</v>
      </c>
      <c r="R1370" s="17">
        <v>0.182139860250907</v>
      </c>
      <c r="S1370" s="17"/>
      <c r="T1370" s="17">
        <v>0</v>
      </c>
      <c r="U1370" s="17">
        <v>8.0386806393104193E-2</v>
      </c>
      <c r="V1370" s="17">
        <v>6.51221910995642E-2</v>
      </c>
      <c r="W1370" s="17">
        <v>0.15258040725817401</v>
      </c>
      <c r="X1370" s="17"/>
      <c r="Y1370" s="17">
        <v>0.11188976504509</v>
      </c>
      <c r="Z1370" s="17">
        <v>8.4051415700022294E-2</v>
      </c>
      <c r="AA1370" s="17" t="s">
        <v>117</v>
      </c>
      <c r="AB1370" s="17" t="s">
        <v>117</v>
      </c>
      <c r="AC1370" s="17" t="s">
        <v>117</v>
      </c>
      <c r="AD1370" s="17" t="s">
        <v>117</v>
      </c>
      <c r="AE1370" s="17"/>
      <c r="AF1370" s="17">
        <v>0.12839227774235301</v>
      </c>
      <c r="AG1370" s="17"/>
      <c r="AH1370" s="17">
        <v>0.103540449242462</v>
      </c>
      <c r="AI1370" s="17"/>
      <c r="AJ1370" s="17">
        <v>0.108384546351019</v>
      </c>
      <c r="AK1370" s="17">
        <v>0.12630603686618599</v>
      </c>
      <c r="AL1370" s="17">
        <v>6.1816009873938697E-2</v>
      </c>
      <c r="AM1370" s="17">
        <v>0.1028312990961</v>
      </c>
      <c r="AN1370" s="17">
        <v>0.18427680834972901</v>
      </c>
    </row>
    <row r="1371" spans="2:40" x14ac:dyDescent="0.35">
      <c r="B1371" t="s">
        <v>534</v>
      </c>
      <c r="C1371" s="17">
        <v>0.11533561507764201</v>
      </c>
      <c r="D1371" s="17">
        <v>0.109030662720303</v>
      </c>
      <c r="E1371" s="17">
        <v>0.12364285359888</v>
      </c>
      <c r="F1371" s="17"/>
      <c r="G1371" s="17">
        <v>7.6520095461991205E-2</v>
      </c>
      <c r="H1371" s="17">
        <v>0.149978803741348</v>
      </c>
      <c r="I1371" s="17">
        <v>0.132941226943944</v>
      </c>
      <c r="J1371" s="17">
        <v>0.108478247757581</v>
      </c>
      <c r="K1371" s="17">
        <v>0.103782775559043</v>
      </c>
      <c r="L1371" s="17">
        <v>3.3890030888778698E-2</v>
      </c>
      <c r="M1371" s="17"/>
      <c r="N1371" s="17">
        <v>0</v>
      </c>
      <c r="O1371" s="17">
        <v>7.4855499749376594E-2</v>
      </c>
      <c r="P1371" s="17">
        <v>0.10381877431721501</v>
      </c>
      <c r="Q1371" s="17">
        <v>0.150474149865642</v>
      </c>
      <c r="R1371" s="17">
        <v>0.140512600499379</v>
      </c>
      <c r="S1371" s="17"/>
      <c r="T1371" s="17">
        <v>8.0499794183582302E-2</v>
      </c>
      <c r="U1371" s="17">
        <v>8.1068642684899703E-2</v>
      </c>
      <c r="V1371" s="17">
        <v>0.10887642270372801</v>
      </c>
      <c r="W1371" s="17">
        <v>0.14670816212902499</v>
      </c>
      <c r="X1371" s="17"/>
      <c r="Y1371" s="17">
        <v>0.12399864433149201</v>
      </c>
      <c r="Z1371" s="17">
        <v>7.9179630930125505E-2</v>
      </c>
      <c r="AA1371" s="17" t="s">
        <v>117</v>
      </c>
      <c r="AB1371" s="17" t="s">
        <v>117</v>
      </c>
      <c r="AC1371" s="17" t="s">
        <v>117</v>
      </c>
      <c r="AD1371" s="17" t="s">
        <v>117</v>
      </c>
      <c r="AE1371" s="17"/>
      <c r="AF1371" s="17">
        <v>6.7545312711985994E-2</v>
      </c>
      <c r="AG1371" s="17"/>
      <c r="AH1371" s="17">
        <v>0.116244579250665</v>
      </c>
      <c r="AI1371" s="17"/>
      <c r="AJ1371" s="17">
        <v>0.14346928906513401</v>
      </c>
      <c r="AK1371" s="17">
        <v>7.2987581629371398E-2</v>
      </c>
      <c r="AL1371" s="17">
        <v>8.57076496080202E-2</v>
      </c>
      <c r="AM1371" s="17">
        <v>0.105555299421565</v>
      </c>
      <c r="AN1371" s="17">
        <v>0.16037945937603401</v>
      </c>
    </row>
    <row r="1372" spans="2:40" x14ac:dyDescent="0.35">
      <c r="B1372" t="s">
        <v>535</v>
      </c>
      <c r="C1372" s="17">
        <v>0.17224871792523899</v>
      </c>
      <c r="D1372" s="17">
        <v>0.199460222835494</v>
      </c>
      <c r="E1372" s="17">
        <v>0.13920552768598399</v>
      </c>
      <c r="F1372" s="17"/>
      <c r="G1372" s="17">
        <v>0.114616016034004</v>
      </c>
      <c r="H1372" s="17">
        <v>0.15034412178760101</v>
      </c>
      <c r="I1372" s="17">
        <v>0.178597291958453</v>
      </c>
      <c r="J1372" s="17">
        <v>0.23910930460055799</v>
      </c>
      <c r="K1372" s="17">
        <v>0.14297380703721899</v>
      </c>
      <c r="L1372" s="17">
        <v>0.14984314475173799</v>
      </c>
      <c r="M1372" s="17"/>
      <c r="N1372" s="17">
        <v>0</v>
      </c>
      <c r="O1372" s="17">
        <v>0.16023569911660299</v>
      </c>
      <c r="P1372" s="17">
        <v>0.128512285358413</v>
      </c>
      <c r="Q1372" s="17">
        <v>0.23096151700569401</v>
      </c>
      <c r="R1372" s="17">
        <v>0.206254081630355</v>
      </c>
      <c r="S1372" s="17"/>
      <c r="T1372" s="17">
        <v>0.118938556687051</v>
      </c>
      <c r="U1372" s="17">
        <v>7.0302664228755404E-2</v>
      </c>
      <c r="V1372" s="17">
        <v>0.17760094813706701</v>
      </c>
      <c r="W1372" s="17">
        <v>0.23087948518978199</v>
      </c>
      <c r="X1372" s="17"/>
      <c r="Y1372" s="17">
        <v>0.196502805689803</v>
      </c>
      <c r="Z1372" s="17">
        <v>7.1021954511229599E-2</v>
      </c>
      <c r="AA1372" s="17" t="s">
        <v>117</v>
      </c>
      <c r="AB1372" s="17" t="s">
        <v>117</v>
      </c>
      <c r="AC1372" s="17" t="s">
        <v>117</v>
      </c>
      <c r="AD1372" s="17" t="s">
        <v>117</v>
      </c>
      <c r="AE1372" s="17"/>
      <c r="AF1372" s="17">
        <v>0.147922300989734</v>
      </c>
      <c r="AG1372" s="17"/>
      <c r="AH1372" s="17">
        <v>0.171529848019944</v>
      </c>
      <c r="AI1372" s="17"/>
      <c r="AJ1372" s="17">
        <v>0.20191408638652</v>
      </c>
      <c r="AK1372" s="17">
        <v>0.14915272159992499</v>
      </c>
      <c r="AL1372" s="17">
        <v>0.172018153433594</v>
      </c>
      <c r="AM1372" s="17">
        <v>0.13669752147914499</v>
      </c>
      <c r="AN1372" s="17">
        <v>0.181128289259439</v>
      </c>
    </row>
    <row r="1373" spans="2:40" x14ac:dyDescent="0.35">
      <c r="B1373" t="s">
        <v>536</v>
      </c>
      <c r="C1373" s="17">
        <v>6.12461818571493E-2</v>
      </c>
      <c r="D1373" s="17">
        <v>7.3818219523550804E-2</v>
      </c>
      <c r="E1373" s="17">
        <v>4.5902943629138902E-2</v>
      </c>
      <c r="F1373" s="17"/>
      <c r="G1373" s="17">
        <v>0.15998857609820299</v>
      </c>
      <c r="H1373" s="17">
        <v>0.10647503167804</v>
      </c>
      <c r="I1373" s="17">
        <v>6.2659055488950996E-2</v>
      </c>
      <c r="J1373" s="17">
        <v>2.9867506088844E-2</v>
      </c>
      <c r="K1373" s="17">
        <v>9.2008906822336096E-3</v>
      </c>
      <c r="L1373" s="17">
        <v>0</v>
      </c>
      <c r="M1373" s="17"/>
      <c r="N1373" s="17">
        <v>7.6511689945251496E-2</v>
      </c>
      <c r="O1373" s="17">
        <v>9.1167395588878195E-2</v>
      </c>
      <c r="P1373" s="17">
        <v>6.90255940226564E-3</v>
      </c>
      <c r="Q1373" s="17">
        <v>6.1543349964175799E-2</v>
      </c>
      <c r="R1373" s="17">
        <v>0.12935663642664699</v>
      </c>
      <c r="S1373" s="17"/>
      <c r="T1373" s="17">
        <v>0</v>
      </c>
      <c r="U1373" s="17">
        <v>6.8217141028495298E-2</v>
      </c>
      <c r="V1373" s="17">
        <v>9.4008661216982398E-2</v>
      </c>
      <c r="W1373" s="17">
        <v>4.8876308596005502E-2</v>
      </c>
      <c r="X1373" s="17"/>
      <c r="Y1373" s="17">
        <v>6.9322852601636106E-2</v>
      </c>
      <c r="Z1373" s="17">
        <v>2.7537421232496299E-2</v>
      </c>
      <c r="AA1373" s="17" t="s">
        <v>117</v>
      </c>
      <c r="AB1373" s="17" t="s">
        <v>117</v>
      </c>
      <c r="AC1373" s="17" t="s">
        <v>117</v>
      </c>
      <c r="AD1373" s="17" t="s">
        <v>117</v>
      </c>
      <c r="AE1373" s="17"/>
      <c r="AF1373" s="17">
        <v>6.6287444704941995E-2</v>
      </c>
      <c r="AG1373" s="17"/>
      <c r="AH1373" s="17">
        <v>6.0796223745026197E-2</v>
      </c>
      <c r="AI1373" s="17"/>
      <c r="AJ1373" s="17">
        <v>0.113589856013811</v>
      </c>
      <c r="AK1373" s="17">
        <v>1.5974190990457E-2</v>
      </c>
      <c r="AL1373" s="17">
        <v>4.7585710732429003E-2</v>
      </c>
      <c r="AM1373" s="17">
        <v>4.1478184237274097E-2</v>
      </c>
      <c r="AN1373" s="17">
        <v>0</v>
      </c>
    </row>
    <row r="1374" spans="2:40" x14ac:dyDescent="0.35">
      <c r="B1374" t="s">
        <v>537</v>
      </c>
      <c r="C1374" s="17">
        <v>4.21881060620539E-2</v>
      </c>
      <c r="D1374" s="17">
        <v>3.0893606524123599E-2</v>
      </c>
      <c r="E1374" s="17">
        <v>5.6379888402915197E-2</v>
      </c>
      <c r="F1374" s="17"/>
      <c r="G1374" s="17">
        <v>3.9036162646194299E-2</v>
      </c>
      <c r="H1374" s="17">
        <v>6.8818449256162498E-2</v>
      </c>
      <c r="I1374" s="17">
        <v>3.1817316447374698E-2</v>
      </c>
      <c r="J1374" s="17">
        <v>4.7259815284947201E-2</v>
      </c>
      <c r="K1374" s="17">
        <v>2.9428559473278701E-2</v>
      </c>
      <c r="L1374" s="17">
        <v>0</v>
      </c>
      <c r="M1374" s="17"/>
      <c r="N1374" s="17">
        <v>0</v>
      </c>
      <c r="O1374" s="17">
        <v>0</v>
      </c>
      <c r="P1374" s="17">
        <v>1.6970268477651099E-2</v>
      </c>
      <c r="Q1374" s="17">
        <v>7.2537628176821606E-2</v>
      </c>
      <c r="R1374" s="17">
        <v>7.5997562219517797E-2</v>
      </c>
      <c r="S1374" s="17"/>
      <c r="T1374" s="17">
        <v>8.0499794183582302E-2</v>
      </c>
      <c r="U1374" s="17">
        <v>1.22061156439105E-2</v>
      </c>
      <c r="V1374" s="17">
        <v>3.0755022614367002E-2</v>
      </c>
      <c r="W1374" s="17">
        <v>6.4441345255912205E-2</v>
      </c>
      <c r="X1374" s="17"/>
      <c r="Y1374" s="17">
        <v>3.6938698709152201E-2</v>
      </c>
      <c r="Z1374" s="17">
        <v>6.4097011535395002E-2</v>
      </c>
      <c r="AA1374" s="17" t="s">
        <v>117</v>
      </c>
      <c r="AB1374" s="17" t="s">
        <v>117</v>
      </c>
      <c r="AC1374" s="17" t="s">
        <v>117</v>
      </c>
      <c r="AD1374" s="17" t="s">
        <v>117</v>
      </c>
      <c r="AE1374" s="17"/>
      <c r="AF1374" s="17">
        <v>5.9037552770374403E-2</v>
      </c>
      <c r="AG1374" s="17"/>
      <c r="AH1374" s="17">
        <v>4.3087686382259398E-2</v>
      </c>
      <c r="AI1374" s="17"/>
      <c r="AJ1374" s="17">
        <v>6.3163794058179498E-2</v>
      </c>
      <c r="AK1374" s="17">
        <v>4.4934979919344101E-2</v>
      </c>
      <c r="AL1374" s="17">
        <v>5.0996477979650998E-2</v>
      </c>
      <c r="AM1374" s="17">
        <v>1.63580845196813E-2</v>
      </c>
      <c r="AN1374" s="17">
        <v>0</v>
      </c>
    </row>
    <row r="1375" spans="2:40" x14ac:dyDescent="0.35">
      <c r="B1375" t="s">
        <v>538</v>
      </c>
      <c r="C1375" s="17">
        <v>2.2878604354202001E-2</v>
      </c>
      <c r="D1375" s="17">
        <v>1.6589030325371599E-2</v>
      </c>
      <c r="E1375" s="17">
        <v>3.07790118316549E-2</v>
      </c>
      <c r="F1375" s="17"/>
      <c r="G1375" s="17">
        <v>2.6493266728653701E-2</v>
      </c>
      <c r="H1375" s="17">
        <v>3.3149031347210499E-2</v>
      </c>
      <c r="I1375" s="17">
        <v>1.5995448241525701E-2</v>
      </c>
      <c r="J1375" s="17">
        <v>4.09751342880149E-2</v>
      </c>
      <c r="K1375" s="17">
        <v>0</v>
      </c>
      <c r="L1375" s="17">
        <v>0</v>
      </c>
      <c r="M1375" s="17"/>
      <c r="N1375" s="17">
        <v>0</v>
      </c>
      <c r="O1375" s="17">
        <v>3.04317832714486E-2</v>
      </c>
      <c r="P1375" s="17">
        <v>3.82782343509733E-2</v>
      </c>
      <c r="Q1375" s="17">
        <v>1.5572145166774101E-2</v>
      </c>
      <c r="R1375" s="17">
        <v>1.2148622356338901E-2</v>
      </c>
      <c r="S1375" s="17"/>
      <c r="T1375" s="17">
        <v>8.0499794183582302E-2</v>
      </c>
      <c r="U1375" s="17">
        <v>4.7867709375829202E-2</v>
      </c>
      <c r="V1375" s="17">
        <v>1.8797637311459801E-2</v>
      </c>
      <c r="W1375" s="17">
        <v>0</v>
      </c>
      <c r="X1375" s="17"/>
      <c r="Y1375" s="17">
        <v>2.5392747542095199E-2</v>
      </c>
      <c r="Z1375" s="17">
        <v>1.2385586429131099E-2</v>
      </c>
      <c r="AA1375" s="17" t="s">
        <v>117</v>
      </c>
      <c r="AB1375" s="17" t="s">
        <v>117</v>
      </c>
      <c r="AC1375" s="17" t="s">
        <v>117</v>
      </c>
      <c r="AD1375" s="17" t="s">
        <v>117</v>
      </c>
      <c r="AE1375" s="17"/>
      <c r="AF1375" s="17">
        <v>1.58370349135981E-2</v>
      </c>
      <c r="AG1375" s="17"/>
      <c r="AH1375" s="17">
        <v>1.9915196958486099E-2</v>
      </c>
      <c r="AI1375" s="17"/>
      <c r="AJ1375" s="17">
        <v>3.20827113478993E-2</v>
      </c>
      <c r="AK1375" s="17">
        <v>2.9889523014916802E-2</v>
      </c>
      <c r="AL1375" s="17">
        <v>2.8795011699222401E-2</v>
      </c>
      <c r="AM1375" s="17">
        <v>0</v>
      </c>
      <c r="AN1375" s="17">
        <v>2.1611269504893501E-2</v>
      </c>
    </row>
    <row r="1376" spans="2:40" x14ac:dyDescent="0.35">
      <c r="C1376" s="17"/>
      <c r="D1376" s="17"/>
      <c r="E1376" s="17"/>
      <c r="F1376" s="17"/>
      <c r="G1376" s="17"/>
      <c r="H1376" s="17"/>
      <c r="I1376" s="17"/>
      <c r="J1376" s="17"/>
      <c r="K1376" s="17"/>
      <c r="L1376" s="17"/>
      <c r="M1376" s="17"/>
      <c r="N1376" s="17"/>
      <c r="O1376" s="17"/>
      <c r="P1376" s="17"/>
      <c r="Q1376" s="17"/>
      <c r="R1376" s="17"/>
      <c r="S1376" s="17"/>
      <c r="T1376" s="17"/>
      <c r="U1376" s="17"/>
      <c r="V1376" s="17"/>
      <c r="W1376" s="17"/>
      <c r="X1376" s="17"/>
      <c r="Y1376" s="17"/>
      <c r="Z1376" s="17"/>
      <c r="AA1376" s="17"/>
      <c r="AB1376" s="17"/>
      <c r="AC1376" s="17"/>
      <c r="AD1376" s="17"/>
      <c r="AE1376" s="17"/>
      <c r="AF1376" s="17"/>
      <c r="AG1376" s="17"/>
      <c r="AH1376" s="17"/>
      <c r="AI1376" s="17"/>
      <c r="AJ1376" s="17"/>
      <c r="AK1376" s="17"/>
      <c r="AL1376" s="17"/>
      <c r="AM1376" s="17"/>
      <c r="AN1376" s="17"/>
    </row>
    <row r="1377" spans="2:40" x14ac:dyDescent="0.35">
      <c r="B1377" s="6" t="s">
        <v>553</v>
      </c>
      <c r="C1377" s="17"/>
      <c r="D1377" s="17"/>
      <c r="E1377" s="17"/>
      <c r="F1377" s="17"/>
      <c r="G1377" s="17"/>
      <c r="H1377" s="17"/>
      <c r="I1377" s="17"/>
      <c r="J1377" s="17"/>
      <c r="K1377" s="17"/>
      <c r="L1377" s="17"/>
      <c r="M1377" s="17"/>
      <c r="N1377" s="17"/>
      <c r="O1377" s="17"/>
      <c r="P1377" s="17"/>
      <c r="Q1377" s="17"/>
      <c r="R1377" s="17"/>
      <c r="S1377" s="17"/>
      <c r="T1377" s="17"/>
      <c r="U1377" s="17"/>
      <c r="V1377" s="17"/>
      <c r="W1377" s="17"/>
      <c r="X1377" s="17"/>
      <c r="Y1377" s="17"/>
      <c r="Z1377" s="17"/>
      <c r="AA1377" s="17"/>
      <c r="AB1377" s="17"/>
      <c r="AC1377" s="17"/>
      <c r="AD1377" s="17"/>
      <c r="AE1377" s="17"/>
      <c r="AF1377" s="17"/>
      <c r="AG1377" s="17"/>
      <c r="AH1377" s="17"/>
      <c r="AI1377" s="17"/>
      <c r="AJ1377" s="17"/>
      <c r="AK1377" s="17"/>
      <c r="AL1377" s="17"/>
      <c r="AM1377" s="17"/>
      <c r="AN1377" s="17"/>
    </row>
    <row r="1378" spans="2:40" x14ac:dyDescent="0.35">
      <c r="B1378" s="24" t="s">
        <v>222</v>
      </c>
      <c r="C1378" s="17"/>
      <c r="D1378" s="17"/>
      <c r="E1378" s="17"/>
      <c r="F1378" s="17"/>
      <c r="G1378" s="17"/>
      <c r="H1378" s="17"/>
      <c r="I1378" s="17"/>
      <c r="J1378" s="17"/>
      <c r="K1378" s="17"/>
      <c r="L1378" s="17"/>
      <c r="M1378" s="17"/>
      <c r="N1378" s="17"/>
      <c r="O1378" s="17"/>
      <c r="P1378" s="17"/>
      <c r="Q1378" s="17"/>
      <c r="R1378" s="17"/>
      <c r="S1378" s="17"/>
      <c r="T1378" s="17"/>
      <c r="U1378" s="17"/>
      <c r="V1378" s="17"/>
      <c r="W1378" s="17"/>
      <c r="X1378" s="17"/>
      <c r="Y1378" s="17"/>
      <c r="Z1378" s="17"/>
      <c r="AA1378" s="17"/>
      <c r="AB1378" s="17"/>
      <c r="AC1378" s="17"/>
      <c r="AD1378" s="17"/>
      <c r="AE1378" s="17"/>
      <c r="AF1378" s="17"/>
      <c r="AG1378" s="17"/>
      <c r="AH1378" s="17"/>
      <c r="AI1378" s="17"/>
      <c r="AJ1378" s="17"/>
      <c r="AK1378" s="17"/>
      <c r="AL1378" s="17"/>
      <c r="AM1378" s="17"/>
      <c r="AN1378" s="17"/>
    </row>
    <row r="1379" spans="2:40" x14ac:dyDescent="0.35">
      <c r="B1379" t="s">
        <v>546</v>
      </c>
      <c r="C1379" s="17">
        <v>0.27308032117051301</v>
      </c>
      <c r="D1379" s="17">
        <v>0.230260407438028</v>
      </c>
      <c r="E1379" s="17">
        <v>0.32316511203755299</v>
      </c>
      <c r="F1379" s="17"/>
      <c r="G1379" s="17">
        <v>0.282847069965938</v>
      </c>
      <c r="H1379" s="17">
        <v>0.241346050765745</v>
      </c>
      <c r="I1379" s="17">
        <v>0.27584273825466499</v>
      </c>
      <c r="J1379" s="17">
        <v>0.31367637949456401</v>
      </c>
      <c r="K1379" s="17">
        <v>0.274596077765693</v>
      </c>
      <c r="L1379" s="17">
        <v>0.21169017529654999</v>
      </c>
      <c r="M1379" s="17"/>
      <c r="N1379" s="17">
        <v>0.113350501560826</v>
      </c>
      <c r="O1379" s="17">
        <v>0.23725685569784599</v>
      </c>
      <c r="P1379" s="17">
        <v>0.25259551701511301</v>
      </c>
      <c r="Q1379" s="17">
        <v>0.297065384053815</v>
      </c>
      <c r="R1379" s="17">
        <v>0.32853441693926699</v>
      </c>
      <c r="S1379" s="17"/>
      <c r="T1379" s="17">
        <v>0.16099958836716499</v>
      </c>
      <c r="U1379" s="17">
        <v>0.20271272409761501</v>
      </c>
      <c r="V1379" s="17">
        <v>0.264053933980265</v>
      </c>
      <c r="W1379" s="17">
        <v>0.31777780099429997</v>
      </c>
      <c r="X1379" s="17"/>
      <c r="Y1379" s="17">
        <v>0.27729276189105401</v>
      </c>
      <c r="Z1379" s="17">
        <v>0.25549929547484901</v>
      </c>
      <c r="AA1379" s="17" t="s">
        <v>117</v>
      </c>
      <c r="AB1379" s="17" t="s">
        <v>117</v>
      </c>
      <c r="AC1379" s="17" t="s">
        <v>117</v>
      </c>
      <c r="AD1379" s="17" t="s">
        <v>117</v>
      </c>
      <c r="AE1379" s="17"/>
      <c r="AF1379" s="17">
        <v>0.23702319220134099</v>
      </c>
      <c r="AG1379" s="17"/>
      <c r="AH1379" s="17">
        <v>0.26968329490936999</v>
      </c>
      <c r="AI1379" s="17"/>
      <c r="AJ1379" s="17">
        <v>0.32080611534696901</v>
      </c>
      <c r="AK1379" s="17">
        <v>0.25903888086869498</v>
      </c>
      <c r="AL1379" s="17">
        <v>0.201585034714751</v>
      </c>
      <c r="AM1379" s="17">
        <v>0.22686301214447999</v>
      </c>
      <c r="AN1379" s="17">
        <v>0.39108677270502801</v>
      </c>
    </row>
    <row r="1380" spans="2:40" x14ac:dyDescent="0.35">
      <c r="B1380" t="s">
        <v>547</v>
      </c>
      <c r="C1380" s="17">
        <v>0.248409071815168</v>
      </c>
      <c r="D1380" s="17">
        <v>0.26951643123529101</v>
      </c>
      <c r="E1380" s="17">
        <v>0.22325965331488101</v>
      </c>
      <c r="F1380" s="17"/>
      <c r="G1380" s="17">
        <v>0.19606171948906401</v>
      </c>
      <c r="H1380" s="17">
        <v>0.36380003614178302</v>
      </c>
      <c r="I1380" s="17">
        <v>0.301912231583359</v>
      </c>
      <c r="J1380" s="17">
        <v>0.13862621002765599</v>
      </c>
      <c r="K1380" s="17">
        <v>0.22022853737554701</v>
      </c>
      <c r="L1380" s="17">
        <v>0.18108433950959699</v>
      </c>
      <c r="M1380" s="17"/>
      <c r="N1380" s="17">
        <v>0.25745771323378802</v>
      </c>
      <c r="O1380" s="17">
        <v>0.23346378316879399</v>
      </c>
      <c r="P1380" s="17">
        <v>0.18816856556289499</v>
      </c>
      <c r="Q1380" s="17">
        <v>0.288594926387235</v>
      </c>
      <c r="R1380" s="17">
        <v>0.28389408004908001</v>
      </c>
      <c r="S1380" s="17"/>
      <c r="T1380" s="17">
        <v>0.38156301811758198</v>
      </c>
      <c r="U1380" s="17">
        <v>0.216412742421875</v>
      </c>
      <c r="V1380" s="17">
        <v>0.22667368645645899</v>
      </c>
      <c r="W1380" s="17">
        <v>0.25784974608321098</v>
      </c>
      <c r="X1380" s="17"/>
      <c r="Y1380" s="17">
        <v>0.25051377584656398</v>
      </c>
      <c r="Z1380" s="17">
        <v>0.23962488751144501</v>
      </c>
      <c r="AA1380" s="17" t="s">
        <v>117</v>
      </c>
      <c r="AB1380" s="17" t="s">
        <v>117</v>
      </c>
      <c r="AC1380" s="17" t="s">
        <v>117</v>
      </c>
      <c r="AD1380" s="17" t="s">
        <v>117</v>
      </c>
      <c r="AE1380" s="17"/>
      <c r="AF1380" s="17">
        <v>0.24947263796244201</v>
      </c>
      <c r="AG1380" s="17"/>
      <c r="AH1380" s="17">
        <v>0.25215557182463499</v>
      </c>
      <c r="AI1380" s="17"/>
      <c r="AJ1380" s="17">
        <v>0.278735949177638</v>
      </c>
      <c r="AK1380" s="17">
        <v>0.22690434662678899</v>
      </c>
      <c r="AL1380" s="17">
        <v>0.188139069059088</v>
      </c>
      <c r="AM1380" s="17">
        <v>0.24660303458319699</v>
      </c>
      <c r="AN1380" s="17">
        <v>0.30381141064009998</v>
      </c>
    </row>
    <row r="1381" spans="2:40" x14ac:dyDescent="0.35">
      <c r="B1381" t="s">
        <v>548</v>
      </c>
      <c r="C1381" s="17">
        <v>0.16741989082717801</v>
      </c>
      <c r="D1381" s="17">
        <v>0.15093698877051501</v>
      </c>
      <c r="E1381" s="17">
        <v>0.188574936437646</v>
      </c>
      <c r="F1381" s="17"/>
      <c r="G1381" s="17">
        <v>0.18656098760551701</v>
      </c>
      <c r="H1381" s="17">
        <v>0.14350039179840801</v>
      </c>
      <c r="I1381" s="17">
        <v>9.6598235988910403E-2</v>
      </c>
      <c r="J1381" s="17">
        <v>0.180208503193068</v>
      </c>
      <c r="K1381" s="17">
        <v>0.24964474365433201</v>
      </c>
      <c r="L1381" s="17">
        <v>0.210874209720499</v>
      </c>
      <c r="M1381" s="17"/>
      <c r="N1381" s="17">
        <v>0.33527502665242997</v>
      </c>
      <c r="O1381" s="17">
        <v>0.23192659346670699</v>
      </c>
      <c r="P1381" s="17">
        <v>0.26302047299609699</v>
      </c>
      <c r="Q1381" s="17">
        <v>8.3999331572720701E-2</v>
      </c>
      <c r="R1381" s="17">
        <v>6.2138151703767602E-2</v>
      </c>
      <c r="S1381" s="17"/>
      <c r="T1381" s="17">
        <v>8.7329992178604293E-2</v>
      </c>
      <c r="U1381" s="17">
        <v>0.25037156677134498</v>
      </c>
      <c r="V1381" s="17">
        <v>0.155793450772895</v>
      </c>
      <c r="W1381" s="17">
        <v>0.12418998015944301</v>
      </c>
      <c r="X1381" s="17"/>
      <c r="Y1381" s="17">
        <v>0.15591106609088301</v>
      </c>
      <c r="Z1381" s="17">
        <v>0.21545307558609</v>
      </c>
      <c r="AA1381" s="17" t="s">
        <v>117</v>
      </c>
      <c r="AB1381" s="17" t="s">
        <v>117</v>
      </c>
      <c r="AC1381" s="17" t="s">
        <v>117</v>
      </c>
      <c r="AD1381" s="17" t="s">
        <v>117</v>
      </c>
      <c r="AE1381" s="17"/>
      <c r="AF1381" s="17">
        <v>0.18869584751775401</v>
      </c>
      <c r="AG1381" s="17"/>
      <c r="AH1381" s="17">
        <v>0.16769606878217999</v>
      </c>
      <c r="AI1381" s="17"/>
      <c r="AJ1381" s="17">
        <v>0.13136597625110999</v>
      </c>
      <c r="AK1381" s="17">
        <v>0.16614833145476801</v>
      </c>
      <c r="AL1381" s="17">
        <v>0.198024800573675</v>
      </c>
      <c r="AM1381" s="17">
        <v>0.20412864988728099</v>
      </c>
      <c r="AN1381" s="17">
        <v>0.14698545413254799</v>
      </c>
    </row>
    <row r="1382" spans="2:40" x14ac:dyDescent="0.35">
      <c r="B1382" t="s">
        <v>549</v>
      </c>
      <c r="C1382" s="17">
        <v>0.160757527898129</v>
      </c>
      <c r="D1382" s="17">
        <v>0.16520875649428199</v>
      </c>
      <c r="E1382" s="17">
        <v>0.15590838146942901</v>
      </c>
      <c r="F1382" s="17"/>
      <c r="G1382" s="17">
        <v>0.27040870719509602</v>
      </c>
      <c r="H1382" s="17">
        <v>0.17138279767838599</v>
      </c>
      <c r="I1382" s="17">
        <v>0.19044958274528301</v>
      </c>
      <c r="J1382" s="17">
        <v>0.14036875455379</v>
      </c>
      <c r="K1382" s="17">
        <v>0.12253272080161499</v>
      </c>
      <c r="L1382" s="17">
        <v>2.9791558791711401E-2</v>
      </c>
      <c r="M1382" s="17"/>
      <c r="N1382" s="17">
        <v>0</v>
      </c>
      <c r="O1382" s="17">
        <v>0.19889605737066801</v>
      </c>
      <c r="P1382" s="17">
        <v>0.146583734690058</v>
      </c>
      <c r="Q1382" s="17">
        <v>0.15350232003934</v>
      </c>
      <c r="R1382" s="17">
        <v>0.226250367324593</v>
      </c>
      <c r="S1382" s="17"/>
      <c r="T1382" s="17">
        <v>0.16306292562437</v>
      </c>
      <c r="U1382" s="17">
        <v>0.19886855196778699</v>
      </c>
      <c r="V1382" s="17">
        <v>0.15953295048185501</v>
      </c>
      <c r="W1382" s="17">
        <v>0.165710907058534</v>
      </c>
      <c r="X1382" s="17"/>
      <c r="Y1382" s="17">
        <v>0.14274547417577099</v>
      </c>
      <c r="Z1382" s="17">
        <v>0.23593256306962099</v>
      </c>
      <c r="AA1382" s="17" t="s">
        <v>117</v>
      </c>
      <c r="AB1382" s="17" t="s">
        <v>117</v>
      </c>
      <c r="AC1382" s="17" t="s">
        <v>117</v>
      </c>
      <c r="AD1382" s="17" t="s">
        <v>117</v>
      </c>
      <c r="AE1382" s="17"/>
      <c r="AF1382" s="17">
        <v>0.14855962566587</v>
      </c>
      <c r="AG1382" s="17"/>
      <c r="AH1382" s="17">
        <v>0.16263502710847499</v>
      </c>
      <c r="AI1382" s="17"/>
      <c r="AJ1382" s="17">
        <v>0.16629376362309101</v>
      </c>
      <c r="AK1382" s="17">
        <v>0.14493463062215001</v>
      </c>
      <c r="AL1382" s="17">
        <v>0.20632199485526401</v>
      </c>
      <c r="AM1382" s="17">
        <v>9.9190218832487201E-2</v>
      </c>
      <c r="AN1382" s="17">
        <v>0.21926661223013799</v>
      </c>
    </row>
    <row r="1383" spans="2:40" x14ac:dyDescent="0.35">
      <c r="B1383" t="s">
        <v>550</v>
      </c>
      <c r="C1383" s="17">
        <v>0.140944516373255</v>
      </c>
      <c r="D1383" s="17">
        <v>0.12684854565172601</v>
      </c>
      <c r="E1383" s="17">
        <v>0.15902668966779299</v>
      </c>
      <c r="F1383" s="17"/>
      <c r="G1383" s="17">
        <v>0.101439151536438</v>
      </c>
      <c r="H1383" s="17">
        <v>0.26017997074969101</v>
      </c>
      <c r="I1383" s="17">
        <v>7.7990695288049902E-2</v>
      </c>
      <c r="J1383" s="17">
        <v>0.13145469761061199</v>
      </c>
      <c r="K1383" s="17">
        <v>0.13470308476274101</v>
      </c>
      <c r="L1383" s="17">
        <v>2.9047037210074698E-2</v>
      </c>
      <c r="M1383" s="17"/>
      <c r="N1383" s="17">
        <v>6.7064757914424997E-2</v>
      </c>
      <c r="O1383" s="17">
        <v>7.7328694563426906E-2</v>
      </c>
      <c r="P1383" s="17">
        <v>0.111849732160969</v>
      </c>
      <c r="Q1383" s="17">
        <v>0.16605398837666099</v>
      </c>
      <c r="R1383" s="17">
        <v>0.21183045518919399</v>
      </c>
      <c r="S1383" s="17"/>
      <c r="T1383" s="17">
        <v>9.1971108321051695E-2</v>
      </c>
      <c r="U1383" s="17">
        <v>0.13241606333560499</v>
      </c>
      <c r="V1383" s="17">
        <v>0.13769371495830801</v>
      </c>
      <c r="W1383" s="17">
        <v>0.14800511210464601</v>
      </c>
      <c r="X1383" s="17"/>
      <c r="Y1383" s="17">
        <v>0.13414006584789101</v>
      </c>
      <c r="Z1383" s="17">
        <v>0.16934354379409799</v>
      </c>
      <c r="AA1383" s="17" t="s">
        <v>117</v>
      </c>
      <c r="AB1383" s="17" t="s">
        <v>117</v>
      </c>
      <c r="AC1383" s="17" t="s">
        <v>117</v>
      </c>
      <c r="AD1383" s="17" t="s">
        <v>117</v>
      </c>
      <c r="AE1383" s="17"/>
      <c r="AF1383" s="17">
        <v>0.141473848102456</v>
      </c>
      <c r="AG1383" s="17"/>
      <c r="AH1383" s="17">
        <v>0.14394988743645901</v>
      </c>
      <c r="AI1383" s="17"/>
      <c r="AJ1383" s="17">
        <v>0.128899456686491</v>
      </c>
      <c r="AK1383" s="17">
        <v>0.117502161682107</v>
      </c>
      <c r="AL1383" s="17">
        <v>0.19692909009092299</v>
      </c>
      <c r="AM1383" s="17">
        <v>0.137562952161742</v>
      </c>
      <c r="AN1383" s="17">
        <v>0.102814260476586</v>
      </c>
    </row>
    <row r="1384" spans="2:40" x14ac:dyDescent="0.35">
      <c r="B1384" t="s">
        <v>551</v>
      </c>
      <c r="C1384" s="17">
        <v>0.13201823913829</v>
      </c>
      <c r="D1384" s="17">
        <v>0.142985245642375</v>
      </c>
      <c r="E1384" s="17">
        <v>0.114769592581975</v>
      </c>
      <c r="F1384" s="17"/>
      <c r="G1384" s="17">
        <v>0.16026720482734999</v>
      </c>
      <c r="H1384" s="17">
        <v>0.17241760152350499</v>
      </c>
      <c r="I1384" s="17">
        <v>0.13504801401359801</v>
      </c>
      <c r="J1384" s="17">
        <v>0.12537056229975699</v>
      </c>
      <c r="K1384" s="17">
        <v>8.3318664532667494E-2</v>
      </c>
      <c r="L1384" s="17">
        <v>8.6547278108083894E-2</v>
      </c>
      <c r="M1384" s="17"/>
      <c r="N1384" s="17">
        <v>7.6840212544886502E-2</v>
      </c>
      <c r="O1384" s="17">
        <v>7.7755686213705294E-2</v>
      </c>
      <c r="P1384" s="17">
        <v>5.18967500203453E-2</v>
      </c>
      <c r="Q1384" s="17">
        <v>0.18923250292626401</v>
      </c>
      <c r="R1384" s="17">
        <v>0.22688410213851801</v>
      </c>
      <c r="S1384" s="17"/>
      <c r="T1384" s="17">
        <v>0</v>
      </c>
      <c r="U1384" s="17">
        <v>9.9455356029876096E-2</v>
      </c>
      <c r="V1384" s="17">
        <v>0.120370533663061</v>
      </c>
      <c r="W1384" s="17">
        <v>0.163670735708867</v>
      </c>
      <c r="X1384" s="17"/>
      <c r="Y1384" s="17">
        <v>0.139350140187634</v>
      </c>
      <c r="Z1384" s="17">
        <v>0.101417846326102</v>
      </c>
      <c r="AA1384" s="17" t="s">
        <v>117</v>
      </c>
      <c r="AB1384" s="17" t="s">
        <v>117</v>
      </c>
      <c r="AC1384" s="17" t="s">
        <v>117</v>
      </c>
      <c r="AD1384" s="17" t="s">
        <v>117</v>
      </c>
      <c r="AE1384" s="17"/>
      <c r="AF1384" s="17">
        <v>0.166279869391941</v>
      </c>
      <c r="AG1384" s="17"/>
      <c r="AH1384" s="17">
        <v>0.131361384327843</v>
      </c>
      <c r="AI1384" s="17"/>
      <c r="AJ1384" s="17">
        <v>0.146602746822973</v>
      </c>
      <c r="AK1384" s="17">
        <v>0.131777716095584</v>
      </c>
      <c r="AL1384" s="17">
        <v>0.130635801224286</v>
      </c>
      <c r="AM1384" s="17">
        <v>0.102842859733125</v>
      </c>
      <c r="AN1384" s="17">
        <v>0.15380645927731301</v>
      </c>
    </row>
    <row r="1385" spans="2:40" x14ac:dyDescent="0.35">
      <c r="B1385" t="s">
        <v>552</v>
      </c>
      <c r="C1385" s="17">
        <v>0.127346399121852</v>
      </c>
      <c r="D1385" s="17">
        <v>0.132697446134318</v>
      </c>
      <c r="E1385" s="17">
        <v>0.11704675928479</v>
      </c>
      <c r="F1385" s="17"/>
      <c r="G1385" s="17">
        <v>9.5143806135865094E-2</v>
      </c>
      <c r="H1385" s="17">
        <v>0.15685504404412101</v>
      </c>
      <c r="I1385" s="17">
        <v>0.102310914959545</v>
      </c>
      <c r="J1385" s="17">
        <v>0.19782087486050001</v>
      </c>
      <c r="K1385" s="17">
        <v>4.6232995715189601E-2</v>
      </c>
      <c r="L1385" s="17">
        <v>0.119455517336087</v>
      </c>
      <c r="M1385" s="17"/>
      <c r="N1385" s="17">
        <v>6.9910027094552005E-2</v>
      </c>
      <c r="O1385" s="17">
        <v>6.2089436878522697E-2</v>
      </c>
      <c r="P1385" s="17">
        <v>8.4546267065004399E-2</v>
      </c>
      <c r="Q1385" s="17">
        <v>0.156254330108763</v>
      </c>
      <c r="R1385" s="17">
        <v>0.20880690606610899</v>
      </c>
      <c r="S1385" s="17"/>
      <c r="T1385" s="17">
        <v>0.188498165611965</v>
      </c>
      <c r="U1385" s="17">
        <v>0.116984082937944</v>
      </c>
      <c r="V1385" s="17">
        <v>0.10051856936525801</v>
      </c>
      <c r="W1385" s="17">
        <v>0.170311886723884</v>
      </c>
      <c r="X1385" s="17"/>
      <c r="Y1385" s="17">
        <v>0.12881679221418499</v>
      </c>
      <c r="Z1385" s="17">
        <v>0.121209572409258</v>
      </c>
      <c r="AA1385" s="17" t="s">
        <v>117</v>
      </c>
      <c r="AB1385" s="17" t="s">
        <v>117</v>
      </c>
      <c r="AC1385" s="17" t="s">
        <v>117</v>
      </c>
      <c r="AD1385" s="17" t="s">
        <v>117</v>
      </c>
      <c r="AE1385" s="17"/>
      <c r="AF1385" s="17">
        <v>0.15722826395101699</v>
      </c>
      <c r="AG1385" s="17"/>
      <c r="AH1385" s="17">
        <v>0.13006181645607801</v>
      </c>
      <c r="AI1385" s="17"/>
      <c r="AJ1385" s="17">
        <v>0.141335675996039</v>
      </c>
      <c r="AK1385" s="17">
        <v>0.127264508958399</v>
      </c>
      <c r="AL1385" s="17">
        <v>0.129938798479456</v>
      </c>
      <c r="AM1385" s="17">
        <v>9.7122194815646101E-2</v>
      </c>
      <c r="AN1385" s="17">
        <v>0.144745845403427</v>
      </c>
    </row>
    <row r="1386" spans="2:40" x14ac:dyDescent="0.35">
      <c r="B1386" t="s">
        <v>79</v>
      </c>
      <c r="C1386" s="17">
        <v>0.17249338988318799</v>
      </c>
      <c r="D1386" s="17">
        <v>0.17410087196749399</v>
      </c>
      <c r="E1386" s="17">
        <v>0.17122214286176199</v>
      </c>
      <c r="F1386" s="17"/>
      <c r="G1386" s="17">
        <v>8.3595670490494295E-2</v>
      </c>
      <c r="H1386" s="17">
        <v>7.2763815751297201E-2</v>
      </c>
      <c r="I1386" s="17">
        <v>0.188593086760241</v>
      </c>
      <c r="J1386" s="17">
        <v>0.157585520160787</v>
      </c>
      <c r="K1386" s="17">
        <v>0.25332939571190199</v>
      </c>
      <c r="L1386" s="17">
        <v>0.45777633147775099</v>
      </c>
      <c r="M1386" s="17"/>
      <c r="N1386" s="17">
        <v>0.27285885704585899</v>
      </c>
      <c r="O1386" s="17">
        <v>0.22233768702517401</v>
      </c>
      <c r="P1386" s="17">
        <v>0.23497501073447599</v>
      </c>
      <c r="Q1386" s="17">
        <v>0.12722389574066101</v>
      </c>
      <c r="R1386" s="17">
        <v>8.5063150337754398E-2</v>
      </c>
      <c r="S1386" s="17"/>
      <c r="T1386" s="17">
        <v>0.18160923572468399</v>
      </c>
      <c r="U1386" s="17">
        <v>0.12760583464303901</v>
      </c>
      <c r="V1386" s="17">
        <v>0.20170821308852399</v>
      </c>
      <c r="W1386" s="17">
        <v>0.16008897774132699</v>
      </c>
      <c r="X1386" s="17"/>
      <c r="Y1386" s="17">
        <v>0.17121029972691801</v>
      </c>
      <c r="Z1386" s="17">
        <v>0.17784848981307999</v>
      </c>
      <c r="AA1386" s="17" t="s">
        <v>117</v>
      </c>
      <c r="AB1386" s="17" t="s">
        <v>117</v>
      </c>
      <c r="AC1386" s="17" t="s">
        <v>117</v>
      </c>
      <c r="AD1386" s="17" t="s">
        <v>117</v>
      </c>
      <c r="AE1386" s="17"/>
      <c r="AF1386" s="17">
        <v>0.18290496826713401</v>
      </c>
      <c r="AG1386" s="17"/>
      <c r="AH1386" s="17">
        <v>0.169117985461267</v>
      </c>
      <c r="AI1386" s="17"/>
      <c r="AJ1386" s="17">
        <v>0.13235724362869</v>
      </c>
      <c r="AK1386" s="17">
        <v>0.216689683252306</v>
      </c>
      <c r="AL1386" s="17">
        <v>0.20880654280227501</v>
      </c>
      <c r="AM1386" s="17">
        <v>0.180439978870294</v>
      </c>
      <c r="AN1386" s="17">
        <v>0.163159032482909</v>
      </c>
    </row>
    <row r="1387" spans="2:40" x14ac:dyDescent="0.35">
      <c r="C1387" s="17"/>
      <c r="D1387" s="17"/>
      <c r="E1387" s="17"/>
      <c r="F1387" s="17"/>
      <c r="G1387" s="17"/>
      <c r="H1387" s="17"/>
      <c r="I1387" s="17"/>
      <c r="J1387" s="17"/>
      <c r="K1387" s="17"/>
      <c r="L1387" s="17"/>
      <c r="M1387" s="17"/>
      <c r="N1387" s="17"/>
      <c r="O1387" s="17"/>
      <c r="P1387" s="17"/>
      <c r="Q1387" s="17"/>
      <c r="R1387" s="17"/>
      <c r="S1387" s="17"/>
      <c r="T1387" s="17"/>
      <c r="U1387" s="17"/>
      <c r="V1387" s="17"/>
      <c r="W1387" s="17"/>
      <c r="X1387" s="17"/>
      <c r="Y1387" s="17"/>
      <c r="Z1387" s="17"/>
      <c r="AA1387" s="17"/>
      <c r="AB1387" s="17"/>
      <c r="AC1387" s="17"/>
      <c r="AD1387" s="17"/>
      <c r="AE1387" s="17"/>
      <c r="AF1387" s="17"/>
      <c r="AG1387" s="17"/>
      <c r="AH1387" s="17"/>
      <c r="AI1387" s="17"/>
      <c r="AJ1387" s="17"/>
      <c r="AK1387" s="17"/>
      <c r="AL1387" s="17"/>
      <c r="AM1387" s="17"/>
      <c r="AN1387" s="17"/>
    </row>
    <row r="1388" spans="2:40" x14ac:dyDescent="0.35">
      <c r="B1388" s="6" t="s">
        <v>554</v>
      </c>
      <c r="C1388" s="17"/>
      <c r="D1388" s="17"/>
      <c r="E1388" s="17"/>
      <c r="F1388" s="17"/>
      <c r="G1388" s="17"/>
      <c r="H1388" s="17"/>
      <c r="I1388" s="17"/>
      <c r="J1388" s="17"/>
      <c r="K1388" s="17"/>
      <c r="L1388" s="17"/>
      <c r="M1388" s="17"/>
      <c r="N1388" s="17"/>
      <c r="O1388" s="17"/>
      <c r="P1388" s="17"/>
      <c r="Q1388" s="17"/>
      <c r="R1388" s="17"/>
      <c r="S1388" s="17"/>
      <c r="T1388" s="17"/>
      <c r="U1388" s="17"/>
      <c r="V1388" s="17"/>
      <c r="W1388" s="17"/>
      <c r="X1388" s="17"/>
      <c r="Y1388" s="17"/>
      <c r="Z1388" s="17"/>
      <c r="AA1388" s="17"/>
      <c r="AB1388" s="17"/>
      <c r="AC1388" s="17"/>
      <c r="AD1388" s="17"/>
      <c r="AE1388" s="17"/>
      <c r="AF1388" s="17"/>
      <c r="AG1388" s="17"/>
      <c r="AH1388" s="17"/>
      <c r="AI1388" s="17"/>
      <c r="AJ1388" s="17"/>
      <c r="AK1388" s="17"/>
      <c r="AL1388" s="17"/>
      <c r="AM1388" s="17"/>
      <c r="AN1388" s="17"/>
    </row>
    <row r="1389" spans="2:40" x14ac:dyDescent="0.35">
      <c r="B1389" s="24" t="s">
        <v>222</v>
      </c>
      <c r="C1389" s="17"/>
      <c r="D1389" s="17"/>
      <c r="E1389" s="17"/>
      <c r="F1389" s="17"/>
      <c r="G1389" s="17"/>
      <c r="H1389" s="17"/>
      <c r="I1389" s="17"/>
      <c r="J1389" s="17"/>
      <c r="K1389" s="17"/>
      <c r="L1389" s="17"/>
      <c r="M1389" s="17"/>
      <c r="N1389" s="17"/>
      <c r="O1389" s="17"/>
      <c r="P1389" s="17"/>
      <c r="Q1389" s="17"/>
      <c r="R1389" s="17"/>
      <c r="S1389" s="17"/>
      <c r="T1389" s="17"/>
      <c r="U1389" s="17"/>
      <c r="V1389" s="17"/>
      <c r="W1389" s="17"/>
      <c r="X1389" s="17"/>
      <c r="Y1389" s="17"/>
      <c r="Z1389" s="17"/>
      <c r="AA1389" s="17"/>
      <c r="AB1389" s="17"/>
      <c r="AC1389" s="17"/>
      <c r="AD1389" s="17"/>
      <c r="AE1389" s="17"/>
      <c r="AF1389" s="17"/>
      <c r="AG1389" s="17"/>
      <c r="AH1389" s="17"/>
      <c r="AI1389" s="17"/>
      <c r="AJ1389" s="17"/>
      <c r="AK1389" s="17"/>
      <c r="AL1389" s="17"/>
      <c r="AM1389" s="17"/>
      <c r="AN1389" s="17"/>
    </row>
    <row r="1390" spans="2:40" x14ac:dyDescent="0.35">
      <c r="B1390" t="s">
        <v>548</v>
      </c>
      <c r="C1390" s="17">
        <v>0.23377610400062199</v>
      </c>
      <c r="D1390" s="17">
        <v>0.19361634606099801</v>
      </c>
      <c r="E1390" s="17">
        <v>0.28458901567315098</v>
      </c>
      <c r="F1390" s="17"/>
      <c r="G1390" s="17">
        <v>0.209397662951989</v>
      </c>
      <c r="H1390" s="17">
        <v>0.21631216628565</v>
      </c>
      <c r="I1390" s="17">
        <v>0.233760642884315</v>
      </c>
      <c r="J1390" s="17">
        <v>0.25535259956172401</v>
      </c>
      <c r="K1390" s="17">
        <v>0.22842266723909599</v>
      </c>
      <c r="L1390" s="17">
        <v>0.27143496673532802</v>
      </c>
      <c r="M1390" s="17"/>
      <c r="N1390" s="17">
        <v>0.36089562819590298</v>
      </c>
      <c r="O1390" s="17">
        <v>0.35338340290297998</v>
      </c>
      <c r="P1390" s="17">
        <v>0.275059930850513</v>
      </c>
      <c r="Q1390" s="17">
        <v>0.17585065702536101</v>
      </c>
      <c r="R1390" s="17">
        <v>0.133866187195197</v>
      </c>
      <c r="S1390" s="17"/>
      <c r="T1390" s="17">
        <v>0.248080610922366</v>
      </c>
      <c r="U1390" s="17">
        <v>0.28794710908158699</v>
      </c>
      <c r="V1390" s="17">
        <v>0.224331050126896</v>
      </c>
      <c r="W1390" s="17">
        <v>0.191981697418734</v>
      </c>
      <c r="X1390" s="17"/>
      <c r="Y1390" s="17">
        <v>0.21423475967601999</v>
      </c>
      <c r="Z1390" s="17">
        <v>0.31533378029584203</v>
      </c>
      <c r="AA1390" s="17" t="s">
        <v>117</v>
      </c>
      <c r="AB1390" s="17" t="s">
        <v>117</v>
      </c>
      <c r="AC1390" s="17" t="s">
        <v>117</v>
      </c>
      <c r="AD1390" s="17" t="s">
        <v>117</v>
      </c>
      <c r="AE1390" s="17"/>
      <c r="AF1390" s="17">
        <v>0.25312799446933398</v>
      </c>
      <c r="AG1390" s="17"/>
      <c r="AH1390" s="17">
        <v>0.23529801088427099</v>
      </c>
      <c r="AI1390" s="17"/>
      <c r="AJ1390" s="17">
        <v>0.16878220716406001</v>
      </c>
      <c r="AK1390" s="17">
        <v>0.25803293416360701</v>
      </c>
      <c r="AL1390" s="17">
        <v>0.29062037232098198</v>
      </c>
      <c r="AM1390" s="17">
        <v>0.25907614846611798</v>
      </c>
      <c r="AN1390" s="17">
        <v>0.262092944642218</v>
      </c>
    </row>
    <row r="1391" spans="2:40" x14ac:dyDescent="0.35">
      <c r="B1391" t="s">
        <v>546</v>
      </c>
      <c r="C1391" s="17">
        <v>0.23291153933546899</v>
      </c>
      <c r="D1391" s="17">
        <v>0.21073161720706199</v>
      </c>
      <c r="E1391" s="17">
        <v>0.25721660236396598</v>
      </c>
      <c r="F1391" s="17"/>
      <c r="G1391" s="17">
        <v>0.16283296297625499</v>
      </c>
      <c r="H1391" s="17">
        <v>0.290928534478338</v>
      </c>
      <c r="I1391" s="17">
        <v>0.225296394192875</v>
      </c>
      <c r="J1391" s="17">
        <v>0.24665956032120401</v>
      </c>
      <c r="K1391" s="17">
        <v>0.22202288224720301</v>
      </c>
      <c r="L1391" s="17">
        <v>0.12229979449141</v>
      </c>
      <c r="M1391" s="17"/>
      <c r="N1391" s="17">
        <v>7.6511689945251496E-2</v>
      </c>
      <c r="O1391" s="17">
        <v>0.22601561843797199</v>
      </c>
      <c r="P1391" s="17">
        <v>0.18565006805339301</v>
      </c>
      <c r="Q1391" s="17">
        <v>0.27474343820518099</v>
      </c>
      <c r="R1391" s="17">
        <v>0.288434478943765</v>
      </c>
      <c r="S1391" s="17"/>
      <c r="T1391" s="17">
        <v>0</v>
      </c>
      <c r="U1391" s="17">
        <v>0.19727010603874201</v>
      </c>
      <c r="V1391" s="17">
        <v>0.20790285265828201</v>
      </c>
      <c r="W1391" s="17">
        <v>0.29600691847657901</v>
      </c>
      <c r="X1391" s="17"/>
      <c r="Y1391" s="17">
        <v>0.24632084147100899</v>
      </c>
      <c r="Z1391" s="17">
        <v>0.176946529725649</v>
      </c>
      <c r="AA1391" s="17" t="s">
        <v>117</v>
      </c>
      <c r="AB1391" s="17" t="s">
        <v>117</v>
      </c>
      <c r="AC1391" s="17" t="s">
        <v>117</v>
      </c>
      <c r="AD1391" s="17" t="s">
        <v>117</v>
      </c>
      <c r="AE1391" s="17"/>
      <c r="AF1391" s="17">
        <v>0.205162926055835</v>
      </c>
      <c r="AG1391" s="17"/>
      <c r="AH1391" s="17">
        <v>0.23440604033996401</v>
      </c>
      <c r="AI1391" s="17"/>
      <c r="AJ1391" s="17">
        <v>0.26855661151424498</v>
      </c>
      <c r="AK1391" s="17">
        <v>0.20948855869083099</v>
      </c>
      <c r="AL1391" s="17">
        <v>0.213286037648271</v>
      </c>
      <c r="AM1391" s="17">
        <v>0.21498074663293401</v>
      </c>
      <c r="AN1391" s="17">
        <v>0.216335842011283</v>
      </c>
    </row>
    <row r="1392" spans="2:40" x14ac:dyDescent="0.35">
      <c r="B1392" t="s">
        <v>547</v>
      </c>
      <c r="C1392" s="17">
        <v>0.229693480354523</v>
      </c>
      <c r="D1392" s="17">
        <v>0.29388848045058902</v>
      </c>
      <c r="E1392" s="17">
        <v>0.150999994648084</v>
      </c>
      <c r="F1392" s="17"/>
      <c r="G1392" s="17">
        <v>0.13682549836046801</v>
      </c>
      <c r="H1392" s="17">
        <v>0.34118404504032801</v>
      </c>
      <c r="I1392" s="17">
        <v>0.28461011424793398</v>
      </c>
      <c r="J1392" s="17">
        <v>0.167768863928107</v>
      </c>
      <c r="K1392" s="17">
        <v>0.168660894076885</v>
      </c>
      <c r="L1392" s="17">
        <v>0.14545275061722299</v>
      </c>
      <c r="M1392" s="17"/>
      <c r="N1392" s="17">
        <v>0.184346212319352</v>
      </c>
      <c r="O1392" s="17">
        <v>0.20336246834928701</v>
      </c>
      <c r="P1392" s="17">
        <v>0.174902479880684</v>
      </c>
      <c r="Q1392" s="17">
        <v>0.26962849160751901</v>
      </c>
      <c r="R1392" s="17">
        <v>0.29178357017817802</v>
      </c>
      <c r="S1392" s="17"/>
      <c r="T1392" s="17">
        <v>0.30106322393399998</v>
      </c>
      <c r="U1392" s="17">
        <v>0.20009405243341599</v>
      </c>
      <c r="V1392" s="17">
        <v>0.18808493094270201</v>
      </c>
      <c r="W1392" s="17">
        <v>0.278979157859995</v>
      </c>
      <c r="X1392" s="17"/>
      <c r="Y1392" s="17">
        <v>0.240585091050047</v>
      </c>
      <c r="Z1392" s="17">
        <v>0.18423629764060001</v>
      </c>
      <c r="AA1392" s="17" t="s">
        <v>117</v>
      </c>
      <c r="AB1392" s="17" t="s">
        <v>117</v>
      </c>
      <c r="AC1392" s="17" t="s">
        <v>117</v>
      </c>
      <c r="AD1392" s="17" t="s">
        <v>117</v>
      </c>
      <c r="AE1392" s="17"/>
      <c r="AF1392" s="17">
        <v>0.22317949240073801</v>
      </c>
      <c r="AG1392" s="17"/>
      <c r="AH1392" s="17">
        <v>0.23304090632795099</v>
      </c>
      <c r="AI1392" s="17"/>
      <c r="AJ1392" s="17">
        <v>0.25497436858116201</v>
      </c>
      <c r="AK1392" s="17">
        <v>0.24573210940020199</v>
      </c>
      <c r="AL1392" s="17">
        <v>0.243792114967333</v>
      </c>
      <c r="AM1392" s="17">
        <v>0.169560575055823</v>
      </c>
      <c r="AN1392" s="17">
        <v>0.228953913738597</v>
      </c>
    </row>
    <row r="1393" spans="2:40" x14ac:dyDescent="0.35">
      <c r="B1393" t="s">
        <v>549</v>
      </c>
      <c r="C1393" s="17">
        <v>0.14933098441819301</v>
      </c>
      <c r="D1393" s="17">
        <v>0.13817074032452201</v>
      </c>
      <c r="E1393" s="17">
        <v>0.16380551376354999</v>
      </c>
      <c r="F1393" s="17"/>
      <c r="G1393" s="17">
        <v>0.21966026738842401</v>
      </c>
      <c r="H1393" s="17">
        <v>0.21039036970960701</v>
      </c>
      <c r="I1393" s="17">
        <v>0.14539489468584399</v>
      </c>
      <c r="J1393" s="17">
        <v>0.14167074835221599</v>
      </c>
      <c r="K1393" s="17">
        <v>7.5552054939327595E-2</v>
      </c>
      <c r="L1393" s="17">
        <v>6.1885464867955299E-2</v>
      </c>
      <c r="M1393" s="17"/>
      <c r="N1393" s="17">
        <v>0.116389124033417</v>
      </c>
      <c r="O1393" s="17">
        <v>5.7409359923476802E-2</v>
      </c>
      <c r="P1393" s="17">
        <v>0.16102858746159501</v>
      </c>
      <c r="Q1393" s="17">
        <v>0.16769916051714201</v>
      </c>
      <c r="R1393" s="17">
        <v>0.15966334998596099</v>
      </c>
      <c r="S1393" s="17"/>
      <c r="T1393" s="17">
        <v>0.35915151872144402</v>
      </c>
      <c r="U1393" s="17">
        <v>0.18042427071742101</v>
      </c>
      <c r="V1393" s="17">
        <v>0.14751431188281</v>
      </c>
      <c r="W1393" s="17">
        <v>0.14151906608274401</v>
      </c>
      <c r="X1393" s="17"/>
      <c r="Y1393" s="17">
        <v>0.14466684754170001</v>
      </c>
      <c r="Z1393" s="17">
        <v>0.16879720737864201</v>
      </c>
      <c r="AA1393" s="17" t="s">
        <v>117</v>
      </c>
      <c r="AB1393" s="17" t="s">
        <v>117</v>
      </c>
      <c r="AC1393" s="17" t="s">
        <v>117</v>
      </c>
      <c r="AD1393" s="17" t="s">
        <v>117</v>
      </c>
      <c r="AE1393" s="17"/>
      <c r="AF1393" s="17">
        <v>0.16776394460880401</v>
      </c>
      <c r="AG1393" s="17"/>
      <c r="AH1393" s="17">
        <v>0.148487149031646</v>
      </c>
      <c r="AI1393" s="17"/>
      <c r="AJ1393" s="17">
        <v>0.151363684648431</v>
      </c>
      <c r="AK1393" s="17">
        <v>9.4350892435151698E-2</v>
      </c>
      <c r="AL1393" s="17">
        <v>0.193765863133702</v>
      </c>
      <c r="AM1393" s="17">
        <v>0.118776640613161</v>
      </c>
      <c r="AN1393" s="17">
        <v>0.20149052823170099</v>
      </c>
    </row>
    <row r="1394" spans="2:40" x14ac:dyDescent="0.35">
      <c r="B1394" t="s">
        <v>550</v>
      </c>
      <c r="C1394" s="17">
        <v>0.12777628815810901</v>
      </c>
      <c r="D1394" s="17">
        <v>0.14103454477250699</v>
      </c>
      <c r="E1394" s="17">
        <v>0.10766673909242</v>
      </c>
      <c r="F1394" s="17"/>
      <c r="G1394" s="17">
        <v>0.12332597961269701</v>
      </c>
      <c r="H1394" s="17">
        <v>0.16878161310950199</v>
      </c>
      <c r="I1394" s="17">
        <v>0.106465002626835</v>
      </c>
      <c r="J1394" s="17">
        <v>0.115148308872792</v>
      </c>
      <c r="K1394" s="17">
        <v>0.15383191844980099</v>
      </c>
      <c r="L1394" s="17">
        <v>2.9113913717428101E-2</v>
      </c>
      <c r="M1394" s="17"/>
      <c r="N1394" s="17">
        <v>0.157403551326702</v>
      </c>
      <c r="O1394" s="17">
        <v>8.9756962242216506E-2</v>
      </c>
      <c r="P1394" s="17">
        <v>0.10984499107440999</v>
      </c>
      <c r="Q1394" s="17">
        <v>0.112029925785413</v>
      </c>
      <c r="R1394" s="17">
        <v>0.20401260882875399</v>
      </c>
      <c r="S1394" s="17"/>
      <c r="T1394" s="17">
        <v>9.9561535806160797E-2</v>
      </c>
      <c r="U1394" s="17">
        <v>0.11342782311901201</v>
      </c>
      <c r="V1394" s="17">
        <v>0.156366350754504</v>
      </c>
      <c r="W1394" s="17">
        <v>0.12706457765627599</v>
      </c>
      <c r="X1394" s="17"/>
      <c r="Y1394" s="17">
        <v>0.112586504900443</v>
      </c>
      <c r="Z1394" s="17">
        <v>0.19117230663793999</v>
      </c>
      <c r="AA1394" s="17" t="s">
        <v>117</v>
      </c>
      <c r="AB1394" s="17" t="s">
        <v>117</v>
      </c>
      <c r="AC1394" s="17" t="s">
        <v>117</v>
      </c>
      <c r="AD1394" s="17" t="s">
        <v>117</v>
      </c>
      <c r="AE1394" s="17"/>
      <c r="AF1394" s="17">
        <v>0.124936743991003</v>
      </c>
      <c r="AG1394" s="17"/>
      <c r="AH1394" s="17">
        <v>0.12895052578656499</v>
      </c>
      <c r="AI1394" s="17"/>
      <c r="AJ1394" s="17">
        <v>0.139669068109392</v>
      </c>
      <c r="AK1394" s="17">
        <v>0.128202567710899</v>
      </c>
      <c r="AL1394" s="17">
        <v>8.8466090771340405E-2</v>
      </c>
      <c r="AM1394" s="17">
        <v>0.12897847673066201</v>
      </c>
      <c r="AN1394" s="17">
        <v>0.167986483708744</v>
      </c>
    </row>
    <row r="1395" spans="2:40" x14ac:dyDescent="0.35">
      <c r="B1395" t="s">
        <v>551</v>
      </c>
      <c r="C1395" s="17">
        <v>0.123173028220445</v>
      </c>
      <c r="D1395" s="17">
        <v>0.13587312535964999</v>
      </c>
      <c r="E1395" s="17">
        <v>0.103736769667144</v>
      </c>
      <c r="F1395" s="17"/>
      <c r="G1395" s="17">
        <v>0.139673935904677</v>
      </c>
      <c r="H1395" s="17">
        <v>0.12385362855215599</v>
      </c>
      <c r="I1395" s="17">
        <v>0.15279313310359099</v>
      </c>
      <c r="J1395" s="17">
        <v>0.14352400893698899</v>
      </c>
      <c r="K1395" s="17">
        <v>7.0574083178508495E-2</v>
      </c>
      <c r="L1395" s="17">
        <v>5.81609509275028E-2</v>
      </c>
      <c r="M1395" s="17"/>
      <c r="N1395" s="17">
        <v>0</v>
      </c>
      <c r="O1395" s="17">
        <v>6.5758497427196597E-2</v>
      </c>
      <c r="P1395" s="17">
        <v>3.8571599862533099E-2</v>
      </c>
      <c r="Q1395" s="17">
        <v>0.20585418875448999</v>
      </c>
      <c r="R1395" s="17">
        <v>0.20085846496026999</v>
      </c>
      <c r="S1395" s="17"/>
      <c r="T1395" s="17">
        <v>8.0499794183582302E-2</v>
      </c>
      <c r="U1395" s="17">
        <v>5.7268625182838498E-2</v>
      </c>
      <c r="V1395" s="17">
        <v>9.2144144423639496E-2</v>
      </c>
      <c r="W1395" s="17">
        <v>0.17695715361164699</v>
      </c>
      <c r="X1395" s="17"/>
      <c r="Y1395" s="17">
        <v>0.127303696750725</v>
      </c>
      <c r="Z1395" s="17">
        <v>0.10593328661007501</v>
      </c>
      <c r="AA1395" s="17" t="s">
        <v>117</v>
      </c>
      <c r="AB1395" s="17" t="s">
        <v>117</v>
      </c>
      <c r="AC1395" s="17" t="s">
        <v>117</v>
      </c>
      <c r="AD1395" s="17" t="s">
        <v>117</v>
      </c>
      <c r="AE1395" s="17"/>
      <c r="AF1395" s="17">
        <v>0.166248357162643</v>
      </c>
      <c r="AG1395" s="17"/>
      <c r="AH1395" s="17">
        <v>0.125799456437067</v>
      </c>
      <c r="AI1395" s="17"/>
      <c r="AJ1395" s="17">
        <v>0.120241196699269</v>
      </c>
      <c r="AK1395" s="17">
        <v>0.106287250534799</v>
      </c>
      <c r="AL1395" s="17">
        <v>0.14752742350422601</v>
      </c>
      <c r="AM1395" s="17">
        <v>0.103521787745563</v>
      </c>
      <c r="AN1395" s="17">
        <v>0.15601745433149899</v>
      </c>
    </row>
    <row r="1396" spans="2:40" x14ac:dyDescent="0.35">
      <c r="B1396" t="s">
        <v>552</v>
      </c>
      <c r="C1396" s="17">
        <v>9.29311751616093E-2</v>
      </c>
      <c r="D1396" s="17">
        <v>7.2048848720282194E-2</v>
      </c>
      <c r="E1396" s="17">
        <v>0.11923288211943001</v>
      </c>
      <c r="F1396" s="17"/>
      <c r="G1396" s="17">
        <v>0.229802507460455</v>
      </c>
      <c r="H1396" s="17">
        <v>6.4302898257366195E-2</v>
      </c>
      <c r="I1396" s="17">
        <v>9.6703834806061401E-2</v>
      </c>
      <c r="J1396" s="17">
        <v>0.12766777146529801</v>
      </c>
      <c r="K1396" s="17">
        <v>2.0013459885337901E-2</v>
      </c>
      <c r="L1396" s="17">
        <v>5.84345286667379E-2</v>
      </c>
      <c r="M1396" s="17"/>
      <c r="N1396" s="17">
        <v>7.6876026367920902E-2</v>
      </c>
      <c r="O1396" s="17">
        <v>7.7210609441472705E-2</v>
      </c>
      <c r="P1396" s="17">
        <v>4.4682700604613899E-2</v>
      </c>
      <c r="Q1396" s="17">
        <v>0.109275635041584</v>
      </c>
      <c r="R1396" s="17">
        <v>0.16647908655340099</v>
      </c>
      <c r="S1396" s="17"/>
      <c r="T1396" s="17">
        <v>9.1971108321051695E-2</v>
      </c>
      <c r="U1396" s="17">
        <v>6.4435794294696397E-2</v>
      </c>
      <c r="V1396" s="17">
        <v>9.0849682673406304E-2</v>
      </c>
      <c r="W1396" s="17">
        <v>0.106918913568324</v>
      </c>
      <c r="X1396" s="17"/>
      <c r="Y1396" s="17">
        <v>8.5365501585470599E-2</v>
      </c>
      <c r="Z1396" s="17">
        <v>0.124507240053992</v>
      </c>
      <c r="AA1396" s="17" t="s">
        <v>117</v>
      </c>
      <c r="AB1396" s="17" t="s">
        <v>117</v>
      </c>
      <c r="AC1396" s="17" t="s">
        <v>117</v>
      </c>
      <c r="AD1396" s="17" t="s">
        <v>117</v>
      </c>
      <c r="AE1396" s="17"/>
      <c r="AF1396" s="17">
        <v>9.8752643166569204E-2</v>
      </c>
      <c r="AG1396" s="17"/>
      <c r="AH1396" s="17">
        <v>9.3152795930904503E-2</v>
      </c>
      <c r="AI1396" s="17"/>
      <c r="AJ1396" s="17">
        <v>8.9542168074424999E-2</v>
      </c>
      <c r="AK1396" s="17">
        <v>0.10646557291382699</v>
      </c>
      <c r="AL1396" s="17">
        <v>0.103705249468092</v>
      </c>
      <c r="AM1396" s="17">
        <v>7.6071758807079906E-2</v>
      </c>
      <c r="AN1396" s="17">
        <v>0.105951227827532</v>
      </c>
    </row>
    <row r="1397" spans="2:40" x14ac:dyDescent="0.35">
      <c r="B1397" t="s">
        <v>79</v>
      </c>
      <c r="C1397" s="17">
        <v>0.16599967060238599</v>
      </c>
      <c r="D1397" s="17">
        <v>0.168548302366539</v>
      </c>
      <c r="E1397" s="17">
        <v>0.16353335838372601</v>
      </c>
      <c r="F1397" s="17"/>
      <c r="G1397" s="17">
        <v>7.9010129266697302E-2</v>
      </c>
      <c r="H1397" s="17">
        <v>7.6464918488492906E-2</v>
      </c>
      <c r="I1397" s="17">
        <v>0.11381217989341599</v>
      </c>
      <c r="J1397" s="17">
        <v>0.16689895049824</v>
      </c>
      <c r="K1397" s="17">
        <v>0.31817068584774599</v>
      </c>
      <c r="L1397" s="17">
        <v>0.39933109062313099</v>
      </c>
      <c r="M1397" s="17"/>
      <c r="N1397" s="17">
        <v>0.22249266708507801</v>
      </c>
      <c r="O1397" s="17">
        <v>0.168065067134996</v>
      </c>
      <c r="P1397" s="17">
        <v>0.269879138104901</v>
      </c>
      <c r="Q1397" s="17">
        <v>0.105771092094586</v>
      </c>
      <c r="R1397" s="17">
        <v>8.61728430647416E-2</v>
      </c>
      <c r="S1397" s="17"/>
      <c r="T1397" s="17">
        <v>0.101358411164505</v>
      </c>
      <c r="U1397" s="17">
        <v>0.15623432885303401</v>
      </c>
      <c r="V1397" s="17">
        <v>0.178865938849504</v>
      </c>
      <c r="W1397" s="17">
        <v>0.137829652176051</v>
      </c>
      <c r="X1397" s="17"/>
      <c r="Y1397" s="17">
        <v>0.16989097135353601</v>
      </c>
      <c r="Z1397" s="17">
        <v>0.14975895339491699</v>
      </c>
      <c r="AA1397" s="17" t="s">
        <v>117</v>
      </c>
      <c r="AB1397" s="17" t="s">
        <v>117</v>
      </c>
      <c r="AC1397" s="17" t="s">
        <v>117</v>
      </c>
      <c r="AD1397" s="17" t="s">
        <v>117</v>
      </c>
      <c r="AE1397" s="17"/>
      <c r="AF1397" s="17">
        <v>0.16724246306037699</v>
      </c>
      <c r="AG1397" s="17"/>
      <c r="AH1397" s="17">
        <v>0.16093901507104499</v>
      </c>
      <c r="AI1397" s="17"/>
      <c r="AJ1397" s="17">
        <v>0.16308996544965601</v>
      </c>
      <c r="AK1397" s="17">
        <v>0.18429391008066501</v>
      </c>
      <c r="AL1397" s="17">
        <v>0.1692057881497</v>
      </c>
      <c r="AM1397" s="17">
        <v>0.171115110483883</v>
      </c>
      <c r="AN1397" s="17">
        <v>0.12878996530103901</v>
      </c>
    </row>
    <row r="1398" spans="2:40" x14ac:dyDescent="0.35">
      <c r="C1398" s="17"/>
      <c r="D1398" s="17"/>
      <c r="E1398" s="17"/>
      <c r="F1398" s="17"/>
      <c r="G1398" s="17"/>
      <c r="H1398" s="17"/>
      <c r="I1398" s="17"/>
      <c r="J1398" s="17"/>
      <c r="K1398" s="17"/>
      <c r="L1398" s="17"/>
      <c r="M1398" s="17"/>
      <c r="N1398" s="17"/>
      <c r="O1398" s="17"/>
      <c r="P1398" s="17"/>
      <c r="Q1398" s="17"/>
      <c r="R1398" s="17"/>
      <c r="S1398" s="17"/>
      <c r="T1398" s="17"/>
      <c r="U1398" s="17"/>
      <c r="V1398" s="17"/>
      <c r="W1398" s="17"/>
      <c r="X1398" s="17"/>
      <c r="Y1398" s="17"/>
      <c r="Z1398" s="17"/>
      <c r="AA1398" s="17"/>
      <c r="AB1398" s="17"/>
      <c r="AC1398" s="17"/>
      <c r="AD1398" s="17"/>
      <c r="AE1398" s="17"/>
      <c r="AF1398" s="17"/>
      <c r="AG1398" s="17"/>
      <c r="AH1398" s="17"/>
      <c r="AI1398" s="17"/>
      <c r="AJ1398" s="17"/>
      <c r="AK1398" s="17"/>
      <c r="AL1398" s="17"/>
      <c r="AM1398" s="17"/>
      <c r="AN1398" s="17"/>
    </row>
    <row r="1399" spans="2:40" x14ac:dyDescent="0.35">
      <c r="B1399" s="6" t="s">
        <v>555</v>
      </c>
      <c r="C1399" s="17"/>
      <c r="D1399" s="17"/>
      <c r="E1399" s="17"/>
      <c r="F1399" s="17"/>
      <c r="G1399" s="17"/>
      <c r="H1399" s="17"/>
      <c r="I1399" s="17"/>
      <c r="J1399" s="17"/>
      <c r="K1399" s="17"/>
      <c r="L1399" s="17"/>
      <c r="M1399" s="17"/>
      <c r="N1399" s="17"/>
      <c r="O1399" s="17"/>
      <c r="P1399" s="17"/>
      <c r="Q1399" s="17"/>
      <c r="R1399" s="17"/>
      <c r="S1399" s="17"/>
      <c r="T1399" s="17"/>
      <c r="U1399" s="17"/>
      <c r="V1399" s="17"/>
      <c r="W1399" s="17"/>
      <c r="X1399" s="17"/>
      <c r="Y1399" s="17"/>
      <c r="Z1399" s="17"/>
      <c r="AA1399" s="17"/>
      <c r="AB1399" s="17"/>
      <c r="AC1399" s="17"/>
      <c r="AD1399" s="17"/>
      <c r="AE1399" s="17"/>
      <c r="AF1399" s="17"/>
      <c r="AG1399" s="17"/>
      <c r="AH1399" s="17"/>
      <c r="AI1399" s="17"/>
      <c r="AJ1399" s="17"/>
      <c r="AK1399" s="17"/>
      <c r="AL1399" s="17"/>
      <c r="AM1399" s="17"/>
      <c r="AN1399" s="17"/>
    </row>
    <row r="1400" spans="2:40" x14ac:dyDescent="0.35">
      <c r="B1400" s="24" t="s">
        <v>222</v>
      </c>
      <c r="C1400" s="17"/>
      <c r="D1400" s="17"/>
      <c r="E1400" s="17"/>
      <c r="F1400" s="17"/>
      <c r="G1400" s="17"/>
      <c r="H1400" s="17"/>
      <c r="I1400" s="17"/>
      <c r="J1400" s="17"/>
      <c r="K1400" s="17"/>
      <c r="L1400" s="17"/>
      <c r="M1400" s="17"/>
      <c r="N1400" s="17"/>
      <c r="O1400" s="17"/>
      <c r="P1400" s="17"/>
      <c r="Q1400" s="17"/>
      <c r="R1400" s="17"/>
      <c r="S1400" s="17"/>
      <c r="T1400" s="17"/>
      <c r="U1400" s="17"/>
      <c r="V1400" s="17"/>
      <c r="W1400" s="17"/>
      <c r="X1400" s="17"/>
      <c r="Y1400" s="17"/>
      <c r="Z1400" s="17"/>
      <c r="AA1400" s="17"/>
      <c r="AB1400" s="17"/>
      <c r="AC1400" s="17"/>
      <c r="AD1400" s="17"/>
      <c r="AE1400" s="17"/>
      <c r="AF1400" s="17"/>
      <c r="AG1400" s="17"/>
      <c r="AH1400" s="17"/>
      <c r="AI1400" s="17"/>
      <c r="AJ1400" s="17"/>
      <c r="AK1400" s="17"/>
      <c r="AL1400" s="17"/>
      <c r="AM1400" s="17"/>
      <c r="AN1400" s="17"/>
    </row>
    <row r="1401" spans="2:40" x14ac:dyDescent="0.35">
      <c r="B1401" t="s">
        <v>548</v>
      </c>
      <c r="C1401" s="17">
        <v>0.42367923829555199</v>
      </c>
      <c r="D1401" s="17">
        <v>0.38115146248526899</v>
      </c>
      <c r="E1401" s="17">
        <v>0.47822694120770198</v>
      </c>
      <c r="F1401" s="17"/>
      <c r="G1401" s="17">
        <v>0.41392859034443302</v>
      </c>
      <c r="H1401" s="17">
        <v>0.33729313590779703</v>
      </c>
      <c r="I1401" s="17">
        <v>0.404897925928145</v>
      </c>
      <c r="J1401" s="17">
        <v>0.51800078826918405</v>
      </c>
      <c r="K1401" s="17">
        <v>0.43394940427143303</v>
      </c>
      <c r="L1401" s="17">
        <v>0.45374405064116202</v>
      </c>
      <c r="M1401" s="17"/>
      <c r="N1401" s="17">
        <v>0.52455966409977295</v>
      </c>
      <c r="O1401" s="17">
        <v>0.57844149297761904</v>
      </c>
      <c r="P1401" s="17">
        <v>0.54424432654254795</v>
      </c>
      <c r="Q1401" s="17">
        <v>0.29597774635049101</v>
      </c>
      <c r="R1401" s="17">
        <v>0.29640557297687498</v>
      </c>
      <c r="S1401" s="17"/>
      <c r="T1401" s="17">
        <v>0.56793911458008295</v>
      </c>
      <c r="U1401" s="17">
        <v>0.46014342708672201</v>
      </c>
      <c r="V1401" s="17">
        <v>0.42849584815991099</v>
      </c>
      <c r="W1401" s="17">
        <v>0.36608091123692998</v>
      </c>
      <c r="X1401" s="17"/>
      <c r="Y1401" s="17">
        <v>0.40472161241923399</v>
      </c>
      <c r="Z1401" s="17">
        <v>0.50280070961623702</v>
      </c>
      <c r="AA1401" s="17" t="s">
        <v>117</v>
      </c>
      <c r="AB1401" s="17" t="s">
        <v>117</v>
      </c>
      <c r="AC1401" s="17" t="s">
        <v>117</v>
      </c>
      <c r="AD1401" s="17" t="s">
        <v>117</v>
      </c>
      <c r="AE1401" s="17"/>
      <c r="AF1401" s="17">
        <v>0.434409321619037</v>
      </c>
      <c r="AG1401" s="17"/>
      <c r="AH1401" s="17">
        <v>0.42923116477683898</v>
      </c>
      <c r="AI1401" s="17"/>
      <c r="AJ1401" s="17">
        <v>0.353463223786187</v>
      </c>
      <c r="AK1401" s="17">
        <v>0.42440342866807401</v>
      </c>
      <c r="AL1401" s="17">
        <v>0.52044614192393501</v>
      </c>
      <c r="AM1401" s="17">
        <v>0.465107009859484</v>
      </c>
      <c r="AN1401" s="17">
        <v>0.37162097153568002</v>
      </c>
    </row>
    <row r="1402" spans="2:40" x14ac:dyDescent="0.35">
      <c r="B1402" t="s">
        <v>546</v>
      </c>
      <c r="C1402" s="17">
        <v>0.18031737979819901</v>
      </c>
      <c r="D1402" s="17">
        <v>0.191429605834641</v>
      </c>
      <c r="E1402" s="17">
        <v>0.16309109490697801</v>
      </c>
      <c r="F1402" s="17"/>
      <c r="G1402" s="17">
        <v>0.11474672798225199</v>
      </c>
      <c r="H1402" s="17">
        <v>0.21310498944738199</v>
      </c>
      <c r="I1402" s="17">
        <v>0.19266536919424801</v>
      </c>
      <c r="J1402" s="17">
        <v>0.15835044983877999</v>
      </c>
      <c r="K1402" s="17">
        <v>0.17370211366625801</v>
      </c>
      <c r="L1402" s="17">
        <v>0.20957465913634099</v>
      </c>
      <c r="M1402" s="17"/>
      <c r="N1402" s="17">
        <v>3.2109744367149001E-2</v>
      </c>
      <c r="O1402" s="17">
        <v>7.5469251339683296E-2</v>
      </c>
      <c r="P1402" s="17">
        <v>0.165566182083453</v>
      </c>
      <c r="Q1402" s="17">
        <v>0.228696384734071</v>
      </c>
      <c r="R1402" s="17">
        <v>0.248925340835292</v>
      </c>
      <c r="S1402" s="17"/>
      <c r="T1402" s="17">
        <v>8.0499794183582302E-2</v>
      </c>
      <c r="U1402" s="17">
        <v>0.108797585869757</v>
      </c>
      <c r="V1402" s="17">
        <v>0.17085409288904599</v>
      </c>
      <c r="W1402" s="17">
        <v>0.22318037394168999</v>
      </c>
      <c r="X1402" s="17"/>
      <c r="Y1402" s="17">
        <v>0.18383957468718401</v>
      </c>
      <c r="Z1402" s="17">
        <v>0.16561716133662499</v>
      </c>
      <c r="AA1402" s="17" t="s">
        <v>117</v>
      </c>
      <c r="AB1402" s="17" t="s">
        <v>117</v>
      </c>
      <c r="AC1402" s="17" t="s">
        <v>117</v>
      </c>
      <c r="AD1402" s="17" t="s">
        <v>117</v>
      </c>
      <c r="AE1402" s="17"/>
      <c r="AF1402" s="17">
        <v>0.169546812820631</v>
      </c>
      <c r="AG1402" s="17"/>
      <c r="AH1402" s="17">
        <v>0.18089954165070299</v>
      </c>
      <c r="AI1402" s="17"/>
      <c r="AJ1402" s="17">
        <v>0.20563099138201801</v>
      </c>
      <c r="AK1402" s="17">
        <v>0.21210369430471701</v>
      </c>
      <c r="AL1402" s="17">
        <v>0.16786554129360701</v>
      </c>
      <c r="AM1402" s="17">
        <v>0.15421276170602699</v>
      </c>
      <c r="AN1402" s="17">
        <v>0.12706281371702999</v>
      </c>
    </row>
    <row r="1403" spans="2:40" x14ac:dyDescent="0.35">
      <c r="B1403" t="s">
        <v>547</v>
      </c>
      <c r="C1403" s="17">
        <v>0.14482141803043699</v>
      </c>
      <c r="D1403" s="17">
        <v>0.15711180050553</v>
      </c>
      <c r="E1403" s="17">
        <v>0.13017817358183101</v>
      </c>
      <c r="F1403" s="17"/>
      <c r="G1403" s="17">
        <v>0.16342375137241599</v>
      </c>
      <c r="H1403" s="17">
        <v>0.19878064784132901</v>
      </c>
      <c r="I1403" s="17">
        <v>0.18626815474641001</v>
      </c>
      <c r="J1403" s="17">
        <v>0.10014302785231601</v>
      </c>
      <c r="K1403" s="17">
        <v>8.7460926113428705E-2</v>
      </c>
      <c r="L1403" s="17">
        <v>8.78856332118607E-2</v>
      </c>
      <c r="M1403" s="17"/>
      <c r="N1403" s="17">
        <v>9.6428375560684995E-2</v>
      </c>
      <c r="O1403" s="17">
        <v>0.11566350765144801</v>
      </c>
      <c r="P1403" s="17">
        <v>5.6389704091519201E-2</v>
      </c>
      <c r="Q1403" s="17">
        <v>0.18287133769497399</v>
      </c>
      <c r="R1403" s="17">
        <v>0.26954050057272899</v>
      </c>
      <c r="S1403" s="17"/>
      <c r="T1403" s="17">
        <v>8.2563131440788001E-2</v>
      </c>
      <c r="U1403" s="17">
        <v>0.137442545954861</v>
      </c>
      <c r="V1403" s="17">
        <v>0.14808088616077</v>
      </c>
      <c r="W1403" s="17">
        <v>0.151615985100226</v>
      </c>
      <c r="X1403" s="17"/>
      <c r="Y1403" s="17">
        <v>0.149709928029578</v>
      </c>
      <c r="Z1403" s="17">
        <v>0.124418752305237</v>
      </c>
      <c r="AA1403" s="17" t="s">
        <v>117</v>
      </c>
      <c r="AB1403" s="17" t="s">
        <v>117</v>
      </c>
      <c r="AC1403" s="17" t="s">
        <v>117</v>
      </c>
      <c r="AD1403" s="17" t="s">
        <v>117</v>
      </c>
      <c r="AE1403" s="17"/>
      <c r="AF1403" s="17">
        <v>0.15783188591415401</v>
      </c>
      <c r="AG1403" s="17"/>
      <c r="AH1403" s="17">
        <v>0.144603195021547</v>
      </c>
      <c r="AI1403" s="17"/>
      <c r="AJ1403" s="17">
        <v>0.189138048511764</v>
      </c>
      <c r="AK1403" s="17">
        <v>0.113404523303751</v>
      </c>
      <c r="AL1403" s="17">
        <v>0.10040898950150499</v>
      </c>
      <c r="AM1403" s="17">
        <v>0.14516158084868899</v>
      </c>
      <c r="AN1403" s="17">
        <v>0.114412417177158</v>
      </c>
    </row>
    <row r="1404" spans="2:40" x14ac:dyDescent="0.35">
      <c r="B1404" t="s">
        <v>551</v>
      </c>
      <c r="C1404" s="17">
        <v>9.7758760377564993E-2</v>
      </c>
      <c r="D1404" s="17">
        <v>0.11390769161052</v>
      </c>
      <c r="E1404" s="17">
        <v>7.8130238116007597E-2</v>
      </c>
      <c r="F1404" s="17"/>
      <c r="G1404" s="17">
        <v>8.2260981568462399E-2</v>
      </c>
      <c r="H1404" s="17">
        <v>0.137596133702586</v>
      </c>
      <c r="I1404" s="17">
        <v>0.12676195708485199</v>
      </c>
      <c r="J1404" s="17">
        <v>8.2565683971170006E-2</v>
      </c>
      <c r="K1404" s="17">
        <v>3.8025997198025803E-2</v>
      </c>
      <c r="L1404" s="17">
        <v>8.8019386226567603E-2</v>
      </c>
      <c r="M1404" s="17"/>
      <c r="N1404" s="17">
        <v>0</v>
      </c>
      <c r="O1404" s="17">
        <v>3.8805769613086703E-2</v>
      </c>
      <c r="P1404" s="17">
        <v>3.5757734586274001E-2</v>
      </c>
      <c r="Q1404" s="17">
        <v>0.18566633000223501</v>
      </c>
      <c r="R1404" s="17">
        <v>0.118194771897151</v>
      </c>
      <c r="S1404" s="17"/>
      <c r="T1404" s="17">
        <v>0</v>
      </c>
      <c r="U1404" s="17">
        <v>5.3733815596994597E-2</v>
      </c>
      <c r="V1404" s="17">
        <v>5.5662791916550797E-2</v>
      </c>
      <c r="W1404" s="17">
        <v>0.15637617917831201</v>
      </c>
      <c r="X1404" s="17"/>
      <c r="Y1404" s="17">
        <v>0.103442425134656</v>
      </c>
      <c r="Z1404" s="17">
        <v>7.4037439943851494E-2</v>
      </c>
      <c r="AA1404" s="17" t="s">
        <v>117</v>
      </c>
      <c r="AB1404" s="17" t="s">
        <v>117</v>
      </c>
      <c r="AC1404" s="17" t="s">
        <v>117</v>
      </c>
      <c r="AD1404" s="17" t="s">
        <v>117</v>
      </c>
      <c r="AE1404" s="17"/>
      <c r="AF1404" s="17">
        <v>0.12717199598203399</v>
      </c>
      <c r="AG1404" s="17"/>
      <c r="AH1404" s="17">
        <v>9.9843278152171505E-2</v>
      </c>
      <c r="AI1404" s="17"/>
      <c r="AJ1404" s="17">
        <v>0.103943677599672</v>
      </c>
      <c r="AK1404" s="17">
        <v>0.114376591510673</v>
      </c>
      <c r="AL1404" s="17">
        <v>8.64167272218552E-2</v>
      </c>
      <c r="AM1404" s="17">
        <v>8.3700288198933395E-2</v>
      </c>
      <c r="AN1404" s="17">
        <v>0.111494944826763</v>
      </c>
    </row>
    <row r="1405" spans="2:40" x14ac:dyDescent="0.35">
      <c r="B1405" t="s">
        <v>550</v>
      </c>
      <c r="C1405" s="17">
        <v>7.8234067716139402E-2</v>
      </c>
      <c r="D1405" s="17">
        <v>8.8824201571965397E-2</v>
      </c>
      <c r="E1405" s="17">
        <v>6.5421331894354104E-2</v>
      </c>
      <c r="F1405" s="17"/>
      <c r="G1405" s="17">
        <v>0.122314218980613</v>
      </c>
      <c r="H1405" s="17">
        <v>0.108668533407977</v>
      </c>
      <c r="I1405" s="17">
        <v>8.7484935525674004E-2</v>
      </c>
      <c r="J1405" s="17">
        <v>4.2444761550495903E-2</v>
      </c>
      <c r="K1405" s="17">
        <v>5.63958444849691E-2</v>
      </c>
      <c r="L1405" s="17">
        <v>5.8094074420149397E-2</v>
      </c>
      <c r="M1405" s="17"/>
      <c r="N1405" s="17">
        <v>7.6876026367920902E-2</v>
      </c>
      <c r="O1405" s="17">
        <v>0</v>
      </c>
      <c r="P1405" s="17">
        <v>4.4331038721339498E-2</v>
      </c>
      <c r="Q1405" s="17">
        <v>0.100185024452839</v>
      </c>
      <c r="R1405" s="17">
        <v>0.15980676042598599</v>
      </c>
      <c r="S1405" s="17"/>
      <c r="T1405" s="17">
        <v>9.1971108321051695E-2</v>
      </c>
      <c r="U1405" s="17">
        <v>2.9514255680448801E-2</v>
      </c>
      <c r="V1405" s="17">
        <v>5.8530550258525799E-2</v>
      </c>
      <c r="W1405" s="17">
        <v>0.121350599099098</v>
      </c>
      <c r="X1405" s="17"/>
      <c r="Y1405" s="17">
        <v>7.2436122452740698E-2</v>
      </c>
      <c r="Z1405" s="17">
        <v>0.102432348812612</v>
      </c>
      <c r="AA1405" s="17" t="s">
        <v>117</v>
      </c>
      <c r="AB1405" s="17" t="s">
        <v>117</v>
      </c>
      <c r="AC1405" s="17" t="s">
        <v>117</v>
      </c>
      <c r="AD1405" s="17" t="s">
        <v>117</v>
      </c>
      <c r="AE1405" s="17"/>
      <c r="AF1405" s="17">
        <v>7.1738275693531695E-2</v>
      </c>
      <c r="AG1405" s="17"/>
      <c r="AH1405" s="17">
        <v>7.8351912662181805E-2</v>
      </c>
      <c r="AI1405" s="17"/>
      <c r="AJ1405" s="17">
        <v>8.6237611862570604E-2</v>
      </c>
      <c r="AK1405" s="17">
        <v>6.2835023206805202E-2</v>
      </c>
      <c r="AL1405" s="17">
        <v>4.6329633473164898E-2</v>
      </c>
      <c r="AM1405" s="17">
        <v>8.9100856823831495E-2</v>
      </c>
      <c r="AN1405" s="17">
        <v>0.115143828888585</v>
      </c>
    </row>
    <row r="1406" spans="2:40" x14ac:dyDescent="0.35">
      <c r="B1406" t="s">
        <v>549</v>
      </c>
      <c r="C1406" s="17">
        <v>6.6385945960126702E-2</v>
      </c>
      <c r="D1406" s="17">
        <v>7.7205992484654096E-2</v>
      </c>
      <c r="E1406" s="17">
        <v>5.32382325405849E-2</v>
      </c>
      <c r="F1406" s="17"/>
      <c r="G1406" s="17">
        <v>0.10856577200692601</v>
      </c>
      <c r="H1406" s="17">
        <v>0.122036582026107</v>
      </c>
      <c r="I1406" s="17">
        <v>7.70252130708068E-2</v>
      </c>
      <c r="J1406" s="17">
        <v>3.51602841608228E-2</v>
      </c>
      <c r="K1406" s="17">
        <v>9.6563699118985599E-3</v>
      </c>
      <c r="L1406" s="17">
        <v>2.9047037210074698E-2</v>
      </c>
      <c r="M1406" s="17"/>
      <c r="N1406" s="17">
        <v>3.0166073060873301E-2</v>
      </c>
      <c r="O1406" s="17">
        <v>3.62099891929634E-2</v>
      </c>
      <c r="P1406" s="17">
        <v>2.9036224996043299E-2</v>
      </c>
      <c r="Q1406" s="17">
        <v>8.0262803073869293E-2</v>
      </c>
      <c r="R1406" s="17">
        <v>0.14247771191533401</v>
      </c>
      <c r="S1406" s="17"/>
      <c r="T1406" s="17">
        <v>0</v>
      </c>
      <c r="U1406" s="17">
        <v>3.3774930588292E-2</v>
      </c>
      <c r="V1406" s="17">
        <v>7.5138316296169197E-2</v>
      </c>
      <c r="W1406" s="17">
        <v>8.9934641368281401E-2</v>
      </c>
      <c r="X1406" s="17"/>
      <c r="Y1406" s="17">
        <v>7.3451715067475207E-2</v>
      </c>
      <c r="Z1406" s="17">
        <v>3.68962803536311E-2</v>
      </c>
      <c r="AA1406" s="17" t="s">
        <v>117</v>
      </c>
      <c r="AB1406" s="17" t="s">
        <v>117</v>
      </c>
      <c r="AC1406" s="17" t="s">
        <v>117</v>
      </c>
      <c r="AD1406" s="17" t="s">
        <v>117</v>
      </c>
      <c r="AE1406" s="17"/>
      <c r="AF1406" s="17">
        <v>5.71153686269101E-2</v>
      </c>
      <c r="AG1406" s="17"/>
      <c r="AH1406" s="17">
        <v>6.1847880332159301E-2</v>
      </c>
      <c r="AI1406" s="17"/>
      <c r="AJ1406" s="17">
        <v>9.9457586408744206E-2</v>
      </c>
      <c r="AK1406" s="17">
        <v>5.7566195784436697E-2</v>
      </c>
      <c r="AL1406" s="17">
        <v>5.8110468230819799E-2</v>
      </c>
      <c r="AM1406" s="17">
        <v>0</v>
      </c>
      <c r="AN1406" s="17">
        <v>0.14118949458699101</v>
      </c>
    </row>
    <row r="1407" spans="2:40" x14ac:dyDescent="0.35">
      <c r="B1407" t="s">
        <v>552</v>
      </c>
      <c r="C1407" s="17">
        <v>6.4310878298330196E-2</v>
      </c>
      <c r="D1407" s="17">
        <v>4.67590218748083E-2</v>
      </c>
      <c r="E1407" s="17">
        <v>8.6359921436907197E-2</v>
      </c>
      <c r="F1407" s="17"/>
      <c r="G1407" s="17">
        <v>0.13040209685538201</v>
      </c>
      <c r="H1407" s="17">
        <v>0.12512713635556499</v>
      </c>
      <c r="I1407" s="17">
        <v>4.9971578943399701E-2</v>
      </c>
      <c r="J1407" s="17">
        <v>4.9056412647697299E-2</v>
      </c>
      <c r="K1407" s="17">
        <v>8.6751099634468296E-3</v>
      </c>
      <c r="L1407" s="17">
        <v>0</v>
      </c>
      <c r="M1407" s="17"/>
      <c r="N1407" s="17">
        <v>0</v>
      </c>
      <c r="O1407" s="17">
        <v>2.48922515565962E-2</v>
      </c>
      <c r="P1407" s="17">
        <v>6.3763182572258402E-3</v>
      </c>
      <c r="Q1407" s="17">
        <v>0.103701045287604</v>
      </c>
      <c r="R1407" s="17">
        <v>0.13186695268929099</v>
      </c>
      <c r="S1407" s="17"/>
      <c r="T1407" s="17">
        <v>0.17702685147449501</v>
      </c>
      <c r="U1407" s="17">
        <v>0.10393821281943499</v>
      </c>
      <c r="V1407" s="17">
        <v>5.824923839348E-2</v>
      </c>
      <c r="W1407" s="17">
        <v>5.8815885940425701E-2</v>
      </c>
      <c r="X1407" s="17"/>
      <c r="Y1407" s="17">
        <v>6.9783322019377203E-2</v>
      </c>
      <c r="Z1407" s="17">
        <v>4.1471109133469797E-2</v>
      </c>
      <c r="AA1407" s="17" t="s">
        <v>117</v>
      </c>
      <c r="AB1407" s="17" t="s">
        <v>117</v>
      </c>
      <c r="AC1407" s="17" t="s">
        <v>117</v>
      </c>
      <c r="AD1407" s="17" t="s">
        <v>117</v>
      </c>
      <c r="AE1407" s="17"/>
      <c r="AF1407" s="17">
        <v>7.1124861290705804E-2</v>
      </c>
      <c r="AG1407" s="17"/>
      <c r="AH1407" s="17">
        <v>6.5682184239564206E-2</v>
      </c>
      <c r="AI1407" s="17"/>
      <c r="AJ1407" s="17">
        <v>8.7510101950022595E-2</v>
      </c>
      <c r="AK1407" s="17">
        <v>4.8181450552304703E-2</v>
      </c>
      <c r="AL1407" s="17">
        <v>4.1003836215415097E-2</v>
      </c>
      <c r="AM1407" s="17">
        <v>7.4291686498639001E-2</v>
      </c>
      <c r="AN1407" s="17">
        <v>2.1763310469576799E-2</v>
      </c>
    </row>
    <row r="1408" spans="2:40" x14ac:dyDescent="0.35">
      <c r="B1408" t="s">
        <v>79</v>
      </c>
      <c r="C1408" s="17">
        <v>0.165413864323981</v>
      </c>
      <c r="D1408" s="17">
        <v>0.16543843623455801</v>
      </c>
      <c r="E1408" s="17">
        <v>0.16607709130769099</v>
      </c>
      <c r="F1408" s="17"/>
      <c r="G1408" s="17">
        <v>8.71254410035876E-2</v>
      </c>
      <c r="H1408" s="17">
        <v>7.5814244879641807E-2</v>
      </c>
      <c r="I1408" s="17">
        <v>0.13333034499538701</v>
      </c>
      <c r="J1408" s="17">
        <v>0.16085586878538499</v>
      </c>
      <c r="K1408" s="17">
        <v>0.32596370951127501</v>
      </c>
      <c r="L1408" s="17">
        <v>0.30763425301242298</v>
      </c>
      <c r="M1408" s="17"/>
      <c r="N1408" s="17">
        <v>0.270026189604472</v>
      </c>
      <c r="O1408" s="17">
        <v>0.16501830693913</v>
      </c>
      <c r="P1408" s="17">
        <v>0.21942753860014999</v>
      </c>
      <c r="Q1408" s="17">
        <v>0.13158024245553701</v>
      </c>
      <c r="R1408" s="17">
        <v>0.10863670693527799</v>
      </c>
      <c r="S1408" s="17"/>
      <c r="T1408" s="17">
        <v>0</v>
      </c>
      <c r="U1408" s="17">
        <v>0.158998503567716</v>
      </c>
      <c r="V1408" s="17">
        <v>0.18332776628612499</v>
      </c>
      <c r="W1408" s="17">
        <v>0.15185058385629599</v>
      </c>
      <c r="X1408" s="17"/>
      <c r="Y1408" s="17">
        <v>0.17180124169949401</v>
      </c>
      <c r="Z1408" s="17">
        <v>0.138755531728527</v>
      </c>
      <c r="AA1408" s="17" t="s">
        <v>117</v>
      </c>
      <c r="AB1408" s="17" t="s">
        <v>117</v>
      </c>
      <c r="AC1408" s="17" t="s">
        <v>117</v>
      </c>
      <c r="AD1408" s="17" t="s">
        <v>117</v>
      </c>
      <c r="AE1408" s="17"/>
      <c r="AF1408" s="17">
        <v>0.15099226849209099</v>
      </c>
      <c r="AG1408" s="17"/>
      <c r="AH1408" s="17">
        <v>0.163622777434003</v>
      </c>
      <c r="AI1408" s="17"/>
      <c r="AJ1408" s="17">
        <v>0.13887172229750699</v>
      </c>
      <c r="AK1408" s="17">
        <v>0.15601925972362701</v>
      </c>
      <c r="AL1408" s="17">
        <v>0.184285092607477</v>
      </c>
      <c r="AM1408" s="17">
        <v>0.17155736304555999</v>
      </c>
      <c r="AN1408" s="17">
        <v>0.22791275599323299</v>
      </c>
    </row>
    <row r="1409" spans="2:40" x14ac:dyDescent="0.35">
      <c r="C1409" s="17"/>
      <c r="D1409" s="17"/>
      <c r="E1409" s="17"/>
      <c r="F1409" s="17"/>
      <c r="G1409" s="17"/>
      <c r="H1409" s="17"/>
      <c r="I1409" s="17"/>
      <c r="J1409" s="17"/>
      <c r="K1409" s="17"/>
      <c r="L1409" s="17"/>
      <c r="M1409" s="17"/>
      <c r="N1409" s="17"/>
      <c r="O1409" s="17"/>
      <c r="P1409" s="17"/>
      <c r="Q1409" s="17"/>
      <c r="R1409" s="17"/>
      <c r="S1409" s="17"/>
      <c r="T1409" s="17"/>
      <c r="U1409" s="17"/>
      <c r="V1409" s="17"/>
      <c r="W1409" s="17"/>
      <c r="X1409" s="17"/>
      <c r="Y1409" s="17"/>
      <c r="Z1409" s="17"/>
      <c r="AA1409" s="17"/>
      <c r="AB1409" s="17"/>
      <c r="AC1409" s="17"/>
      <c r="AD1409" s="17"/>
      <c r="AE1409" s="17"/>
      <c r="AF1409" s="17"/>
      <c r="AG1409" s="17"/>
      <c r="AH1409" s="17"/>
      <c r="AI1409" s="17"/>
      <c r="AJ1409" s="17"/>
      <c r="AK1409" s="17"/>
      <c r="AL1409" s="17"/>
      <c r="AM1409" s="17"/>
      <c r="AN1409" s="17"/>
    </row>
    <row r="1410" spans="2:40" x14ac:dyDescent="0.35">
      <c r="B1410" s="6" t="s">
        <v>556</v>
      </c>
      <c r="C1410" s="17"/>
      <c r="D1410" s="17"/>
      <c r="E1410" s="17"/>
      <c r="F1410" s="17"/>
      <c r="G1410" s="17"/>
      <c r="H1410" s="17"/>
      <c r="I1410" s="17"/>
      <c r="J1410" s="17"/>
      <c r="K1410" s="17"/>
      <c r="L1410" s="17"/>
      <c r="M1410" s="17"/>
      <c r="N1410" s="17"/>
      <c r="O1410" s="17"/>
      <c r="P1410" s="17"/>
      <c r="Q1410" s="17"/>
      <c r="R1410" s="17"/>
      <c r="S1410" s="17"/>
      <c r="T1410" s="17"/>
      <c r="U1410" s="17"/>
      <c r="V1410" s="17"/>
      <c r="W1410" s="17"/>
      <c r="X1410" s="17"/>
      <c r="Y1410" s="17"/>
      <c r="Z1410" s="17"/>
      <c r="AA1410" s="17"/>
      <c r="AB1410" s="17"/>
      <c r="AC1410" s="17"/>
      <c r="AD1410" s="17"/>
      <c r="AE1410" s="17"/>
      <c r="AF1410" s="17"/>
      <c r="AG1410" s="17"/>
      <c r="AH1410" s="17"/>
      <c r="AI1410" s="17"/>
      <c r="AJ1410" s="17"/>
      <c r="AK1410" s="17"/>
      <c r="AL1410" s="17"/>
      <c r="AM1410" s="17"/>
      <c r="AN1410" s="17"/>
    </row>
    <row r="1411" spans="2:40" x14ac:dyDescent="0.35">
      <c r="B1411" s="24" t="s">
        <v>222</v>
      </c>
      <c r="C1411" s="17"/>
      <c r="D1411" s="17"/>
      <c r="E1411" s="17"/>
      <c r="F1411" s="17"/>
      <c r="G1411" s="17"/>
      <c r="H1411" s="17"/>
      <c r="I1411" s="17"/>
      <c r="J1411" s="17"/>
      <c r="K1411" s="17"/>
      <c r="L1411" s="17"/>
      <c r="M1411" s="17"/>
      <c r="N1411" s="17"/>
      <c r="O1411" s="17"/>
      <c r="P1411" s="17"/>
      <c r="Q1411" s="17"/>
      <c r="R1411" s="17"/>
      <c r="S1411" s="17"/>
      <c r="T1411" s="17"/>
      <c r="U1411" s="17"/>
      <c r="V1411" s="17"/>
      <c r="W1411" s="17"/>
      <c r="X1411" s="17"/>
      <c r="Y1411" s="17"/>
      <c r="Z1411" s="17"/>
      <c r="AA1411" s="17"/>
      <c r="AB1411" s="17"/>
      <c r="AC1411" s="17"/>
      <c r="AD1411" s="17"/>
      <c r="AE1411" s="17"/>
      <c r="AF1411" s="17"/>
      <c r="AG1411" s="17"/>
      <c r="AH1411" s="17"/>
      <c r="AI1411" s="17"/>
      <c r="AJ1411" s="17"/>
      <c r="AK1411" s="17"/>
      <c r="AL1411" s="17"/>
      <c r="AM1411" s="17"/>
      <c r="AN1411" s="17"/>
    </row>
    <row r="1412" spans="2:40" x14ac:dyDescent="0.35">
      <c r="B1412" t="s">
        <v>548</v>
      </c>
      <c r="C1412" s="17">
        <v>0.46807796513358702</v>
      </c>
      <c r="D1412" s="17">
        <v>0.40142466317259701</v>
      </c>
      <c r="E1412" s="17">
        <v>0.548554356192829</v>
      </c>
      <c r="F1412" s="17"/>
      <c r="G1412" s="17">
        <v>0.42097725139654002</v>
      </c>
      <c r="H1412" s="17">
        <v>0.39211755652394498</v>
      </c>
      <c r="I1412" s="17">
        <v>0.43774550036011101</v>
      </c>
      <c r="J1412" s="17">
        <v>0.59070763775737001</v>
      </c>
      <c r="K1412" s="17">
        <v>0.45480947118380399</v>
      </c>
      <c r="L1412" s="17">
        <v>0.51718831408599597</v>
      </c>
      <c r="M1412" s="17"/>
      <c r="N1412" s="17">
        <v>0.55528556139344798</v>
      </c>
      <c r="O1412" s="17">
        <v>0.65409197119958895</v>
      </c>
      <c r="P1412" s="17">
        <v>0.60846725459752704</v>
      </c>
      <c r="Q1412" s="17">
        <v>0.35662693241010901</v>
      </c>
      <c r="R1412" s="17">
        <v>0.25640725488440702</v>
      </c>
      <c r="S1412" s="17"/>
      <c r="T1412" s="17">
        <v>0.28676834304923798</v>
      </c>
      <c r="U1412" s="17">
        <v>0.58930470671333901</v>
      </c>
      <c r="V1412" s="17">
        <v>0.41096869529311097</v>
      </c>
      <c r="W1412" s="17">
        <v>0.41624728428183799</v>
      </c>
      <c r="X1412" s="17"/>
      <c r="Y1412" s="17">
        <v>0.45088747770954601</v>
      </c>
      <c r="Z1412" s="17">
        <v>0.53982411449762702</v>
      </c>
      <c r="AA1412" s="17" t="s">
        <v>117</v>
      </c>
      <c r="AB1412" s="17" t="s">
        <v>117</v>
      </c>
      <c r="AC1412" s="17" t="s">
        <v>117</v>
      </c>
      <c r="AD1412" s="17" t="s">
        <v>117</v>
      </c>
      <c r="AE1412" s="17"/>
      <c r="AF1412" s="17">
        <v>0.452365292206653</v>
      </c>
      <c r="AG1412" s="17"/>
      <c r="AH1412" s="17">
        <v>0.47457660917661898</v>
      </c>
      <c r="AI1412" s="17"/>
      <c r="AJ1412" s="17">
        <v>0.398927456788156</v>
      </c>
      <c r="AK1412" s="17">
        <v>0.51859043192142396</v>
      </c>
      <c r="AL1412" s="17">
        <v>0.52188848326332904</v>
      </c>
      <c r="AM1412" s="17">
        <v>0.48090873694934</v>
      </c>
      <c r="AN1412" s="17">
        <v>0.514104048529193</v>
      </c>
    </row>
    <row r="1413" spans="2:40" x14ac:dyDescent="0.35">
      <c r="B1413" t="s">
        <v>547</v>
      </c>
      <c r="C1413" s="17">
        <v>0.13928366562753799</v>
      </c>
      <c r="D1413" s="17">
        <v>0.19020586188765301</v>
      </c>
      <c r="E1413" s="17">
        <v>7.6680661134194306E-2</v>
      </c>
      <c r="F1413" s="17"/>
      <c r="G1413" s="17">
        <v>0.104469510166343</v>
      </c>
      <c r="H1413" s="17">
        <v>0.21554254029378001</v>
      </c>
      <c r="I1413" s="17">
        <v>0.18259530399044699</v>
      </c>
      <c r="J1413" s="17">
        <v>6.3631277025539501E-2</v>
      </c>
      <c r="K1413" s="17">
        <v>0.12732968379915999</v>
      </c>
      <c r="L1413" s="17">
        <v>5.8177885972292502E-2</v>
      </c>
      <c r="M1413" s="17"/>
      <c r="N1413" s="17">
        <v>0.11062284886135799</v>
      </c>
      <c r="O1413" s="17">
        <v>6.0325395972965601E-2</v>
      </c>
      <c r="P1413" s="17">
        <v>5.2067390276342697E-2</v>
      </c>
      <c r="Q1413" s="17">
        <v>0.19812028107459001</v>
      </c>
      <c r="R1413" s="17">
        <v>0.25459289126029899</v>
      </c>
      <c r="S1413" s="17"/>
      <c r="T1413" s="17">
        <v>0.180061329989743</v>
      </c>
      <c r="U1413" s="17">
        <v>6.4285616914575502E-2</v>
      </c>
      <c r="V1413" s="17">
        <v>0.12005277502320499</v>
      </c>
      <c r="W1413" s="17">
        <v>0.18809607682080001</v>
      </c>
      <c r="X1413" s="17"/>
      <c r="Y1413" s="17">
        <v>0.14382451945411501</v>
      </c>
      <c r="Z1413" s="17">
        <v>0.120331976309746</v>
      </c>
      <c r="AA1413" s="17" t="s">
        <v>117</v>
      </c>
      <c r="AB1413" s="17" t="s">
        <v>117</v>
      </c>
      <c r="AC1413" s="17" t="s">
        <v>117</v>
      </c>
      <c r="AD1413" s="17" t="s">
        <v>117</v>
      </c>
      <c r="AE1413" s="17"/>
      <c r="AF1413" s="17">
        <v>0.152470533972692</v>
      </c>
      <c r="AG1413" s="17"/>
      <c r="AH1413" s="17">
        <v>0.13894331795117701</v>
      </c>
      <c r="AI1413" s="17"/>
      <c r="AJ1413" s="17">
        <v>0.16772021604163201</v>
      </c>
      <c r="AK1413" s="17">
        <v>0.124783221101883</v>
      </c>
      <c r="AL1413" s="17">
        <v>7.9129381340351301E-2</v>
      </c>
      <c r="AM1413" s="17">
        <v>0.168516395610294</v>
      </c>
      <c r="AN1413" s="17">
        <v>0.108302212093827</v>
      </c>
    </row>
    <row r="1414" spans="2:40" x14ac:dyDescent="0.35">
      <c r="B1414" t="s">
        <v>551</v>
      </c>
      <c r="C1414" s="17">
        <v>0.127391143747659</v>
      </c>
      <c r="D1414" s="17">
        <v>0.162390454573136</v>
      </c>
      <c r="E1414" s="17">
        <v>8.4496279311279607E-2</v>
      </c>
      <c r="F1414" s="17"/>
      <c r="G1414" s="17">
        <v>0.15344722257780899</v>
      </c>
      <c r="H1414" s="17">
        <v>0.14859062905781101</v>
      </c>
      <c r="I1414" s="17">
        <v>0.16287814203154499</v>
      </c>
      <c r="J1414" s="17">
        <v>0.121565901610521</v>
      </c>
      <c r="K1414" s="17">
        <v>7.0682470542313705E-2</v>
      </c>
      <c r="L1414" s="17">
        <v>5.81609509275028E-2</v>
      </c>
      <c r="M1414" s="17"/>
      <c r="N1414" s="17">
        <v>0.134268246107242</v>
      </c>
      <c r="O1414" s="17">
        <v>2.60378336669745E-2</v>
      </c>
      <c r="P1414" s="17">
        <v>5.11415144296333E-2</v>
      </c>
      <c r="Q1414" s="17">
        <v>0.19585950038878799</v>
      </c>
      <c r="R1414" s="17">
        <v>0.199225292852624</v>
      </c>
      <c r="S1414" s="17"/>
      <c r="T1414" s="17">
        <v>0.19608859309707399</v>
      </c>
      <c r="U1414" s="17">
        <v>0.116584743068713</v>
      </c>
      <c r="V1414" s="17">
        <v>8.8229749321213802E-2</v>
      </c>
      <c r="W1414" s="17">
        <v>0.17070776786928801</v>
      </c>
      <c r="X1414" s="17"/>
      <c r="Y1414" s="17">
        <v>0.13673985598928701</v>
      </c>
      <c r="Z1414" s="17">
        <v>8.8373395832542903E-2</v>
      </c>
      <c r="AA1414" s="17" t="s">
        <v>117</v>
      </c>
      <c r="AB1414" s="17" t="s">
        <v>117</v>
      </c>
      <c r="AC1414" s="17" t="s">
        <v>117</v>
      </c>
      <c r="AD1414" s="17" t="s">
        <v>117</v>
      </c>
      <c r="AE1414" s="17"/>
      <c r="AF1414" s="17">
        <v>0.154881278371091</v>
      </c>
      <c r="AG1414" s="17"/>
      <c r="AH1414" s="17">
        <v>0.126635625016463</v>
      </c>
      <c r="AI1414" s="17"/>
      <c r="AJ1414" s="17">
        <v>0.15931825736576</v>
      </c>
      <c r="AK1414" s="17">
        <v>8.17021370970063E-2</v>
      </c>
      <c r="AL1414" s="17">
        <v>0.10897580732638</v>
      </c>
      <c r="AM1414" s="17">
        <v>0.13430091400358099</v>
      </c>
      <c r="AN1414" s="17">
        <v>9.0608335651643099E-2</v>
      </c>
    </row>
    <row r="1415" spans="2:40" x14ac:dyDescent="0.35">
      <c r="B1415" t="s">
        <v>546</v>
      </c>
      <c r="C1415" s="17">
        <v>0.106256054338245</v>
      </c>
      <c r="D1415" s="17">
        <v>0.13152709062538401</v>
      </c>
      <c r="E1415" s="17">
        <v>7.5343945282718996E-2</v>
      </c>
      <c r="F1415" s="17"/>
      <c r="G1415" s="17">
        <v>7.4426889865731094E-2</v>
      </c>
      <c r="H1415" s="17">
        <v>0.12474629531567499</v>
      </c>
      <c r="I1415" s="17">
        <v>0.11392518969825199</v>
      </c>
      <c r="J1415" s="17">
        <v>7.3372319719920004E-2</v>
      </c>
      <c r="K1415" s="17">
        <v>0.12788731608217699</v>
      </c>
      <c r="L1415" s="17">
        <v>0.117744068510926</v>
      </c>
      <c r="M1415" s="17"/>
      <c r="N1415" s="17">
        <v>4.5204400992715797E-2</v>
      </c>
      <c r="O1415" s="17">
        <v>3.0563723916924398E-2</v>
      </c>
      <c r="P1415" s="17">
        <v>6.8644177833587602E-2</v>
      </c>
      <c r="Q1415" s="17">
        <v>0.130633233979873</v>
      </c>
      <c r="R1415" s="17">
        <v>0.20763833019262601</v>
      </c>
      <c r="S1415" s="17"/>
      <c r="T1415" s="17">
        <v>8.0499794183582302E-2</v>
      </c>
      <c r="U1415" s="17">
        <v>4.8553528351058903E-2</v>
      </c>
      <c r="V1415" s="17">
        <v>0.120097303044938</v>
      </c>
      <c r="W1415" s="17">
        <v>0.131265025002783</v>
      </c>
      <c r="X1415" s="17"/>
      <c r="Y1415" s="17">
        <v>0.11156877521304399</v>
      </c>
      <c r="Z1415" s="17">
        <v>8.4082903803857995E-2</v>
      </c>
      <c r="AA1415" s="17" t="s">
        <v>117</v>
      </c>
      <c r="AB1415" s="17" t="s">
        <v>117</v>
      </c>
      <c r="AC1415" s="17" t="s">
        <v>117</v>
      </c>
      <c r="AD1415" s="17" t="s">
        <v>117</v>
      </c>
      <c r="AE1415" s="17"/>
      <c r="AF1415" s="17">
        <v>9.6132184302439694E-2</v>
      </c>
      <c r="AG1415" s="17"/>
      <c r="AH1415" s="17">
        <v>0.106971414319952</v>
      </c>
      <c r="AI1415" s="17"/>
      <c r="AJ1415" s="17">
        <v>0.13431461469404399</v>
      </c>
      <c r="AK1415" s="17">
        <v>0.13827965252190999</v>
      </c>
      <c r="AL1415" s="17">
        <v>6.8929194760313298E-2</v>
      </c>
      <c r="AM1415" s="17">
        <v>8.8685537180565197E-2</v>
      </c>
      <c r="AN1415" s="17">
        <v>7.7345869078567803E-2</v>
      </c>
    </row>
    <row r="1416" spans="2:40" x14ac:dyDescent="0.35">
      <c r="B1416" t="s">
        <v>550</v>
      </c>
      <c r="C1416" s="17">
        <v>9.7412379866135795E-2</v>
      </c>
      <c r="D1416" s="17">
        <v>0.11972106873386</v>
      </c>
      <c r="E1416" s="17">
        <v>7.0139029896098298E-2</v>
      </c>
      <c r="F1416" s="17"/>
      <c r="G1416" s="17">
        <v>0.19476981876226401</v>
      </c>
      <c r="H1416" s="17">
        <v>0.12763118443392099</v>
      </c>
      <c r="I1416" s="17">
        <v>0.11421218795773</v>
      </c>
      <c r="J1416" s="17">
        <v>4.3759366850554697E-2</v>
      </c>
      <c r="K1416" s="17">
        <v>7.84190296808433E-2</v>
      </c>
      <c r="L1416" s="17">
        <v>2.9047037210074698E-2</v>
      </c>
      <c r="M1416" s="17"/>
      <c r="N1416" s="17">
        <v>6.9910027094552005E-2</v>
      </c>
      <c r="O1416" s="17">
        <v>4.3478058467136899E-2</v>
      </c>
      <c r="P1416" s="17">
        <v>3.02647142967069E-2</v>
      </c>
      <c r="Q1416" s="17">
        <v>0.107618587656993</v>
      </c>
      <c r="R1416" s="17">
        <v>0.237806819664794</v>
      </c>
      <c r="S1416" s="17"/>
      <c r="T1416" s="17">
        <v>0.26874899017214399</v>
      </c>
      <c r="U1416" s="17">
        <v>4.2468902729015601E-2</v>
      </c>
      <c r="V1416" s="17">
        <v>0.114027998939096</v>
      </c>
      <c r="W1416" s="17">
        <v>0.106797684455709</v>
      </c>
      <c r="X1416" s="17"/>
      <c r="Y1416" s="17">
        <v>9.7288900612018198E-2</v>
      </c>
      <c r="Z1416" s="17">
        <v>9.7927732385860805E-2</v>
      </c>
      <c r="AA1416" s="17" t="s">
        <v>117</v>
      </c>
      <c r="AB1416" s="17" t="s">
        <v>117</v>
      </c>
      <c r="AC1416" s="17" t="s">
        <v>117</v>
      </c>
      <c r="AD1416" s="17" t="s">
        <v>117</v>
      </c>
      <c r="AE1416" s="17"/>
      <c r="AF1416" s="17">
        <v>9.8224783119511397E-2</v>
      </c>
      <c r="AG1416" s="17"/>
      <c r="AH1416" s="17">
        <v>9.9489511741718398E-2</v>
      </c>
      <c r="AI1416" s="17"/>
      <c r="AJ1416" s="17">
        <v>0.115123557611795</v>
      </c>
      <c r="AK1416" s="17">
        <v>2.5129791403737702E-2</v>
      </c>
      <c r="AL1416" s="17">
        <v>7.4937218540150202E-2</v>
      </c>
      <c r="AM1416" s="17">
        <v>0.113934149908837</v>
      </c>
      <c r="AN1416" s="17">
        <v>0.143567529754837</v>
      </c>
    </row>
    <row r="1417" spans="2:40" x14ac:dyDescent="0.35">
      <c r="B1417" t="s">
        <v>549</v>
      </c>
      <c r="C1417" s="17">
        <v>9.6989166505584506E-2</v>
      </c>
      <c r="D1417" s="17">
        <v>0.11149448477851299</v>
      </c>
      <c r="E1417" s="17">
        <v>7.9396904458078801E-2</v>
      </c>
      <c r="F1417" s="17"/>
      <c r="G1417" s="17">
        <v>9.2442082406816603E-2</v>
      </c>
      <c r="H1417" s="17">
        <v>0.137754579036346</v>
      </c>
      <c r="I1417" s="17">
        <v>0.106614587736344</v>
      </c>
      <c r="J1417" s="17">
        <v>7.1853749372629602E-2</v>
      </c>
      <c r="K1417" s="17">
        <v>8.8751003885034305E-2</v>
      </c>
      <c r="L1417" s="17">
        <v>2.9791558791711401E-2</v>
      </c>
      <c r="M1417" s="17"/>
      <c r="N1417" s="17">
        <v>0</v>
      </c>
      <c r="O1417" s="17">
        <v>2.0298677636866901E-2</v>
      </c>
      <c r="P1417" s="17">
        <v>4.8230650079457198E-2</v>
      </c>
      <c r="Q1417" s="17">
        <v>0.121318614722928</v>
      </c>
      <c r="R1417" s="17">
        <v>0.22983931330606</v>
      </c>
      <c r="S1417" s="17"/>
      <c r="T1417" s="17">
        <v>8.2563131440788001E-2</v>
      </c>
      <c r="U1417" s="17">
        <v>7.3984189306057005E-2</v>
      </c>
      <c r="V1417" s="17">
        <v>0.118589525056045</v>
      </c>
      <c r="W1417" s="17">
        <v>0.10533464903029099</v>
      </c>
      <c r="X1417" s="17"/>
      <c r="Y1417" s="17">
        <v>8.9855730779017803E-2</v>
      </c>
      <c r="Z1417" s="17">
        <v>0.12676124524264701</v>
      </c>
      <c r="AA1417" s="17" t="s">
        <v>117</v>
      </c>
      <c r="AB1417" s="17" t="s">
        <v>117</v>
      </c>
      <c r="AC1417" s="17" t="s">
        <v>117</v>
      </c>
      <c r="AD1417" s="17" t="s">
        <v>117</v>
      </c>
      <c r="AE1417" s="17"/>
      <c r="AF1417" s="17">
        <v>0.110284167889279</v>
      </c>
      <c r="AG1417" s="17"/>
      <c r="AH1417" s="17">
        <v>9.5029242398470201E-2</v>
      </c>
      <c r="AI1417" s="17"/>
      <c r="AJ1417" s="17">
        <v>0.11278782718665301</v>
      </c>
      <c r="AK1417" s="17">
        <v>0.103519920493225</v>
      </c>
      <c r="AL1417" s="17">
        <v>0.101834361080003</v>
      </c>
      <c r="AM1417" s="17">
        <v>8.1590345365408101E-2</v>
      </c>
      <c r="AN1417" s="17">
        <v>5.1772836094006597E-2</v>
      </c>
    </row>
    <row r="1418" spans="2:40" x14ac:dyDescent="0.35">
      <c r="B1418" t="s">
        <v>552</v>
      </c>
      <c r="C1418" s="17">
        <v>6.1865061494235998E-2</v>
      </c>
      <c r="D1418" s="17">
        <v>5.5165789710786901E-2</v>
      </c>
      <c r="E1418" s="17">
        <v>7.0437347549287405E-2</v>
      </c>
      <c r="F1418" s="17"/>
      <c r="G1418" s="17">
        <v>6.5850558341380802E-2</v>
      </c>
      <c r="H1418" s="17">
        <v>0.104684693714492</v>
      </c>
      <c r="I1418" s="17">
        <v>9.28009578616283E-2</v>
      </c>
      <c r="J1418" s="17">
        <v>4.2212228922063999E-2</v>
      </c>
      <c r="K1418" s="17">
        <v>9.4150473329109897E-3</v>
      </c>
      <c r="L1418" s="17">
        <v>0</v>
      </c>
      <c r="M1418" s="17"/>
      <c r="N1418" s="17">
        <v>7.6876026367920902E-2</v>
      </c>
      <c r="O1418" s="17">
        <v>3.0383618882730098E-2</v>
      </c>
      <c r="P1418" s="17">
        <v>1.9225320760399501E-2</v>
      </c>
      <c r="Q1418" s="17">
        <v>5.8142260804528202E-2</v>
      </c>
      <c r="R1418" s="17">
        <v>0.16548887264627901</v>
      </c>
      <c r="S1418" s="17"/>
      <c r="T1418" s="17">
        <v>0</v>
      </c>
      <c r="U1418" s="17">
        <v>2.4583995854663501E-2</v>
      </c>
      <c r="V1418" s="17">
        <v>7.9795505553834897E-2</v>
      </c>
      <c r="W1418" s="17">
        <v>7.9673250885164207E-2</v>
      </c>
      <c r="X1418" s="17"/>
      <c r="Y1418" s="17">
        <v>6.5358122966496596E-2</v>
      </c>
      <c r="Z1418" s="17">
        <v>4.7286434143850899E-2</v>
      </c>
      <c r="AA1418" s="17" t="s">
        <v>117</v>
      </c>
      <c r="AB1418" s="17" t="s">
        <v>117</v>
      </c>
      <c r="AC1418" s="17" t="s">
        <v>117</v>
      </c>
      <c r="AD1418" s="17" t="s">
        <v>117</v>
      </c>
      <c r="AE1418" s="17"/>
      <c r="AF1418" s="17">
        <v>5.54591099961343E-2</v>
      </c>
      <c r="AG1418" s="17"/>
      <c r="AH1418" s="17">
        <v>6.3184215090433399E-2</v>
      </c>
      <c r="AI1418" s="17"/>
      <c r="AJ1418" s="17">
        <v>6.9261095636729303E-2</v>
      </c>
      <c r="AK1418" s="17">
        <v>3.5057335954665897E-2</v>
      </c>
      <c r="AL1418" s="17">
        <v>5.29012939306183E-2</v>
      </c>
      <c r="AM1418" s="17">
        <v>5.5194278502806601E-2</v>
      </c>
      <c r="AN1418" s="17">
        <v>0.111375785990473</v>
      </c>
    </row>
    <row r="1419" spans="2:40" x14ac:dyDescent="0.35">
      <c r="B1419" t="s">
        <v>79</v>
      </c>
      <c r="C1419" s="17">
        <v>0.15151060651926501</v>
      </c>
      <c r="D1419" s="17">
        <v>0.139350022044157</v>
      </c>
      <c r="E1419" s="17">
        <v>0.167235555647261</v>
      </c>
      <c r="F1419" s="17"/>
      <c r="G1419" s="17">
        <v>6.4990707948487006E-2</v>
      </c>
      <c r="H1419" s="17">
        <v>7.3139239809840204E-2</v>
      </c>
      <c r="I1419" s="17">
        <v>0.13630527219303201</v>
      </c>
      <c r="J1419" s="17">
        <v>0.127193900866789</v>
      </c>
      <c r="K1419" s="17">
        <v>0.290546133482809</v>
      </c>
      <c r="L1419" s="17">
        <v>0.33668129022249699</v>
      </c>
      <c r="M1419" s="17"/>
      <c r="N1419" s="17">
        <v>0.16078718781658799</v>
      </c>
      <c r="O1419" s="17">
        <v>0.14868615797377499</v>
      </c>
      <c r="P1419" s="17">
        <v>0.20613482352300699</v>
      </c>
      <c r="Q1419" s="17">
        <v>0.147877804245409</v>
      </c>
      <c r="R1419" s="17">
        <v>6.7555454005736496E-2</v>
      </c>
      <c r="S1419" s="17"/>
      <c r="T1419" s="17">
        <v>0.181858205348087</v>
      </c>
      <c r="U1419" s="17">
        <v>0.11461982689342</v>
      </c>
      <c r="V1419" s="17">
        <v>0.16375369049744301</v>
      </c>
      <c r="W1419" s="17">
        <v>0.155694274703846</v>
      </c>
      <c r="X1419" s="17"/>
      <c r="Y1419" s="17">
        <v>0.161825930547222</v>
      </c>
      <c r="Z1419" s="17">
        <v>0.108458611529682</v>
      </c>
      <c r="AA1419" s="17" t="s">
        <v>117</v>
      </c>
      <c r="AB1419" s="17" t="s">
        <v>117</v>
      </c>
      <c r="AC1419" s="17" t="s">
        <v>117</v>
      </c>
      <c r="AD1419" s="17" t="s">
        <v>117</v>
      </c>
      <c r="AE1419" s="17"/>
      <c r="AF1419" s="17">
        <v>0.15290804861254401</v>
      </c>
      <c r="AG1419" s="17"/>
      <c r="AH1419" s="17">
        <v>0.14616029947454001</v>
      </c>
      <c r="AI1419" s="17"/>
      <c r="AJ1419" s="17">
        <v>0.134909665936741</v>
      </c>
      <c r="AK1419" s="17">
        <v>0.149601022662774</v>
      </c>
      <c r="AL1419" s="17">
        <v>0.18573078989466399</v>
      </c>
      <c r="AM1419" s="17">
        <v>0.17471410315123601</v>
      </c>
      <c r="AN1419" s="17">
        <v>7.9571366023926796E-2</v>
      </c>
    </row>
    <row r="1420" spans="2:40" x14ac:dyDescent="0.35">
      <c r="C1420" s="17"/>
      <c r="D1420" s="17"/>
      <c r="E1420" s="17"/>
      <c r="F1420" s="17"/>
      <c r="G1420" s="17"/>
      <c r="H1420" s="17"/>
      <c r="I1420" s="17"/>
      <c r="J1420" s="17"/>
      <c r="K1420" s="17"/>
      <c r="L1420" s="17"/>
      <c r="M1420" s="17"/>
      <c r="N1420" s="17"/>
      <c r="O1420" s="17"/>
      <c r="P1420" s="17"/>
      <c r="Q1420" s="17"/>
      <c r="R1420" s="17"/>
      <c r="S1420" s="17"/>
      <c r="T1420" s="17"/>
      <c r="U1420" s="17"/>
      <c r="V1420" s="17"/>
      <c r="W1420" s="17"/>
      <c r="X1420" s="17"/>
      <c r="Y1420" s="17"/>
      <c r="Z1420" s="17"/>
      <c r="AA1420" s="17"/>
      <c r="AB1420" s="17"/>
      <c r="AC1420" s="17"/>
      <c r="AD1420" s="17"/>
      <c r="AE1420" s="17"/>
      <c r="AF1420" s="17"/>
      <c r="AG1420" s="17"/>
      <c r="AH1420" s="17"/>
      <c r="AI1420" s="17"/>
      <c r="AJ1420" s="17"/>
      <c r="AK1420" s="17"/>
      <c r="AL1420" s="17"/>
      <c r="AM1420" s="17"/>
      <c r="AN1420" s="17"/>
    </row>
    <row r="1421" spans="2:40" x14ac:dyDescent="0.35">
      <c r="B1421" s="6" t="s">
        <v>557</v>
      </c>
      <c r="C1421" s="17"/>
      <c r="D1421" s="17"/>
      <c r="E1421" s="17"/>
      <c r="F1421" s="17"/>
      <c r="G1421" s="17"/>
      <c r="H1421" s="17"/>
      <c r="I1421" s="17"/>
      <c r="J1421" s="17"/>
      <c r="K1421" s="17"/>
      <c r="L1421" s="17"/>
      <c r="M1421" s="17"/>
      <c r="N1421" s="17"/>
      <c r="O1421" s="17"/>
      <c r="P1421" s="17"/>
      <c r="Q1421" s="17"/>
      <c r="R1421" s="17"/>
      <c r="S1421" s="17"/>
      <c r="T1421" s="17"/>
      <c r="U1421" s="17"/>
      <c r="V1421" s="17"/>
      <c r="W1421" s="17"/>
      <c r="X1421" s="17"/>
      <c r="Y1421" s="17"/>
      <c r="Z1421" s="17"/>
      <c r="AA1421" s="17"/>
      <c r="AB1421" s="17"/>
      <c r="AC1421" s="17"/>
      <c r="AD1421" s="17"/>
      <c r="AE1421" s="17"/>
      <c r="AF1421" s="17"/>
      <c r="AG1421" s="17"/>
      <c r="AH1421" s="17"/>
      <c r="AI1421" s="17"/>
      <c r="AJ1421" s="17"/>
      <c r="AK1421" s="17"/>
      <c r="AL1421" s="17"/>
      <c r="AM1421" s="17"/>
      <c r="AN1421" s="17"/>
    </row>
    <row r="1422" spans="2:40" x14ac:dyDescent="0.35">
      <c r="B1422" s="24" t="s">
        <v>222</v>
      </c>
      <c r="C1422" s="17"/>
      <c r="D1422" s="17"/>
      <c r="E1422" s="17"/>
      <c r="F1422" s="17"/>
      <c r="G1422" s="17"/>
      <c r="H1422" s="17"/>
      <c r="I1422" s="17"/>
      <c r="J1422" s="17"/>
      <c r="K1422" s="17"/>
      <c r="L1422" s="17"/>
      <c r="M1422" s="17"/>
      <c r="N1422" s="17"/>
      <c r="O1422" s="17"/>
      <c r="P1422" s="17"/>
      <c r="Q1422" s="17"/>
      <c r="R1422" s="17"/>
      <c r="S1422" s="17"/>
      <c r="T1422" s="17"/>
      <c r="U1422" s="17"/>
      <c r="V1422" s="17"/>
      <c r="W1422" s="17"/>
      <c r="X1422" s="17"/>
      <c r="Y1422" s="17"/>
      <c r="Z1422" s="17"/>
      <c r="AA1422" s="17"/>
      <c r="AB1422" s="17"/>
      <c r="AC1422" s="17"/>
      <c r="AD1422" s="17"/>
      <c r="AE1422" s="17"/>
      <c r="AF1422" s="17"/>
      <c r="AG1422" s="17"/>
      <c r="AH1422" s="17"/>
      <c r="AI1422" s="17"/>
      <c r="AJ1422" s="17"/>
      <c r="AK1422" s="17"/>
      <c r="AL1422" s="17"/>
      <c r="AM1422" s="17"/>
      <c r="AN1422" s="17"/>
    </row>
    <row r="1423" spans="2:40" x14ac:dyDescent="0.35">
      <c r="B1423" t="s">
        <v>548</v>
      </c>
      <c r="C1423" s="17">
        <v>0.37383349594690402</v>
      </c>
      <c r="D1423" s="17">
        <v>0.33291265562231198</v>
      </c>
      <c r="E1423" s="17">
        <v>0.42617817814169601</v>
      </c>
      <c r="F1423" s="17"/>
      <c r="G1423" s="17">
        <v>0.35841235480753397</v>
      </c>
      <c r="H1423" s="17">
        <v>0.33054922837136003</v>
      </c>
      <c r="I1423" s="17">
        <v>0.36370552735892298</v>
      </c>
      <c r="J1423" s="17">
        <v>0.48498325167470102</v>
      </c>
      <c r="K1423" s="17">
        <v>0.29964640211653598</v>
      </c>
      <c r="L1423" s="17">
        <v>0.39142072888034102</v>
      </c>
      <c r="M1423" s="17"/>
      <c r="N1423" s="17">
        <v>0.52057969896747902</v>
      </c>
      <c r="O1423" s="17">
        <v>0.48815611341322002</v>
      </c>
      <c r="P1423" s="17">
        <v>0.45521672885653802</v>
      </c>
      <c r="Q1423" s="17">
        <v>0.282963109359605</v>
      </c>
      <c r="R1423" s="17">
        <v>0.27239432401309199</v>
      </c>
      <c r="S1423" s="17"/>
      <c r="T1423" s="17">
        <v>0.26739132216834699</v>
      </c>
      <c r="U1423" s="17">
        <v>0.46412119835666199</v>
      </c>
      <c r="V1423" s="17">
        <v>0.35739739074194798</v>
      </c>
      <c r="W1423" s="17">
        <v>0.34023530752766601</v>
      </c>
      <c r="X1423" s="17"/>
      <c r="Y1423" s="17">
        <v>0.37039662297925502</v>
      </c>
      <c r="Z1423" s="17">
        <v>0.38817761517980698</v>
      </c>
      <c r="AA1423" s="17" t="s">
        <v>117</v>
      </c>
      <c r="AB1423" s="17" t="s">
        <v>117</v>
      </c>
      <c r="AC1423" s="17" t="s">
        <v>117</v>
      </c>
      <c r="AD1423" s="17" t="s">
        <v>117</v>
      </c>
      <c r="AE1423" s="17"/>
      <c r="AF1423" s="17">
        <v>0.41299464901482902</v>
      </c>
      <c r="AG1423" s="17"/>
      <c r="AH1423" s="17">
        <v>0.37832255772417001</v>
      </c>
      <c r="AI1423" s="17"/>
      <c r="AJ1423" s="17">
        <v>0.31745012439863901</v>
      </c>
      <c r="AK1423" s="17">
        <v>0.35221928637434802</v>
      </c>
      <c r="AL1423" s="17">
        <v>0.45272341485662598</v>
      </c>
      <c r="AM1423" s="17">
        <v>0.43733678398006198</v>
      </c>
      <c r="AN1423" s="17">
        <v>0.28199087888902602</v>
      </c>
    </row>
    <row r="1424" spans="2:40" x14ac:dyDescent="0.35">
      <c r="B1424" t="s">
        <v>546</v>
      </c>
      <c r="C1424" s="17">
        <v>0.20248073324364901</v>
      </c>
      <c r="D1424" s="17">
        <v>0.19993527546459899</v>
      </c>
      <c r="E1424" s="17">
        <v>0.20229462281211499</v>
      </c>
      <c r="F1424" s="17"/>
      <c r="G1424" s="17">
        <v>0.13371675536079999</v>
      </c>
      <c r="H1424" s="17">
        <v>0.231045774830821</v>
      </c>
      <c r="I1424" s="17">
        <v>0.24668588490128401</v>
      </c>
      <c r="J1424" s="17">
        <v>0.17164845470545601</v>
      </c>
      <c r="K1424" s="17">
        <v>0.212038022199007</v>
      </c>
      <c r="L1424" s="17">
        <v>0.121555272909773</v>
      </c>
      <c r="M1424" s="17"/>
      <c r="N1424" s="17">
        <v>7.2217210372891499E-2</v>
      </c>
      <c r="O1424" s="17">
        <v>0.10927769124641</v>
      </c>
      <c r="P1424" s="17">
        <v>0.19923798097211901</v>
      </c>
      <c r="Q1424" s="17">
        <v>0.238954187868617</v>
      </c>
      <c r="R1424" s="17">
        <v>0.25973548363985099</v>
      </c>
      <c r="S1424" s="17"/>
      <c r="T1424" s="17">
        <v>8.0499794183582302E-2</v>
      </c>
      <c r="U1424" s="17">
        <v>0.18825349733105901</v>
      </c>
      <c r="V1424" s="17">
        <v>0.22460195363886001</v>
      </c>
      <c r="W1424" s="17">
        <v>0.217903071293998</v>
      </c>
      <c r="X1424" s="17"/>
      <c r="Y1424" s="17">
        <v>0.20502452660619</v>
      </c>
      <c r="Z1424" s="17">
        <v>0.19186396746859499</v>
      </c>
      <c r="AA1424" s="17" t="s">
        <v>117</v>
      </c>
      <c r="AB1424" s="17" t="s">
        <v>117</v>
      </c>
      <c r="AC1424" s="17" t="s">
        <v>117</v>
      </c>
      <c r="AD1424" s="17" t="s">
        <v>117</v>
      </c>
      <c r="AE1424" s="17"/>
      <c r="AF1424" s="17">
        <v>0.19115876519797301</v>
      </c>
      <c r="AG1424" s="17"/>
      <c r="AH1424" s="17">
        <v>0.20508227105342899</v>
      </c>
      <c r="AI1424" s="17"/>
      <c r="AJ1424" s="17">
        <v>0.250411628972943</v>
      </c>
      <c r="AK1424" s="17">
        <v>0.164125458956488</v>
      </c>
      <c r="AL1424" s="17">
        <v>0.166800385527658</v>
      </c>
      <c r="AM1424" s="17">
        <v>0.15441590677495501</v>
      </c>
      <c r="AN1424" s="17">
        <v>0.27686702710919098</v>
      </c>
    </row>
    <row r="1425" spans="2:40" x14ac:dyDescent="0.35">
      <c r="B1425" t="s">
        <v>547</v>
      </c>
      <c r="C1425" s="17">
        <v>0.14858095412674599</v>
      </c>
      <c r="D1425" s="17">
        <v>0.17674396564043501</v>
      </c>
      <c r="E1425" s="17">
        <v>0.114257822256144</v>
      </c>
      <c r="F1425" s="17"/>
      <c r="G1425" s="17">
        <v>0.102607533561361</v>
      </c>
      <c r="H1425" s="17">
        <v>0.202982774930726</v>
      </c>
      <c r="I1425" s="17">
        <v>0.206863708085054</v>
      </c>
      <c r="J1425" s="17">
        <v>9.5784514269968396E-2</v>
      </c>
      <c r="K1425" s="17">
        <v>0.125125904590902</v>
      </c>
      <c r="L1425" s="17">
        <v>5.8905472509139502E-2</v>
      </c>
      <c r="M1425" s="17"/>
      <c r="N1425" s="17">
        <v>3.3191087020834502E-2</v>
      </c>
      <c r="O1425" s="17">
        <v>9.53117409954269E-2</v>
      </c>
      <c r="P1425" s="17">
        <v>9.3941955629662593E-2</v>
      </c>
      <c r="Q1425" s="17">
        <v>0.20321269733081901</v>
      </c>
      <c r="R1425" s="17">
        <v>0.22287027072421101</v>
      </c>
      <c r="S1425" s="17"/>
      <c r="T1425" s="17">
        <v>0.201501688127839</v>
      </c>
      <c r="U1425" s="17">
        <v>6.9488311902880698E-2</v>
      </c>
      <c r="V1425" s="17">
        <v>0.15196949296361001</v>
      </c>
      <c r="W1425" s="17">
        <v>0.17826014491092301</v>
      </c>
      <c r="X1425" s="17"/>
      <c r="Y1425" s="17">
        <v>0.15973260228945901</v>
      </c>
      <c r="Z1425" s="17">
        <v>0.102038480082741</v>
      </c>
      <c r="AA1425" s="17" t="s">
        <v>117</v>
      </c>
      <c r="AB1425" s="17" t="s">
        <v>117</v>
      </c>
      <c r="AC1425" s="17" t="s">
        <v>117</v>
      </c>
      <c r="AD1425" s="17" t="s">
        <v>117</v>
      </c>
      <c r="AE1425" s="17"/>
      <c r="AF1425" s="17">
        <v>0.15041630805126899</v>
      </c>
      <c r="AG1425" s="17"/>
      <c r="AH1425" s="17">
        <v>0.1501988112921</v>
      </c>
      <c r="AI1425" s="17"/>
      <c r="AJ1425" s="17">
        <v>0.152253061467088</v>
      </c>
      <c r="AK1425" s="17">
        <v>0.16296297119947001</v>
      </c>
      <c r="AL1425" s="17">
        <v>8.1740408476219703E-2</v>
      </c>
      <c r="AM1425" s="17">
        <v>0.138086361866362</v>
      </c>
      <c r="AN1425" s="17">
        <v>0.29791753844097002</v>
      </c>
    </row>
    <row r="1426" spans="2:40" x14ac:dyDescent="0.35">
      <c r="B1426" t="s">
        <v>551</v>
      </c>
      <c r="C1426" s="17">
        <v>0.123692007141442</v>
      </c>
      <c r="D1426" s="17">
        <v>0.16151933776584201</v>
      </c>
      <c r="E1426" s="17">
        <v>7.7272462530255104E-2</v>
      </c>
      <c r="F1426" s="17"/>
      <c r="G1426" s="17">
        <v>9.29634865488118E-2</v>
      </c>
      <c r="H1426" s="17">
        <v>0.230084967895819</v>
      </c>
      <c r="I1426" s="17">
        <v>0.14065891262008101</v>
      </c>
      <c r="J1426" s="17">
        <v>8.3206457351394897E-2</v>
      </c>
      <c r="K1426" s="17">
        <v>5.1022548509255902E-2</v>
      </c>
      <c r="L1426" s="17">
        <v>5.81609509275028E-2</v>
      </c>
      <c r="M1426" s="17"/>
      <c r="N1426" s="17">
        <v>6.6262302499811701E-2</v>
      </c>
      <c r="O1426" s="17">
        <v>3.1085976489208099E-2</v>
      </c>
      <c r="P1426" s="17">
        <v>4.48429294839362E-2</v>
      </c>
      <c r="Q1426" s="17">
        <v>0.19477235845243299</v>
      </c>
      <c r="R1426" s="17">
        <v>0.220242492439225</v>
      </c>
      <c r="S1426" s="17"/>
      <c r="T1426" s="17">
        <v>0</v>
      </c>
      <c r="U1426" s="17">
        <v>7.7725381532688403E-2</v>
      </c>
      <c r="V1426" s="17">
        <v>0.10074394819532601</v>
      </c>
      <c r="W1426" s="17">
        <v>0.18124420009610001</v>
      </c>
      <c r="X1426" s="17"/>
      <c r="Y1426" s="17">
        <v>0.13465673352367</v>
      </c>
      <c r="Z1426" s="17">
        <v>7.7929669090748693E-2</v>
      </c>
      <c r="AA1426" s="17" t="s">
        <v>117</v>
      </c>
      <c r="AB1426" s="17" t="s">
        <v>117</v>
      </c>
      <c r="AC1426" s="17" t="s">
        <v>117</v>
      </c>
      <c r="AD1426" s="17" t="s">
        <v>117</v>
      </c>
      <c r="AE1426" s="17"/>
      <c r="AF1426" s="17">
        <v>0.12810429819358701</v>
      </c>
      <c r="AG1426" s="17"/>
      <c r="AH1426" s="17">
        <v>0.124573586297716</v>
      </c>
      <c r="AI1426" s="17"/>
      <c r="AJ1426" s="17">
        <v>0.15889758873124099</v>
      </c>
      <c r="AK1426" s="17">
        <v>0.10687895655560301</v>
      </c>
      <c r="AL1426" s="17">
        <v>0.108253423558447</v>
      </c>
      <c r="AM1426" s="17">
        <v>8.4574667509214302E-2</v>
      </c>
      <c r="AN1426" s="17">
        <v>0.145740498008509</v>
      </c>
    </row>
    <row r="1427" spans="2:40" x14ac:dyDescent="0.35">
      <c r="B1427" t="s">
        <v>550</v>
      </c>
      <c r="C1427" s="17">
        <v>0.112915060846164</v>
      </c>
      <c r="D1427" s="17">
        <v>0.100125749744122</v>
      </c>
      <c r="E1427" s="17">
        <v>0.12506447900626699</v>
      </c>
      <c r="F1427" s="17"/>
      <c r="G1427" s="17">
        <v>0.103503982907518</v>
      </c>
      <c r="H1427" s="17">
        <v>0.105698988592659</v>
      </c>
      <c r="I1427" s="17">
        <v>0.14167430641464601</v>
      </c>
      <c r="J1427" s="17">
        <v>0.107754828159081</v>
      </c>
      <c r="K1427" s="17">
        <v>0.104420122218411</v>
      </c>
      <c r="L1427" s="17">
        <v>9.1763714118062001E-2</v>
      </c>
      <c r="M1427" s="17"/>
      <c r="N1427" s="17">
        <v>3.4955013547276002E-2</v>
      </c>
      <c r="O1427" s="17">
        <v>4.5224247766506298E-2</v>
      </c>
      <c r="P1427" s="17">
        <v>8.44705461013006E-2</v>
      </c>
      <c r="Q1427" s="17">
        <v>0.15140722325618</v>
      </c>
      <c r="R1427" s="17">
        <v>0.17056656292535199</v>
      </c>
      <c r="S1427" s="17"/>
      <c r="T1427" s="17">
        <v>8.0499794183582302E-2</v>
      </c>
      <c r="U1427" s="17">
        <v>0.10041047866094401</v>
      </c>
      <c r="V1427" s="17">
        <v>9.4775987590020594E-2</v>
      </c>
      <c r="W1427" s="17">
        <v>0.15146465740385201</v>
      </c>
      <c r="X1427" s="17"/>
      <c r="Y1427" s="17">
        <v>0.10691430929672301</v>
      </c>
      <c r="Z1427" s="17">
        <v>0.13795977344463101</v>
      </c>
      <c r="AA1427" s="17" t="s">
        <v>117</v>
      </c>
      <c r="AB1427" s="17" t="s">
        <v>117</v>
      </c>
      <c r="AC1427" s="17" t="s">
        <v>117</v>
      </c>
      <c r="AD1427" s="17" t="s">
        <v>117</v>
      </c>
      <c r="AE1427" s="17"/>
      <c r="AF1427" s="17">
        <v>0.11503438742157999</v>
      </c>
      <c r="AG1427" s="17"/>
      <c r="AH1427" s="17">
        <v>0.111294725842893</v>
      </c>
      <c r="AI1427" s="17"/>
      <c r="AJ1427" s="17">
        <v>0.13998331024992999</v>
      </c>
      <c r="AK1427" s="17">
        <v>0.10868791097805799</v>
      </c>
      <c r="AL1427" s="17">
        <v>6.7566391481751004E-2</v>
      </c>
      <c r="AM1427" s="17">
        <v>0.108630773027626</v>
      </c>
      <c r="AN1427" s="17">
        <v>0.12671765532065099</v>
      </c>
    </row>
    <row r="1428" spans="2:40" x14ac:dyDescent="0.35">
      <c r="B1428" t="s">
        <v>549</v>
      </c>
      <c r="C1428" s="17">
        <v>7.6801203236805907E-2</v>
      </c>
      <c r="D1428" s="17">
        <v>7.8694154780599296E-2</v>
      </c>
      <c r="E1428" s="17">
        <v>7.4774413077688395E-2</v>
      </c>
      <c r="F1428" s="17"/>
      <c r="G1428" s="17">
        <v>7.6336148947067806E-2</v>
      </c>
      <c r="H1428" s="17">
        <v>0.12006417497583299</v>
      </c>
      <c r="I1428" s="17">
        <v>8.4403043416259593E-2</v>
      </c>
      <c r="J1428" s="17">
        <v>5.9551297858314603E-2</v>
      </c>
      <c r="K1428" s="17">
        <v>4.8386220524769298E-2</v>
      </c>
      <c r="L1428" s="17">
        <v>2.9047037210074698E-2</v>
      </c>
      <c r="M1428" s="17"/>
      <c r="N1428" s="17">
        <v>3.0166073060873301E-2</v>
      </c>
      <c r="O1428" s="17">
        <v>1.3485224957378601E-2</v>
      </c>
      <c r="P1428" s="17">
        <v>5.8829360403691099E-2</v>
      </c>
      <c r="Q1428" s="17">
        <v>9.7854675368956298E-2</v>
      </c>
      <c r="R1428" s="17">
        <v>0.13495229700580699</v>
      </c>
      <c r="S1428" s="17"/>
      <c r="T1428" s="17">
        <v>0</v>
      </c>
      <c r="U1428" s="17">
        <v>7.0365186358053694E-2</v>
      </c>
      <c r="V1428" s="17">
        <v>5.8736289864921097E-2</v>
      </c>
      <c r="W1428" s="17">
        <v>9.9127400511123898E-2</v>
      </c>
      <c r="X1428" s="17"/>
      <c r="Y1428" s="17">
        <v>8.4344544675899094E-2</v>
      </c>
      <c r="Z1428" s="17">
        <v>4.53183436620248E-2</v>
      </c>
      <c r="AA1428" s="17" t="s">
        <v>117</v>
      </c>
      <c r="AB1428" s="17" t="s">
        <v>117</v>
      </c>
      <c r="AC1428" s="17" t="s">
        <v>117</v>
      </c>
      <c r="AD1428" s="17" t="s">
        <v>117</v>
      </c>
      <c r="AE1428" s="17"/>
      <c r="AF1428" s="17">
        <v>6.3088145877881793E-2</v>
      </c>
      <c r="AG1428" s="17"/>
      <c r="AH1428" s="17">
        <v>7.8438841363966796E-2</v>
      </c>
      <c r="AI1428" s="17"/>
      <c r="AJ1428" s="17">
        <v>9.8270863978835193E-2</v>
      </c>
      <c r="AK1428" s="17">
        <v>6.18420692252937E-2</v>
      </c>
      <c r="AL1428" s="17">
        <v>5.3450978921352303E-2</v>
      </c>
      <c r="AM1428" s="17">
        <v>7.8261550422969395E-2</v>
      </c>
      <c r="AN1428" s="17">
        <v>6.2540160069451595E-2</v>
      </c>
    </row>
    <row r="1429" spans="2:40" x14ac:dyDescent="0.35">
      <c r="B1429" t="s">
        <v>552</v>
      </c>
      <c r="C1429" s="17">
        <v>6.8329955231274303E-2</v>
      </c>
      <c r="D1429" s="17">
        <v>5.9818050974767202E-2</v>
      </c>
      <c r="E1429" s="17">
        <v>7.9178570647267202E-2</v>
      </c>
      <c r="F1429" s="17"/>
      <c r="G1429" s="17">
        <v>0.107255280441805</v>
      </c>
      <c r="H1429" s="17">
        <v>0.12196501303461101</v>
      </c>
      <c r="I1429" s="17">
        <v>5.2969587903188398E-2</v>
      </c>
      <c r="J1429" s="17">
        <v>5.2091910082065401E-2</v>
      </c>
      <c r="K1429" s="17">
        <v>2.90749693659688E-2</v>
      </c>
      <c r="L1429" s="17">
        <v>3.3602763190559201E-2</v>
      </c>
      <c r="M1429" s="17"/>
      <c r="N1429" s="17">
        <v>6.8146100568110393E-2</v>
      </c>
      <c r="O1429" s="17">
        <v>4.4572512860860697E-2</v>
      </c>
      <c r="P1429" s="17">
        <v>2.3045917437570201E-2</v>
      </c>
      <c r="Q1429" s="17">
        <v>8.2965431651332702E-2</v>
      </c>
      <c r="R1429" s="17">
        <v>0.12869186275962999</v>
      </c>
      <c r="S1429" s="17"/>
      <c r="T1429" s="17">
        <v>0.188498165611965</v>
      </c>
      <c r="U1429" s="17">
        <v>7.3284039281382607E-2</v>
      </c>
      <c r="V1429" s="17">
        <v>7.42765284578394E-2</v>
      </c>
      <c r="W1429" s="17">
        <v>6.3338724073129196E-2</v>
      </c>
      <c r="X1429" s="17"/>
      <c r="Y1429" s="17">
        <v>5.9082043138342803E-2</v>
      </c>
      <c r="Z1429" s="17">
        <v>0.10692700405009101</v>
      </c>
      <c r="AA1429" s="17" t="s">
        <v>117</v>
      </c>
      <c r="AB1429" s="17" t="s">
        <v>117</v>
      </c>
      <c r="AC1429" s="17" t="s">
        <v>117</v>
      </c>
      <c r="AD1429" s="17" t="s">
        <v>117</v>
      </c>
      <c r="AE1429" s="17"/>
      <c r="AF1429" s="17">
        <v>6.2983895682620403E-2</v>
      </c>
      <c r="AG1429" s="17"/>
      <c r="AH1429" s="17">
        <v>6.8027002243458298E-2</v>
      </c>
      <c r="AI1429" s="17"/>
      <c r="AJ1429" s="17">
        <v>8.8493370052553505E-2</v>
      </c>
      <c r="AK1429" s="17">
        <v>6.1490228345558798E-2</v>
      </c>
      <c r="AL1429" s="17">
        <v>4.35232020585887E-2</v>
      </c>
      <c r="AM1429" s="17">
        <v>5.1103253408340099E-2</v>
      </c>
      <c r="AN1429" s="17">
        <v>0.100621975140144</v>
      </c>
    </row>
    <row r="1430" spans="2:40" x14ac:dyDescent="0.35">
      <c r="B1430" t="s">
        <v>79</v>
      </c>
      <c r="C1430" s="17">
        <v>0.169351866923596</v>
      </c>
      <c r="D1430" s="17">
        <v>0.163878060126813</v>
      </c>
      <c r="E1430" s="17">
        <v>0.17685430794485901</v>
      </c>
      <c r="F1430" s="17"/>
      <c r="G1430" s="17">
        <v>0.14318910177174199</v>
      </c>
      <c r="H1430" s="17">
        <v>8.7160615776678899E-2</v>
      </c>
      <c r="I1430" s="17">
        <v>0.118901129608777</v>
      </c>
      <c r="J1430" s="17">
        <v>0.14357768417036801</v>
      </c>
      <c r="K1430" s="17">
        <v>0.32563288957612202</v>
      </c>
      <c r="L1430" s="17">
        <v>0.365401848792759</v>
      </c>
      <c r="M1430" s="17"/>
      <c r="N1430" s="17">
        <v>0.27581970155166902</v>
      </c>
      <c r="O1430" s="17">
        <v>0.216123684135577</v>
      </c>
      <c r="P1430" s="17">
        <v>0.20409259477472599</v>
      </c>
      <c r="Q1430" s="17">
        <v>0.14275694025289101</v>
      </c>
      <c r="R1430" s="17">
        <v>8.2263986708329004E-2</v>
      </c>
      <c r="S1430" s="17"/>
      <c r="T1430" s="17">
        <v>0.26210902990826701</v>
      </c>
      <c r="U1430" s="17">
        <v>0.14414928843899699</v>
      </c>
      <c r="V1430" s="17">
        <v>0.15963418411931199</v>
      </c>
      <c r="W1430" s="17">
        <v>0.149151215127099</v>
      </c>
      <c r="X1430" s="17"/>
      <c r="Y1430" s="17">
        <v>0.15929757962841401</v>
      </c>
      <c r="Z1430" s="17">
        <v>0.21131440005225</v>
      </c>
      <c r="AA1430" s="17" t="s">
        <v>117</v>
      </c>
      <c r="AB1430" s="17" t="s">
        <v>117</v>
      </c>
      <c r="AC1430" s="17" t="s">
        <v>117</v>
      </c>
      <c r="AD1430" s="17" t="s">
        <v>117</v>
      </c>
      <c r="AE1430" s="17"/>
      <c r="AF1430" s="17">
        <v>0.16605145282213901</v>
      </c>
      <c r="AG1430" s="17"/>
      <c r="AH1430" s="17">
        <v>0.16438199048468699</v>
      </c>
      <c r="AI1430" s="17"/>
      <c r="AJ1430" s="17">
        <v>0.138886557983189</v>
      </c>
      <c r="AK1430" s="17">
        <v>0.162834424098005</v>
      </c>
      <c r="AL1430" s="17">
        <v>0.22421458425968399</v>
      </c>
      <c r="AM1430" s="17">
        <v>0.17618384753469299</v>
      </c>
      <c r="AN1430" s="17">
        <v>0.15656579855709099</v>
      </c>
    </row>
    <row r="1431" spans="2:40" x14ac:dyDescent="0.35">
      <c r="C1431" s="17"/>
      <c r="D1431" s="17"/>
      <c r="E1431" s="17"/>
      <c r="F1431" s="17"/>
      <c r="G1431" s="17"/>
      <c r="H1431" s="17"/>
      <c r="I1431" s="17"/>
      <c r="J1431" s="17"/>
      <c r="K1431" s="17"/>
      <c r="L1431" s="17"/>
      <c r="M1431" s="17"/>
      <c r="N1431" s="17"/>
      <c r="O1431" s="17"/>
      <c r="P1431" s="17"/>
      <c r="Q1431" s="17"/>
      <c r="R1431" s="17"/>
      <c r="S1431" s="17"/>
      <c r="T1431" s="17"/>
      <c r="U1431" s="17"/>
      <c r="V1431" s="17"/>
      <c r="W1431" s="17"/>
      <c r="X1431" s="17"/>
      <c r="Y1431" s="17"/>
      <c r="Z1431" s="17"/>
      <c r="AA1431" s="17"/>
      <c r="AB1431" s="17"/>
      <c r="AC1431" s="17"/>
      <c r="AD1431" s="17"/>
      <c r="AE1431" s="17"/>
      <c r="AF1431" s="17"/>
      <c r="AG1431" s="17"/>
      <c r="AH1431" s="17"/>
      <c r="AI1431" s="17"/>
      <c r="AJ1431" s="17"/>
      <c r="AK1431" s="17"/>
      <c r="AL1431" s="17"/>
      <c r="AM1431" s="17"/>
      <c r="AN1431" s="17"/>
    </row>
    <row r="1432" spans="2:40" x14ac:dyDescent="0.35">
      <c r="B1432" s="6" t="s">
        <v>558</v>
      </c>
      <c r="C1432" s="17"/>
      <c r="D1432" s="17"/>
      <c r="E1432" s="17"/>
      <c r="F1432" s="17"/>
      <c r="G1432" s="17"/>
      <c r="H1432" s="17"/>
      <c r="I1432" s="17"/>
      <c r="J1432" s="17"/>
      <c r="K1432" s="17"/>
      <c r="L1432" s="17"/>
      <c r="M1432" s="17"/>
      <c r="N1432" s="17"/>
      <c r="O1432" s="17"/>
      <c r="P1432" s="17"/>
      <c r="Q1432" s="17"/>
      <c r="R1432" s="17"/>
      <c r="S1432" s="17"/>
      <c r="T1432" s="17"/>
      <c r="U1432" s="17"/>
      <c r="V1432" s="17"/>
      <c r="W1432" s="17"/>
      <c r="X1432" s="17"/>
      <c r="Y1432" s="17"/>
      <c r="Z1432" s="17"/>
      <c r="AA1432" s="17"/>
      <c r="AB1432" s="17"/>
      <c r="AC1432" s="17"/>
      <c r="AD1432" s="17"/>
      <c r="AE1432" s="17"/>
      <c r="AF1432" s="17"/>
      <c r="AG1432" s="17"/>
      <c r="AH1432" s="17"/>
      <c r="AI1432" s="17"/>
      <c r="AJ1432" s="17"/>
      <c r="AK1432" s="17"/>
      <c r="AL1432" s="17"/>
      <c r="AM1432" s="17"/>
      <c r="AN1432" s="17"/>
    </row>
    <row r="1433" spans="2:40" x14ac:dyDescent="0.35">
      <c r="B1433" s="24" t="s">
        <v>222</v>
      </c>
      <c r="C1433" s="17"/>
      <c r="D1433" s="17"/>
      <c r="E1433" s="17"/>
      <c r="F1433" s="17"/>
      <c r="G1433" s="17"/>
      <c r="H1433" s="17"/>
      <c r="I1433" s="17"/>
      <c r="J1433" s="17"/>
      <c r="K1433" s="17"/>
      <c r="L1433" s="17"/>
      <c r="M1433" s="17"/>
      <c r="N1433" s="17"/>
      <c r="O1433" s="17"/>
      <c r="P1433" s="17"/>
      <c r="Q1433" s="17"/>
      <c r="R1433" s="17"/>
      <c r="S1433" s="17"/>
      <c r="T1433" s="17"/>
      <c r="U1433" s="17"/>
      <c r="V1433" s="17"/>
      <c r="W1433" s="17"/>
      <c r="X1433" s="17"/>
      <c r="Y1433" s="17"/>
      <c r="Z1433" s="17"/>
      <c r="AA1433" s="17"/>
      <c r="AB1433" s="17"/>
      <c r="AC1433" s="17"/>
      <c r="AD1433" s="17"/>
      <c r="AE1433" s="17"/>
      <c r="AF1433" s="17"/>
      <c r="AG1433" s="17"/>
      <c r="AH1433" s="17"/>
      <c r="AI1433" s="17"/>
      <c r="AJ1433" s="17"/>
      <c r="AK1433" s="17"/>
      <c r="AL1433" s="17"/>
      <c r="AM1433" s="17"/>
      <c r="AN1433" s="17"/>
    </row>
    <row r="1434" spans="2:40" x14ac:dyDescent="0.35">
      <c r="B1434" t="s">
        <v>548</v>
      </c>
      <c r="C1434" s="17">
        <v>0.47612344441210103</v>
      </c>
      <c r="D1434" s="17">
        <v>0.40669199197195699</v>
      </c>
      <c r="E1434" s="17">
        <v>0.560080862789614</v>
      </c>
      <c r="F1434" s="17"/>
      <c r="G1434" s="17">
        <v>0.38483993765533703</v>
      </c>
      <c r="H1434" s="17">
        <v>0.38733340667564398</v>
      </c>
      <c r="I1434" s="17">
        <v>0.427898105646209</v>
      </c>
      <c r="J1434" s="17">
        <v>0.59625458145971</v>
      </c>
      <c r="K1434" s="17">
        <v>0.54552110992579494</v>
      </c>
      <c r="L1434" s="17">
        <v>0.481403158227874</v>
      </c>
      <c r="M1434" s="17"/>
      <c r="N1434" s="17">
        <v>0.54227361966988097</v>
      </c>
      <c r="O1434" s="17">
        <v>0.54794845470505205</v>
      </c>
      <c r="P1434" s="17">
        <v>0.611332972052399</v>
      </c>
      <c r="Q1434" s="17">
        <v>0.39182052293736402</v>
      </c>
      <c r="R1434" s="17">
        <v>0.34063524464925299</v>
      </c>
      <c r="S1434" s="17"/>
      <c r="T1434" s="17">
        <v>0.26739132216834699</v>
      </c>
      <c r="U1434" s="17">
        <v>0.58351112449130305</v>
      </c>
      <c r="V1434" s="17">
        <v>0.46869905583467297</v>
      </c>
      <c r="W1434" s="17">
        <v>0.43323718337089201</v>
      </c>
      <c r="X1434" s="17"/>
      <c r="Y1434" s="17">
        <v>0.46299643586884698</v>
      </c>
      <c r="Z1434" s="17">
        <v>0.53091027461740303</v>
      </c>
      <c r="AA1434" s="17" t="s">
        <v>117</v>
      </c>
      <c r="AB1434" s="17" t="s">
        <v>117</v>
      </c>
      <c r="AC1434" s="17" t="s">
        <v>117</v>
      </c>
      <c r="AD1434" s="17" t="s">
        <v>117</v>
      </c>
      <c r="AE1434" s="17"/>
      <c r="AF1434" s="17">
        <v>0.47225456811841399</v>
      </c>
      <c r="AG1434" s="17"/>
      <c r="AH1434" s="17">
        <v>0.48279364284572102</v>
      </c>
      <c r="AI1434" s="17"/>
      <c r="AJ1434" s="17">
        <v>0.38792171070430698</v>
      </c>
      <c r="AK1434" s="17">
        <v>0.46569988983423399</v>
      </c>
      <c r="AL1434" s="17">
        <v>0.58066372014435497</v>
      </c>
      <c r="AM1434" s="17">
        <v>0.57404568149211499</v>
      </c>
      <c r="AN1434" s="17">
        <v>0.34527128217286301</v>
      </c>
    </row>
    <row r="1435" spans="2:40" x14ac:dyDescent="0.35">
      <c r="B1435" t="s">
        <v>546</v>
      </c>
      <c r="C1435" s="17">
        <v>0.13454802549109901</v>
      </c>
      <c r="D1435" s="17">
        <v>0.15632113349183199</v>
      </c>
      <c r="E1435" s="17">
        <v>0.1080949949877</v>
      </c>
      <c r="F1435" s="17"/>
      <c r="G1435" s="17">
        <v>0.167488633751325</v>
      </c>
      <c r="H1435" s="17">
        <v>0.178689485584586</v>
      </c>
      <c r="I1435" s="17">
        <v>0.14836943684949899</v>
      </c>
      <c r="J1435" s="17">
        <v>0.14152445970695501</v>
      </c>
      <c r="K1435" s="17">
        <v>5.5960973642846301E-2</v>
      </c>
      <c r="L1435" s="17">
        <v>6.0954112161995602E-2</v>
      </c>
      <c r="M1435" s="17"/>
      <c r="N1435" s="17">
        <v>3.4955013547276002E-2</v>
      </c>
      <c r="O1435" s="17">
        <v>7.72585721811615E-2</v>
      </c>
      <c r="P1435" s="17">
        <v>0.11266716673329499</v>
      </c>
      <c r="Q1435" s="17">
        <v>0.19293366399030901</v>
      </c>
      <c r="R1435" s="17">
        <v>0.142073887764011</v>
      </c>
      <c r="S1435" s="17"/>
      <c r="T1435" s="17">
        <v>9.1971108321051695E-2</v>
      </c>
      <c r="U1435" s="17">
        <v>5.1167830965974E-2</v>
      </c>
      <c r="V1435" s="17">
        <v>0.16072308080367001</v>
      </c>
      <c r="W1435" s="17">
        <v>0.16272390998627501</v>
      </c>
      <c r="X1435" s="17"/>
      <c r="Y1435" s="17">
        <v>0.136073154171197</v>
      </c>
      <c r="Z1435" s="17">
        <v>0.12818275454894701</v>
      </c>
      <c r="AA1435" s="17" t="s">
        <v>117</v>
      </c>
      <c r="AB1435" s="17" t="s">
        <v>117</v>
      </c>
      <c r="AC1435" s="17" t="s">
        <v>117</v>
      </c>
      <c r="AD1435" s="17" t="s">
        <v>117</v>
      </c>
      <c r="AE1435" s="17"/>
      <c r="AF1435" s="17">
        <v>0.14459505950964499</v>
      </c>
      <c r="AG1435" s="17"/>
      <c r="AH1435" s="17">
        <v>0.131676558276908</v>
      </c>
      <c r="AI1435" s="17"/>
      <c r="AJ1435" s="17">
        <v>0.19235563284179399</v>
      </c>
      <c r="AK1435" s="17">
        <v>0.105960786950528</v>
      </c>
      <c r="AL1435" s="17">
        <v>0.104244145947007</v>
      </c>
      <c r="AM1435" s="17">
        <v>9.19943968925786E-2</v>
      </c>
      <c r="AN1435" s="17">
        <v>0.125855599612644</v>
      </c>
    </row>
    <row r="1436" spans="2:40" x14ac:dyDescent="0.35">
      <c r="B1436" t="s">
        <v>547</v>
      </c>
      <c r="C1436" s="17">
        <v>0.115833167463463</v>
      </c>
      <c r="D1436" s="17">
        <v>0.13617443076945401</v>
      </c>
      <c r="E1436" s="17">
        <v>9.1078363813638402E-2</v>
      </c>
      <c r="F1436" s="17"/>
      <c r="G1436" s="17">
        <v>0.102417629791349</v>
      </c>
      <c r="H1436" s="17">
        <v>0.116052168513795</v>
      </c>
      <c r="I1436" s="17">
        <v>0.151025545421068</v>
      </c>
      <c r="J1436" s="17">
        <v>0.11539463396251499</v>
      </c>
      <c r="K1436" s="17">
        <v>8.66306842886468E-2</v>
      </c>
      <c r="L1436" s="17">
        <v>8.9340439342576697E-2</v>
      </c>
      <c r="M1436" s="17"/>
      <c r="N1436" s="17">
        <v>3.2109744367149001E-2</v>
      </c>
      <c r="O1436" s="17">
        <v>0.100133313918115</v>
      </c>
      <c r="P1436" s="17">
        <v>8.8607964793363594E-2</v>
      </c>
      <c r="Q1436" s="17">
        <v>0.136604995219861</v>
      </c>
      <c r="R1436" s="17">
        <v>0.166506329843054</v>
      </c>
      <c r="S1436" s="17"/>
      <c r="T1436" s="17">
        <v>0.27993814505421499</v>
      </c>
      <c r="U1436" s="17">
        <v>5.8551583431949203E-2</v>
      </c>
      <c r="V1436" s="17">
        <v>0.10401435816707499</v>
      </c>
      <c r="W1436" s="17">
        <v>0.138199772890608</v>
      </c>
      <c r="X1436" s="17"/>
      <c r="Y1436" s="17">
        <v>0.111308155599134</v>
      </c>
      <c r="Z1436" s="17">
        <v>0.13471873883115601</v>
      </c>
      <c r="AA1436" s="17" t="s">
        <v>117</v>
      </c>
      <c r="AB1436" s="17" t="s">
        <v>117</v>
      </c>
      <c r="AC1436" s="17" t="s">
        <v>117</v>
      </c>
      <c r="AD1436" s="17" t="s">
        <v>117</v>
      </c>
      <c r="AE1436" s="17"/>
      <c r="AF1436" s="17">
        <v>0.104755799323549</v>
      </c>
      <c r="AG1436" s="17"/>
      <c r="AH1436" s="17">
        <v>0.115036766115622</v>
      </c>
      <c r="AI1436" s="17"/>
      <c r="AJ1436" s="17">
        <v>0.16965200685993301</v>
      </c>
      <c r="AK1436" s="17">
        <v>8.5343975015560694E-2</v>
      </c>
      <c r="AL1436" s="17">
        <v>4.5154895343747503E-2</v>
      </c>
      <c r="AM1436" s="17">
        <v>7.8428404582744901E-2</v>
      </c>
      <c r="AN1436" s="17">
        <v>0.20825469125700399</v>
      </c>
    </row>
    <row r="1437" spans="2:40" x14ac:dyDescent="0.35">
      <c r="B1437" t="s">
        <v>549</v>
      </c>
      <c r="C1437" s="17">
        <v>9.6693339098818401E-2</v>
      </c>
      <c r="D1437" s="17">
        <v>0.113476711998609</v>
      </c>
      <c r="E1437" s="17">
        <v>7.6273097604004997E-2</v>
      </c>
      <c r="F1437" s="17"/>
      <c r="G1437" s="17">
        <v>8.1189001049487203E-2</v>
      </c>
      <c r="H1437" s="17">
        <v>0.188416973839765</v>
      </c>
      <c r="I1437" s="17">
        <v>0.139938562397805</v>
      </c>
      <c r="J1437" s="17">
        <v>5.8457519657785298E-2</v>
      </c>
      <c r="K1437" s="17">
        <v>9.4150473329109897E-3</v>
      </c>
      <c r="L1437" s="17">
        <v>0</v>
      </c>
      <c r="M1437" s="17"/>
      <c r="N1437" s="17">
        <v>3.2109744367149001E-2</v>
      </c>
      <c r="O1437" s="17">
        <v>5.7525947061405597E-2</v>
      </c>
      <c r="P1437" s="17">
        <v>4.3951450153336499E-2</v>
      </c>
      <c r="Q1437" s="17">
        <v>9.9142676406428598E-2</v>
      </c>
      <c r="R1437" s="17">
        <v>0.23870048064230301</v>
      </c>
      <c r="S1437" s="17"/>
      <c r="T1437" s="17">
        <v>0</v>
      </c>
      <c r="U1437" s="17">
        <v>4.9585997625561803E-2</v>
      </c>
      <c r="V1437" s="17">
        <v>0.114853888651787</v>
      </c>
      <c r="W1437" s="17">
        <v>0.122650308130834</v>
      </c>
      <c r="X1437" s="17"/>
      <c r="Y1437" s="17">
        <v>0.10332356260334</v>
      </c>
      <c r="Z1437" s="17">
        <v>6.9021464873360194E-2</v>
      </c>
      <c r="AA1437" s="17" t="s">
        <v>117</v>
      </c>
      <c r="AB1437" s="17" t="s">
        <v>117</v>
      </c>
      <c r="AC1437" s="17" t="s">
        <v>117</v>
      </c>
      <c r="AD1437" s="17" t="s">
        <v>117</v>
      </c>
      <c r="AE1437" s="17"/>
      <c r="AF1437" s="17">
        <v>8.9144568976372102E-2</v>
      </c>
      <c r="AG1437" s="17"/>
      <c r="AH1437" s="17">
        <v>9.6995180787116705E-2</v>
      </c>
      <c r="AI1437" s="17"/>
      <c r="AJ1437" s="17">
        <v>0.13427212519638501</v>
      </c>
      <c r="AK1437" s="17">
        <v>9.14605050151234E-2</v>
      </c>
      <c r="AL1437" s="17">
        <v>5.1202547836054303E-2</v>
      </c>
      <c r="AM1437" s="17">
        <v>3.1224489885403599E-2</v>
      </c>
      <c r="AN1437" s="17">
        <v>0.23311488861530899</v>
      </c>
    </row>
    <row r="1438" spans="2:40" x14ac:dyDescent="0.35">
      <c r="B1438" t="s">
        <v>551</v>
      </c>
      <c r="C1438" s="17">
        <v>9.1441675464494401E-2</v>
      </c>
      <c r="D1438" s="17">
        <v>0.105381920490909</v>
      </c>
      <c r="E1438" s="17">
        <v>7.4527322984897296E-2</v>
      </c>
      <c r="F1438" s="17"/>
      <c r="G1438" s="17">
        <v>0.126120422267919</v>
      </c>
      <c r="H1438" s="17">
        <v>0.11963263055513999</v>
      </c>
      <c r="I1438" s="17">
        <v>0.13530065887200399</v>
      </c>
      <c r="J1438" s="17">
        <v>7.6711182645883294E-2</v>
      </c>
      <c r="K1438" s="17">
        <v>9.10456103942138E-3</v>
      </c>
      <c r="L1438" s="17">
        <v>5.81609509275028E-2</v>
      </c>
      <c r="M1438" s="17"/>
      <c r="N1438" s="17">
        <v>6.5121086608149303E-2</v>
      </c>
      <c r="O1438" s="17">
        <v>2.80938373733793E-2</v>
      </c>
      <c r="P1438" s="17">
        <v>2.6423267933013601E-2</v>
      </c>
      <c r="Q1438" s="17">
        <v>0.16553466515357201</v>
      </c>
      <c r="R1438" s="17">
        <v>0.112421108446431</v>
      </c>
      <c r="S1438" s="17"/>
      <c r="T1438" s="17">
        <v>0.188498165611965</v>
      </c>
      <c r="U1438" s="17">
        <v>6.5721446352932103E-2</v>
      </c>
      <c r="V1438" s="17">
        <v>4.9028277040733502E-2</v>
      </c>
      <c r="W1438" s="17">
        <v>0.14101748179315499</v>
      </c>
      <c r="X1438" s="17"/>
      <c r="Y1438" s="17">
        <v>0.103849102735079</v>
      </c>
      <c r="Z1438" s="17">
        <v>3.9658086772654297E-2</v>
      </c>
      <c r="AA1438" s="17" t="s">
        <v>117</v>
      </c>
      <c r="AB1438" s="17" t="s">
        <v>117</v>
      </c>
      <c r="AC1438" s="17" t="s">
        <v>117</v>
      </c>
      <c r="AD1438" s="17" t="s">
        <v>117</v>
      </c>
      <c r="AE1438" s="17"/>
      <c r="AF1438" s="17">
        <v>0.10923973761429299</v>
      </c>
      <c r="AG1438" s="17"/>
      <c r="AH1438" s="17">
        <v>9.3391493538182699E-2</v>
      </c>
      <c r="AI1438" s="17"/>
      <c r="AJ1438" s="17">
        <v>0.105252920967413</v>
      </c>
      <c r="AK1438" s="17">
        <v>8.9881160943584296E-2</v>
      </c>
      <c r="AL1438" s="17">
        <v>7.7717370005747799E-2</v>
      </c>
      <c r="AM1438" s="17">
        <v>8.3811074182213702E-2</v>
      </c>
      <c r="AN1438" s="17">
        <v>8.9883675321869597E-2</v>
      </c>
    </row>
    <row r="1439" spans="2:40" x14ac:dyDescent="0.35">
      <c r="B1439" t="s">
        <v>550</v>
      </c>
      <c r="C1439" s="17">
        <v>9.0294559443143296E-2</v>
      </c>
      <c r="D1439" s="17">
        <v>0.102475475753662</v>
      </c>
      <c r="E1439" s="17">
        <v>7.5558470557965302E-2</v>
      </c>
      <c r="F1439" s="17"/>
      <c r="G1439" s="17">
        <v>0.10107121764155701</v>
      </c>
      <c r="H1439" s="17">
        <v>0.164312289818139</v>
      </c>
      <c r="I1439" s="17">
        <v>9.7680421973220202E-2</v>
      </c>
      <c r="J1439" s="17">
        <v>5.2503912765105201E-2</v>
      </c>
      <c r="K1439" s="17">
        <v>4.6711661363744501E-2</v>
      </c>
      <c r="L1439" s="17">
        <v>2.9113913717428101E-2</v>
      </c>
      <c r="M1439" s="17"/>
      <c r="N1439" s="17">
        <v>3.2109744367149001E-2</v>
      </c>
      <c r="O1439" s="17">
        <v>5.5580863205353402E-2</v>
      </c>
      <c r="P1439" s="17">
        <v>2.7805337575605899E-2</v>
      </c>
      <c r="Q1439" s="17">
        <v>0.11726163676509201</v>
      </c>
      <c r="R1439" s="17">
        <v>0.196562962106232</v>
      </c>
      <c r="S1439" s="17"/>
      <c r="T1439" s="17">
        <v>8.0499794183582302E-2</v>
      </c>
      <c r="U1439" s="17">
        <v>8.4175202878534194E-2</v>
      </c>
      <c r="V1439" s="17">
        <v>7.8010242728484197E-2</v>
      </c>
      <c r="W1439" s="17">
        <v>0.113701197204348</v>
      </c>
      <c r="X1439" s="17"/>
      <c r="Y1439" s="17">
        <v>0.107315749524106</v>
      </c>
      <c r="Z1439" s="17">
        <v>1.9254988791146298E-2</v>
      </c>
      <c r="AA1439" s="17" t="s">
        <v>117</v>
      </c>
      <c r="AB1439" s="17" t="s">
        <v>117</v>
      </c>
      <c r="AC1439" s="17" t="s">
        <v>117</v>
      </c>
      <c r="AD1439" s="17" t="s">
        <v>117</v>
      </c>
      <c r="AE1439" s="17"/>
      <c r="AF1439" s="17">
        <v>7.5291847917216104E-2</v>
      </c>
      <c r="AG1439" s="17"/>
      <c r="AH1439" s="17">
        <v>9.0669571207569299E-2</v>
      </c>
      <c r="AI1439" s="17"/>
      <c r="AJ1439" s="17">
        <v>0.11842221265533499</v>
      </c>
      <c r="AK1439" s="17">
        <v>5.4452014983079999E-2</v>
      </c>
      <c r="AL1439" s="17">
        <v>8.2691059978192996E-2</v>
      </c>
      <c r="AM1439" s="17">
        <v>6.3226680428127902E-2</v>
      </c>
      <c r="AN1439" s="17">
        <v>0.119651040774686</v>
      </c>
    </row>
    <row r="1440" spans="2:40" x14ac:dyDescent="0.35">
      <c r="B1440" t="s">
        <v>552</v>
      </c>
      <c r="C1440" s="17">
        <v>6.1524873904728203E-2</v>
      </c>
      <c r="D1440" s="17">
        <v>6.8588201586279304E-2</v>
      </c>
      <c r="E1440" s="17">
        <v>5.3018322829794497E-2</v>
      </c>
      <c r="F1440" s="17"/>
      <c r="G1440" s="17">
        <v>0.10943834469972</v>
      </c>
      <c r="H1440" s="17">
        <v>0.11276466076024901</v>
      </c>
      <c r="I1440" s="17">
        <v>5.08276389723036E-2</v>
      </c>
      <c r="J1440" s="17">
        <v>4.7892810564205399E-2</v>
      </c>
      <c r="K1440" s="17">
        <v>9.4150473329109897E-3</v>
      </c>
      <c r="L1440" s="17">
        <v>3.1907074951920897E-2</v>
      </c>
      <c r="M1440" s="17"/>
      <c r="N1440" s="17">
        <v>0.103394374834054</v>
      </c>
      <c r="O1440" s="17">
        <v>4.9158673914923498E-2</v>
      </c>
      <c r="P1440" s="17">
        <v>3.1104018794230501E-2</v>
      </c>
      <c r="Q1440" s="17">
        <v>4.7128945440435499E-2</v>
      </c>
      <c r="R1440" s="17">
        <v>0.14072212468314699</v>
      </c>
      <c r="S1440" s="17"/>
      <c r="T1440" s="17">
        <v>0</v>
      </c>
      <c r="U1440" s="17">
        <v>4.7413934109532298E-2</v>
      </c>
      <c r="V1440" s="17">
        <v>7.4155339519260496E-2</v>
      </c>
      <c r="W1440" s="17">
        <v>6.5102314209963305E-2</v>
      </c>
      <c r="X1440" s="17"/>
      <c r="Y1440" s="17">
        <v>6.0599226582966799E-2</v>
      </c>
      <c r="Z1440" s="17">
        <v>6.5388151854173696E-2</v>
      </c>
      <c r="AA1440" s="17" t="s">
        <v>117</v>
      </c>
      <c r="AB1440" s="17" t="s">
        <v>117</v>
      </c>
      <c r="AC1440" s="17" t="s">
        <v>117</v>
      </c>
      <c r="AD1440" s="17" t="s">
        <v>117</v>
      </c>
      <c r="AE1440" s="17"/>
      <c r="AF1440" s="17">
        <v>7.4201655742518205E-2</v>
      </c>
      <c r="AG1440" s="17"/>
      <c r="AH1440" s="17">
        <v>6.1080858365164102E-2</v>
      </c>
      <c r="AI1440" s="17"/>
      <c r="AJ1440" s="17">
        <v>7.7213057425224094E-2</v>
      </c>
      <c r="AK1440" s="17">
        <v>3.2207259561847702E-2</v>
      </c>
      <c r="AL1440" s="17">
        <v>7.7484165927739296E-2</v>
      </c>
      <c r="AM1440" s="17">
        <v>0</v>
      </c>
      <c r="AN1440" s="17">
        <v>0.16876891027292601</v>
      </c>
    </row>
    <row r="1441" spans="2:40" x14ac:dyDescent="0.35">
      <c r="B1441" t="s">
        <v>79</v>
      </c>
      <c r="C1441" s="17">
        <v>0.15335097772133999</v>
      </c>
      <c r="D1441" s="17">
        <v>0.15220128454426701</v>
      </c>
      <c r="E1441" s="17">
        <v>0.15542070945947001</v>
      </c>
      <c r="F1441" s="17"/>
      <c r="G1441" s="17">
        <v>0.110019886712051</v>
      </c>
      <c r="H1441" s="17">
        <v>8.96204203636356E-2</v>
      </c>
      <c r="I1441" s="17">
        <v>0.14590192005483801</v>
      </c>
      <c r="J1441" s="17">
        <v>8.0932676385133906E-2</v>
      </c>
      <c r="K1441" s="17">
        <v>0.29225952449354198</v>
      </c>
      <c r="L1441" s="17">
        <v>0.37102857499469299</v>
      </c>
      <c r="M1441" s="17"/>
      <c r="N1441" s="17">
        <v>0.28726724758164102</v>
      </c>
      <c r="O1441" s="17">
        <v>0.160232142703886</v>
      </c>
      <c r="P1441" s="17">
        <v>0.18264830007934099</v>
      </c>
      <c r="Q1441" s="17">
        <v>0.131575353877603</v>
      </c>
      <c r="R1441" s="17">
        <v>7.8480384702508205E-2</v>
      </c>
      <c r="S1441" s="17"/>
      <c r="T1441" s="17">
        <v>0.26417236716547299</v>
      </c>
      <c r="U1441" s="17">
        <v>0.17041259305659801</v>
      </c>
      <c r="V1441" s="17">
        <v>0.15280739070788099</v>
      </c>
      <c r="W1441" s="17">
        <v>0.12998766384906699</v>
      </c>
      <c r="X1441" s="17"/>
      <c r="Y1441" s="17">
        <v>0.15085354634068299</v>
      </c>
      <c r="Z1441" s="17">
        <v>0.16377424731475701</v>
      </c>
      <c r="AA1441" s="17" t="s">
        <v>117</v>
      </c>
      <c r="AB1441" s="17" t="s">
        <v>117</v>
      </c>
      <c r="AC1441" s="17" t="s">
        <v>117</v>
      </c>
      <c r="AD1441" s="17" t="s">
        <v>117</v>
      </c>
      <c r="AE1441" s="17"/>
      <c r="AF1441" s="17">
        <v>0.15382689908286001</v>
      </c>
      <c r="AG1441" s="17"/>
      <c r="AH1441" s="17">
        <v>0.15130267294685501</v>
      </c>
      <c r="AI1441" s="17"/>
      <c r="AJ1441" s="17">
        <v>0.12800170566775601</v>
      </c>
      <c r="AK1441" s="17">
        <v>0.18587545219044099</v>
      </c>
      <c r="AL1441" s="17">
        <v>0.16388363226375099</v>
      </c>
      <c r="AM1441" s="17">
        <v>0.18101321389307301</v>
      </c>
      <c r="AN1441" s="17">
        <v>0.10908008326778899</v>
      </c>
    </row>
    <row r="1442" spans="2:40" x14ac:dyDescent="0.35">
      <c r="C1442" s="17"/>
      <c r="D1442" s="17"/>
      <c r="E1442" s="17"/>
      <c r="F1442" s="17"/>
      <c r="G1442" s="17"/>
      <c r="H1442" s="17"/>
      <c r="I1442" s="17"/>
      <c r="J1442" s="17"/>
      <c r="K1442" s="17"/>
      <c r="L1442" s="17"/>
      <c r="M1442" s="17"/>
      <c r="N1442" s="17"/>
      <c r="O1442" s="17"/>
      <c r="P1442" s="17"/>
      <c r="Q1442" s="17"/>
      <c r="R1442" s="17"/>
      <c r="S1442" s="17"/>
      <c r="T1442" s="17"/>
      <c r="U1442" s="17"/>
      <c r="V1442" s="17"/>
      <c r="W1442" s="17"/>
      <c r="X1442" s="17"/>
      <c r="Y1442" s="17"/>
      <c r="Z1442" s="17"/>
      <c r="AA1442" s="17"/>
      <c r="AB1442" s="17"/>
      <c r="AC1442" s="17"/>
      <c r="AD1442" s="17"/>
      <c r="AE1442" s="17"/>
      <c r="AF1442" s="17"/>
      <c r="AG1442" s="17"/>
      <c r="AH1442" s="17"/>
      <c r="AI1442" s="17"/>
      <c r="AJ1442" s="17"/>
      <c r="AK1442" s="17"/>
      <c r="AL1442" s="17"/>
      <c r="AM1442" s="17"/>
      <c r="AN1442" s="17"/>
    </row>
    <row r="1443" spans="2:40" x14ac:dyDescent="0.35">
      <c r="B1443" s="6" t="s">
        <v>559</v>
      </c>
      <c r="C1443" s="17"/>
      <c r="D1443" s="17"/>
      <c r="E1443" s="17"/>
      <c r="F1443" s="17"/>
      <c r="G1443" s="17"/>
      <c r="H1443" s="17"/>
      <c r="I1443" s="17"/>
      <c r="J1443" s="17"/>
      <c r="K1443" s="17"/>
      <c r="L1443" s="17"/>
      <c r="M1443" s="17"/>
      <c r="N1443" s="17"/>
      <c r="O1443" s="17"/>
      <c r="P1443" s="17"/>
      <c r="Q1443" s="17"/>
      <c r="R1443" s="17"/>
      <c r="S1443" s="17"/>
      <c r="T1443" s="17"/>
      <c r="U1443" s="17"/>
      <c r="V1443" s="17"/>
      <c r="W1443" s="17"/>
      <c r="X1443" s="17"/>
      <c r="Y1443" s="17"/>
      <c r="Z1443" s="17"/>
      <c r="AA1443" s="17"/>
      <c r="AB1443" s="17"/>
      <c r="AC1443" s="17"/>
      <c r="AD1443" s="17"/>
      <c r="AE1443" s="17"/>
      <c r="AF1443" s="17"/>
      <c r="AG1443" s="17"/>
      <c r="AH1443" s="17"/>
      <c r="AI1443" s="17"/>
      <c r="AJ1443" s="17"/>
      <c r="AK1443" s="17"/>
      <c r="AL1443" s="17"/>
      <c r="AM1443" s="17"/>
      <c r="AN1443" s="17"/>
    </row>
    <row r="1444" spans="2:40" x14ac:dyDescent="0.35">
      <c r="B1444" s="24" t="s">
        <v>222</v>
      </c>
      <c r="C1444" s="17"/>
      <c r="D1444" s="17"/>
      <c r="E1444" s="17"/>
      <c r="F1444" s="17"/>
      <c r="G1444" s="17"/>
      <c r="H1444" s="17"/>
      <c r="I1444" s="17"/>
      <c r="J1444" s="17"/>
      <c r="K1444" s="17"/>
      <c r="L1444" s="17"/>
      <c r="M1444" s="17"/>
      <c r="N1444" s="17"/>
      <c r="O1444" s="17"/>
      <c r="P1444" s="17"/>
      <c r="Q1444" s="17"/>
      <c r="R1444" s="17"/>
      <c r="S1444" s="17"/>
      <c r="T1444" s="17"/>
      <c r="U1444" s="17"/>
      <c r="V1444" s="17"/>
      <c r="W1444" s="17"/>
      <c r="X1444" s="17"/>
      <c r="Y1444" s="17"/>
      <c r="Z1444" s="17"/>
      <c r="AA1444" s="17"/>
      <c r="AB1444" s="17"/>
      <c r="AC1444" s="17"/>
      <c r="AD1444" s="17"/>
      <c r="AE1444" s="17"/>
      <c r="AF1444" s="17"/>
      <c r="AG1444" s="17"/>
      <c r="AH1444" s="17"/>
      <c r="AI1444" s="17"/>
      <c r="AJ1444" s="17"/>
      <c r="AK1444" s="17"/>
      <c r="AL1444" s="17"/>
      <c r="AM1444" s="17"/>
      <c r="AN1444" s="17"/>
    </row>
    <row r="1445" spans="2:40" x14ac:dyDescent="0.35">
      <c r="B1445" t="s">
        <v>548</v>
      </c>
      <c r="C1445" s="17">
        <v>0.37493475401366899</v>
      </c>
      <c r="D1445" s="17">
        <v>0.327413655095384</v>
      </c>
      <c r="E1445" s="17">
        <v>0.43128020079650797</v>
      </c>
      <c r="F1445" s="17"/>
      <c r="G1445" s="17">
        <v>0.22186068955284</v>
      </c>
      <c r="H1445" s="17">
        <v>0.279245207605891</v>
      </c>
      <c r="I1445" s="17">
        <v>0.353825119561618</v>
      </c>
      <c r="J1445" s="17">
        <v>0.53144787588435805</v>
      </c>
      <c r="K1445" s="17">
        <v>0.37673326514070299</v>
      </c>
      <c r="L1445" s="17">
        <v>0.45440476067065499</v>
      </c>
      <c r="M1445" s="17"/>
      <c r="N1445" s="17">
        <v>0.34209367165974502</v>
      </c>
      <c r="O1445" s="17">
        <v>0.41700479687130199</v>
      </c>
      <c r="P1445" s="17">
        <v>0.52517640196323201</v>
      </c>
      <c r="Q1445" s="17">
        <v>0.30495360155099499</v>
      </c>
      <c r="R1445" s="17">
        <v>0.22446964227925101</v>
      </c>
      <c r="S1445" s="17"/>
      <c r="T1445" s="17">
        <v>0.347642146728527</v>
      </c>
      <c r="U1445" s="17">
        <v>0.45119224384392698</v>
      </c>
      <c r="V1445" s="17">
        <v>0.37537517271430298</v>
      </c>
      <c r="W1445" s="17">
        <v>0.33307167099051799</v>
      </c>
      <c r="X1445" s="17"/>
      <c r="Y1445" s="17">
        <v>0.36373695795494598</v>
      </c>
      <c r="Z1445" s="17">
        <v>0.42166983073136999</v>
      </c>
      <c r="AA1445" s="17" t="s">
        <v>117</v>
      </c>
      <c r="AB1445" s="17" t="s">
        <v>117</v>
      </c>
      <c r="AC1445" s="17" t="s">
        <v>117</v>
      </c>
      <c r="AD1445" s="17" t="s">
        <v>117</v>
      </c>
      <c r="AE1445" s="17"/>
      <c r="AF1445" s="17">
        <v>0.39642023424755302</v>
      </c>
      <c r="AG1445" s="17"/>
      <c r="AH1445" s="17">
        <v>0.37773132313402502</v>
      </c>
      <c r="AI1445" s="17"/>
      <c r="AJ1445" s="17">
        <v>0.31384427618184801</v>
      </c>
      <c r="AK1445" s="17">
        <v>0.36864951379586203</v>
      </c>
      <c r="AL1445" s="17">
        <v>0.49760960441124902</v>
      </c>
      <c r="AM1445" s="17">
        <v>0.42619957593135899</v>
      </c>
      <c r="AN1445" s="17">
        <v>0.208260789918082</v>
      </c>
    </row>
    <row r="1446" spans="2:40" x14ac:dyDescent="0.35">
      <c r="B1446" t="s">
        <v>547</v>
      </c>
      <c r="C1446" s="17">
        <v>0.18317269609001699</v>
      </c>
      <c r="D1446" s="17">
        <v>0.21361443588524401</v>
      </c>
      <c r="E1446" s="17">
        <v>0.146167061307932</v>
      </c>
      <c r="F1446" s="17"/>
      <c r="G1446" s="17">
        <v>0.27651625271851199</v>
      </c>
      <c r="H1446" s="17">
        <v>0.26413079578461701</v>
      </c>
      <c r="I1446" s="17">
        <v>0.20401893523690001</v>
      </c>
      <c r="J1446" s="17">
        <v>0.12636551768031501</v>
      </c>
      <c r="K1446" s="17">
        <v>9.6219761063088105E-2</v>
      </c>
      <c r="L1446" s="17">
        <v>0.116338836899795</v>
      </c>
      <c r="M1446" s="17"/>
      <c r="N1446" s="17">
        <v>0.15780208249949201</v>
      </c>
      <c r="O1446" s="17">
        <v>0.170377015084058</v>
      </c>
      <c r="P1446" s="17">
        <v>0.11502341800096</v>
      </c>
      <c r="Q1446" s="17">
        <v>0.23377493424683801</v>
      </c>
      <c r="R1446" s="17">
        <v>0.21787610929585799</v>
      </c>
      <c r="S1446" s="17"/>
      <c r="T1446" s="17">
        <v>0.29802874541875202</v>
      </c>
      <c r="U1446" s="17">
        <v>0.218977934700368</v>
      </c>
      <c r="V1446" s="17">
        <v>0.119171499372698</v>
      </c>
      <c r="W1446" s="17">
        <v>0.21347158383676201</v>
      </c>
      <c r="X1446" s="17"/>
      <c r="Y1446" s="17">
        <v>0.18910073027687599</v>
      </c>
      <c r="Z1446" s="17">
        <v>0.158431476384362</v>
      </c>
      <c r="AA1446" s="17" t="s">
        <v>117</v>
      </c>
      <c r="AB1446" s="17" t="s">
        <v>117</v>
      </c>
      <c r="AC1446" s="17" t="s">
        <v>117</v>
      </c>
      <c r="AD1446" s="17" t="s">
        <v>117</v>
      </c>
      <c r="AE1446" s="17"/>
      <c r="AF1446" s="17">
        <v>0.142296453909182</v>
      </c>
      <c r="AG1446" s="17"/>
      <c r="AH1446" s="17">
        <v>0.18536252709741899</v>
      </c>
      <c r="AI1446" s="17"/>
      <c r="AJ1446" s="17">
        <v>0.211312156715185</v>
      </c>
      <c r="AK1446" s="17">
        <v>0.15350453946533299</v>
      </c>
      <c r="AL1446" s="17">
        <v>9.1817338798599005E-2</v>
      </c>
      <c r="AM1446" s="17">
        <v>0.235155707283452</v>
      </c>
      <c r="AN1446" s="17">
        <v>0.189412598697658</v>
      </c>
    </row>
    <row r="1447" spans="2:40" x14ac:dyDescent="0.35">
      <c r="B1447" t="s">
        <v>551</v>
      </c>
      <c r="C1447" s="17">
        <v>0.10706130664522601</v>
      </c>
      <c r="D1447" s="17">
        <v>0.13070566234303899</v>
      </c>
      <c r="E1447" s="17">
        <v>7.8171051795263596E-2</v>
      </c>
      <c r="F1447" s="17"/>
      <c r="G1447" s="17">
        <v>0.12058309990687099</v>
      </c>
      <c r="H1447" s="17">
        <v>0.12806217898178901</v>
      </c>
      <c r="I1447" s="17">
        <v>0.151675989101098</v>
      </c>
      <c r="J1447" s="17">
        <v>7.8617196902361006E-2</v>
      </c>
      <c r="K1447" s="17">
        <v>6.8343954863666401E-2</v>
      </c>
      <c r="L1447" s="17">
        <v>5.81609509275028E-2</v>
      </c>
      <c r="M1447" s="17"/>
      <c r="N1447" s="17">
        <v>3.4955013547276002E-2</v>
      </c>
      <c r="O1447" s="17">
        <v>2.4603877979427799E-2</v>
      </c>
      <c r="P1447" s="17">
        <v>6.4514446513809803E-2</v>
      </c>
      <c r="Q1447" s="17">
        <v>0.16018419560873401</v>
      </c>
      <c r="R1447" s="17">
        <v>0.17079764279061499</v>
      </c>
      <c r="S1447" s="17"/>
      <c r="T1447" s="17">
        <v>9.1971108321051695E-2</v>
      </c>
      <c r="U1447" s="17">
        <v>7.2350372769590596E-2</v>
      </c>
      <c r="V1447" s="17">
        <v>9.7301442459308995E-2</v>
      </c>
      <c r="W1447" s="17">
        <v>0.13342067993016801</v>
      </c>
      <c r="X1447" s="17"/>
      <c r="Y1447" s="17">
        <v>0.107756158433181</v>
      </c>
      <c r="Z1447" s="17">
        <v>0.104161276009979</v>
      </c>
      <c r="AA1447" s="17" t="s">
        <v>117</v>
      </c>
      <c r="AB1447" s="17" t="s">
        <v>117</v>
      </c>
      <c r="AC1447" s="17" t="s">
        <v>117</v>
      </c>
      <c r="AD1447" s="17" t="s">
        <v>117</v>
      </c>
      <c r="AE1447" s="17"/>
      <c r="AF1447" s="17">
        <v>0.12252014672162</v>
      </c>
      <c r="AG1447" s="17"/>
      <c r="AH1447" s="17">
        <v>0.105106539817934</v>
      </c>
      <c r="AI1447" s="17"/>
      <c r="AJ1447" s="17">
        <v>0.13340439556237599</v>
      </c>
      <c r="AK1447" s="17">
        <v>7.3498522118967596E-2</v>
      </c>
      <c r="AL1447" s="17">
        <v>7.5589175909052203E-2</v>
      </c>
      <c r="AM1447" s="17">
        <v>0.11245169882816999</v>
      </c>
      <c r="AN1447" s="17">
        <v>0.10977962644848401</v>
      </c>
    </row>
    <row r="1448" spans="2:40" x14ac:dyDescent="0.35">
      <c r="B1448" t="s">
        <v>546</v>
      </c>
      <c r="C1448" s="17">
        <v>0.105649210623947</v>
      </c>
      <c r="D1448" s="17">
        <v>0.123285849788469</v>
      </c>
      <c r="E1448" s="17">
        <v>8.4207747552551504E-2</v>
      </c>
      <c r="F1448" s="17"/>
      <c r="G1448" s="17">
        <v>8.2484772477036505E-2</v>
      </c>
      <c r="H1448" s="17">
        <v>0.120496674745214</v>
      </c>
      <c r="I1448" s="17">
        <v>0.161415640217173</v>
      </c>
      <c r="J1448" s="17">
        <v>7.7764528605002395E-2</v>
      </c>
      <c r="K1448" s="17">
        <v>8.7380339965464501E-2</v>
      </c>
      <c r="L1448" s="17">
        <v>3.3890030888778698E-2</v>
      </c>
      <c r="M1448" s="17"/>
      <c r="N1448" s="17">
        <v>9.8262910340330106E-2</v>
      </c>
      <c r="O1448" s="17">
        <v>6.8392689202673398E-2</v>
      </c>
      <c r="P1448" s="17">
        <v>5.9804461938692703E-2</v>
      </c>
      <c r="Q1448" s="17">
        <v>0.114326537991262</v>
      </c>
      <c r="R1448" s="17">
        <v>0.194231301348641</v>
      </c>
      <c r="S1448" s="17"/>
      <c r="T1448" s="17">
        <v>0</v>
      </c>
      <c r="U1448" s="17">
        <v>5.4805483829044099E-2</v>
      </c>
      <c r="V1448" s="17">
        <v>8.5271289253184904E-2</v>
      </c>
      <c r="W1448" s="17">
        <v>0.13958619129966299</v>
      </c>
      <c r="X1448" s="17"/>
      <c r="Y1448" s="17">
        <v>0.110492295429132</v>
      </c>
      <c r="Z1448" s="17">
        <v>8.5436131306043897E-2</v>
      </c>
      <c r="AA1448" s="17" t="s">
        <v>117</v>
      </c>
      <c r="AB1448" s="17" t="s">
        <v>117</v>
      </c>
      <c r="AC1448" s="17" t="s">
        <v>117</v>
      </c>
      <c r="AD1448" s="17" t="s">
        <v>117</v>
      </c>
      <c r="AE1448" s="17"/>
      <c r="AF1448" s="17">
        <v>0.104440714725913</v>
      </c>
      <c r="AG1448" s="17"/>
      <c r="AH1448" s="17">
        <v>0.106146061803935</v>
      </c>
      <c r="AI1448" s="17"/>
      <c r="AJ1448" s="17">
        <v>0.150757124446394</v>
      </c>
      <c r="AK1448" s="17">
        <v>0.14731695136652301</v>
      </c>
      <c r="AL1448" s="17">
        <v>7.0047747447093897E-2</v>
      </c>
      <c r="AM1448" s="17">
        <v>5.8083541768084702E-2</v>
      </c>
      <c r="AN1448" s="17">
        <v>6.8145482001371799E-2</v>
      </c>
    </row>
    <row r="1449" spans="2:40" x14ac:dyDescent="0.35">
      <c r="B1449" t="s">
        <v>549</v>
      </c>
      <c r="C1449" s="17">
        <v>9.6396138015346994E-2</v>
      </c>
      <c r="D1449" s="17">
        <v>0.111351288804906</v>
      </c>
      <c r="E1449" s="17">
        <v>7.8243211324873593E-2</v>
      </c>
      <c r="F1449" s="17"/>
      <c r="G1449" s="17">
        <v>0.20006742166046501</v>
      </c>
      <c r="H1449" s="17">
        <v>0.145797853107139</v>
      </c>
      <c r="I1449" s="17">
        <v>0.173836938594473</v>
      </c>
      <c r="J1449" s="17">
        <v>1.88469640056558E-2</v>
      </c>
      <c r="K1449" s="17">
        <v>1.07349492194344E-2</v>
      </c>
      <c r="L1449" s="17">
        <v>0</v>
      </c>
      <c r="M1449" s="17"/>
      <c r="N1449" s="17">
        <v>4.35942399395838E-2</v>
      </c>
      <c r="O1449" s="17">
        <v>7.9429407823860002E-2</v>
      </c>
      <c r="P1449" s="17">
        <v>2.3947718317124798E-2</v>
      </c>
      <c r="Q1449" s="17">
        <v>0.12955665472389299</v>
      </c>
      <c r="R1449" s="17">
        <v>0.19276149743197599</v>
      </c>
      <c r="S1449" s="17"/>
      <c r="T1449" s="17">
        <v>8.2563131440788001E-2</v>
      </c>
      <c r="U1449" s="17">
        <v>6.3032854950437603E-2</v>
      </c>
      <c r="V1449" s="17">
        <v>7.6057842268715897E-2</v>
      </c>
      <c r="W1449" s="17">
        <v>0.118476501661576</v>
      </c>
      <c r="X1449" s="17"/>
      <c r="Y1449" s="17">
        <v>9.1681387238444406E-2</v>
      </c>
      <c r="Z1449" s="17">
        <v>0.11607360294754</v>
      </c>
      <c r="AA1449" s="17" t="s">
        <v>117</v>
      </c>
      <c r="AB1449" s="17" t="s">
        <v>117</v>
      </c>
      <c r="AC1449" s="17" t="s">
        <v>117</v>
      </c>
      <c r="AD1449" s="17" t="s">
        <v>117</v>
      </c>
      <c r="AE1449" s="17"/>
      <c r="AF1449" s="17">
        <v>9.4285936503899104E-2</v>
      </c>
      <c r="AG1449" s="17"/>
      <c r="AH1449" s="17">
        <v>9.8451600485619101E-2</v>
      </c>
      <c r="AI1449" s="17"/>
      <c r="AJ1449" s="17">
        <v>6.79732891647577E-2</v>
      </c>
      <c r="AK1449" s="17">
        <v>0.11440509094021099</v>
      </c>
      <c r="AL1449" s="17">
        <v>8.4070038279267595E-2</v>
      </c>
      <c r="AM1449" s="17">
        <v>0.107103988450632</v>
      </c>
      <c r="AN1449" s="17">
        <v>0.18649017489893599</v>
      </c>
    </row>
    <row r="1450" spans="2:40" x14ac:dyDescent="0.35">
      <c r="B1450" t="s">
        <v>552</v>
      </c>
      <c r="C1450" s="17">
        <v>8.7678795089781505E-2</v>
      </c>
      <c r="D1450" s="17">
        <v>6.8860158337759603E-2</v>
      </c>
      <c r="E1450" s="17">
        <v>0.111397731791284</v>
      </c>
      <c r="F1450" s="17"/>
      <c r="G1450" s="17">
        <v>8.8145868735249405E-2</v>
      </c>
      <c r="H1450" s="17">
        <v>0.149510161433314</v>
      </c>
      <c r="I1450" s="17">
        <v>0.10279311381502899</v>
      </c>
      <c r="J1450" s="17">
        <v>4.9575721712701699E-2</v>
      </c>
      <c r="K1450" s="17">
        <v>5.54338863974232E-2</v>
      </c>
      <c r="L1450" s="17">
        <v>2.9113913717428101E-2</v>
      </c>
      <c r="M1450" s="17"/>
      <c r="N1450" s="17">
        <v>7.5344950876874206E-2</v>
      </c>
      <c r="O1450" s="17">
        <v>0.126176515484834</v>
      </c>
      <c r="P1450" s="17">
        <v>3.9228737018769097E-2</v>
      </c>
      <c r="Q1450" s="17">
        <v>0.102260179971163</v>
      </c>
      <c r="R1450" s="17">
        <v>0.10939891647962501</v>
      </c>
      <c r="S1450" s="17"/>
      <c r="T1450" s="17">
        <v>0.17702685147449501</v>
      </c>
      <c r="U1450" s="17">
        <v>5.1035049228958802E-2</v>
      </c>
      <c r="V1450" s="17">
        <v>0.11069123937191699</v>
      </c>
      <c r="W1450" s="17">
        <v>9.3608791123563406E-2</v>
      </c>
      <c r="X1450" s="17"/>
      <c r="Y1450" s="17">
        <v>9.9783897366258395E-2</v>
      </c>
      <c r="Z1450" s="17">
        <v>3.7156988780759397E-2</v>
      </c>
      <c r="AA1450" s="17" t="s">
        <v>117</v>
      </c>
      <c r="AB1450" s="17" t="s">
        <v>117</v>
      </c>
      <c r="AC1450" s="17" t="s">
        <v>117</v>
      </c>
      <c r="AD1450" s="17" t="s">
        <v>117</v>
      </c>
      <c r="AE1450" s="17"/>
      <c r="AF1450" s="17">
        <v>9.4638293426944797E-2</v>
      </c>
      <c r="AG1450" s="17"/>
      <c r="AH1450" s="17">
        <v>8.9548376967813106E-2</v>
      </c>
      <c r="AI1450" s="17"/>
      <c r="AJ1450" s="17">
        <v>0.113505479817058</v>
      </c>
      <c r="AK1450" s="17">
        <v>4.02650490541843E-2</v>
      </c>
      <c r="AL1450" s="17">
        <v>6.03260899148097E-2</v>
      </c>
      <c r="AM1450" s="17">
        <v>3.98328008804264E-2</v>
      </c>
      <c r="AN1450" s="17">
        <v>0.24661903368343999</v>
      </c>
    </row>
    <row r="1451" spans="2:40" x14ac:dyDescent="0.35">
      <c r="B1451" t="s">
        <v>550</v>
      </c>
      <c r="C1451" s="17">
        <v>7.8614119561458598E-2</v>
      </c>
      <c r="D1451" s="17">
        <v>8.0647374681867001E-2</v>
      </c>
      <c r="E1451" s="17">
        <v>7.6420835861213801E-2</v>
      </c>
      <c r="F1451" s="17"/>
      <c r="G1451" s="17">
        <v>0.127754191214243</v>
      </c>
      <c r="H1451" s="17">
        <v>0.13154584251340301</v>
      </c>
      <c r="I1451" s="17">
        <v>6.4647434425341904E-2</v>
      </c>
      <c r="J1451" s="17">
        <v>5.4172951749642602E-2</v>
      </c>
      <c r="K1451" s="17">
        <v>4.9176865903945703E-2</v>
      </c>
      <c r="L1451" s="17">
        <v>2.9047037210074698E-2</v>
      </c>
      <c r="M1451" s="17"/>
      <c r="N1451" s="17">
        <v>4.5532923592350803E-2</v>
      </c>
      <c r="O1451" s="17">
        <v>3.7284333534524997E-2</v>
      </c>
      <c r="P1451" s="17">
        <v>1.7312853856640002E-2</v>
      </c>
      <c r="Q1451" s="17">
        <v>0.10883871422961799</v>
      </c>
      <c r="R1451" s="17">
        <v>0.17335137696613201</v>
      </c>
      <c r="S1451" s="17"/>
      <c r="T1451" s="17">
        <v>8.0499794183582302E-2</v>
      </c>
      <c r="U1451" s="17">
        <v>6.6560446979640794E-2</v>
      </c>
      <c r="V1451" s="17">
        <v>8.0251417005655398E-2</v>
      </c>
      <c r="W1451" s="17">
        <v>8.8496639277315103E-2</v>
      </c>
      <c r="X1451" s="17"/>
      <c r="Y1451" s="17">
        <v>7.5015292422525207E-2</v>
      </c>
      <c r="Z1451" s="17">
        <v>9.3634170074056597E-2</v>
      </c>
      <c r="AA1451" s="17" t="s">
        <v>117</v>
      </c>
      <c r="AB1451" s="17" t="s">
        <v>117</v>
      </c>
      <c r="AC1451" s="17" t="s">
        <v>117</v>
      </c>
      <c r="AD1451" s="17" t="s">
        <v>117</v>
      </c>
      <c r="AE1451" s="17"/>
      <c r="AF1451" s="17">
        <v>9.7601887588981098E-2</v>
      </c>
      <c r="AG1451" s="17"/>
      <c r="AH1451" s="17">
        <v>8.0290414646707206E-2</v>
      </c>
      <c r="AI1451" s="17"/>
      <c r="AJ1451" s="17">
        <v>0.117507733353482</v>
      </c>
      <c r="AK1451" s="17">
        <v>4.5423705757294201E-2</v>
      </c>
      <c r="AL1451" s="17">
        <v>4.2904026588591597E-2</v>
      </c>
      <c r="AM1451" s="17">
        <v>8.8777991979979307E-2</v>
      </c>
      <c r="AN1451" s="17">
        <v>2.63044446959886E-2</v>
      </c>
    </row>
    <row r="1452" spans="2:40" x14ac:dyDescent="0.35">
      <c r="B1452" t="s">
        <v>79</v>
      </c>
      <c r="C1452" s="17">
        <v>0.172125359183777</v>
      </c>
      <c r="D1452" s="17">
        <v>0.152509035522058</v>
      </c>
      <c r="E1452" s="17">
        <v>0.197188265154526</v>
      </c>
      <c r="F1452" s="17"/>
      <c r="G1452" s="17">
        <v>0.104305390436964</v>
      </c>
      <c r="H1452" s="17">
        <v>0.109065720958599</v>
      </c>
      <c r="I1452" s="17">
        <v>0.11975741910825299</v>
      </c>
      <c r="J1452" s="17">
        <v>0.171413884540558</v>
      </c>
      <c r="K1452" s="17">
        <v>0.30466392476127402</v>
      </c>
      <c r="L1452" s="17">
        <v>0.33713854410591498</v>
      </c>
      <c r="M1452" s="17"/>
      <c r="N1452" s="17">
        <v>0.280056875503848</v>
      </c>
      <c r="O1452" s="17">
        <v>0.19108194664549499</v>
      </c>
      <c r="P1452" s="17">
        <v>0.21578296170247199</v>
      </c>
      <c r="Q1452" s="17">
        <v>0.14624969236979601</v>
      </c>
      <c r="R1452" s="17">
        <v>0.10217478583844899</v>
      </c>
      <c r="S1452" s="17"/>
      <c r="T1452" s="17">
        <v>0.181858205348087</v>
      </c>
      <c r="U1452" s="17">
        <v>0.126533937560285</v>
      </c>
      <c r="V1452" s="17">
        <v>0.197925107919904</v>
      </c>
      <c r="W1452" s="17">
        <v>0.14172525906775099</v>
      </c>
      <c r="X1452" s="17"/>
      <c r="Y1452" s="17">
        <v>0.16473171090766101</v>
      </c>
      <c r="Z1452" s="17">
        <v>0.202983459973956</v>
      </c>
      <c r="AA1452" s="17" t="s">
        <v>117</v>
      </c>
      <c r="AB1452" s="17" t="s">
        <v>117</v>
      </c>
      <c r="AC1452" s="17" t="s">
        <v>117</v>
      </c>
      <c r="AD1452" s="17" t="s">
        <v>117</v>
      </c>
      <c r="AE1452" s="17"/>
      <c r="AF1452" s="17">
        <v>0.173989361086129</v>
      </c>
      <c r="AG1452" s="17"/>
      <c r="AH1452" s="17">
        <v>0.16738025074560101</v>
      </c>
      <c r="AI1452" s="17"/>
      <c r="AJ1452" s="17">
        <v>0.14556628584693099</v>
      </c>
      <c r="AK1452" s="17">
        <v>0.16851978536233</v>
      </c>
      <c r="AL1452" s="17">
        <v>0.20343305293326799</v>
      </c>
      <c r="AM1452" s="17">
        <v>0.17753478192604599</v>
      </c>
      <c r="AN1452" s="17">
        <v>0.19839266492299701</v>
      </c>
    </row>
    <row r="1453" spans="2:40" x14ac:dyDescent="0.35">
      <c r="C1453" s="17"/>
      <c r="D1453" s="17"/>
      <c r="E1453" s="17"/>
      <c r="F1453" s="17"/>
      <c r="G1453" s="17"/>
      <c r="H1453" s="17"/>
      <c r="I1453" s="17"/>
      <c r="J1453" s="17"/>
      <c r="K1453" s="17"/>
      <c r="L1453" s="17"/>
      <c r="M1453" s="17"/>
      <c r="N1453" s="17"/>
      <c r="O1453" s="17"/>
      <c r="P1453" s="17"/>
      <c r="Q1453" s="17"/>
      <c r="R1453" s="17"/>
      <c r="S1453" s="17"/>
      <c r="T1453" s="17"/>
      <c r="U1453" s="17"/>
      <c r="V1453" s="17"/>
      <c r="W1453" s="17"/>
      <c r="X1453" s="17"/>
      <c r="Y1453" s="17"/>
      <c r="Z1453" s="17"/>
      <c r="AA1453" s="17"/>
      <c r="AB1453" s="17"/>
      <c r="AC1453" s="17"/>
      <c r="AD1453" s="17"/>
      <c r="AE1453" s="17"/>
      <c r="AF1453" s="17"/>
      <c r="AG1453" s="17"/>
      <c r="AH1453" s="17"/>
      <c r="AI1453" s="17"/>
      <c r="AJ1453" s="17"/>
      <c r="AK1453" s="17"/>
      <c r="AL1453" s="17"/>
      <c r="AM1453" s="17"/>
      <c r="AN1453" s="17"/>
    </row>
    <row r="1454" spans="2:40" x14ac:dyDescent="0.35">
      <c r="B1454" s="6" t="s">
        <v>560</v>
      </c>
      <c r="C1454" s="17"/>
      <c r="D1454" s="17"/>
      <c r="E1454" s="17"/>
      <c r="F1454" s="17"/>
      <c r="G1454" s="17"/>
      <c r="H1454" s="17"/>
      <c r="I1454" s="17"/>
      <c r="J1454" s="17"/>
      <c r="K1454" s="17"/>
      <c r="L1454" s="17"/>
      <c r="M1454" s="17"/>
      <c r="N1454" s="17"/>
      <c r="O1454" s="17"/>
      <c r="P1454" s="17"/>
      <c r="Q1454" s="17"/>
      <c r="R1454" s="17"/>
      <c r="S1454" s="17"/>
      <c r="T1454" s="17"/>
      <c r="U1454" s="17"/>
      <c r="V1454" s="17"/>
      <c r="W1454" s="17"/>
      <c r="X1454" s="17"/>
      <c r="Y1454" s="17"/>
      <c r="Z1454" s="17"/>
      <c r="AA1454" s="17"/>
      <c r="AB1454" s="17"/>
      <c r="AC1454" s="17"/>
      <c r="AD1454" s="17"/>
      <c r="AE1454" s="17"/>
      <c r="AF1454" s="17"/>
      <c r="AG1454" s="17"/>
      <c r="AH1454" s="17"/>
      <c r="AI1454" s="17"/>
      <c r="AJ1454" s="17"/>
      <c r="AK1454" s="17"/>
      <c r="AL1454" s="17"/>
      <c r="AM1454" s="17"/>
      <c r="AN1454" s="17"/>
    </row>
    <row r="1455" spans="2:40" x14ac:dyDescent="0.35">
      <c r="B1455" s="24" t="s">
        <v>222</v>
      </c>
      <c r="C1455" s="17"/>
      <c r="D1455" s="17"/>
      <c r="E1455" s="17"/>
      <c r="F1455" s="17"/>
      <c r="G1455" s="17"/>
      <c r="H1455" s="17"/>
      <c r="I1455" s="17"/>
      <c r="J1455" s="17"/>
      <c r="K1455" s="17"/>
      <c r="L1455" s="17"/>
      <c r="M1455" s="17"/>
      <c r="N1455" s="17"/>
      <c r="O1455" s="17"/>
      <c r="P1455" s="17"/>
      <c r="Q1455" s="17"/>
      <c r="R1455" s="17"/>
      <c r="S1455" s="17"/>
      <c r="T1455" s="17"/>
      <c r="U1455" s="17"/>
      <c r="V1455" s="17"/>
      <c r="W1455" s="17"/>
      <c r="X1455" s="17"/>
      <c r="Y1455" s="17"/>
      <c r="Z1455" s="17"/>
      <c r="AA1455" s="17"/>
      <c r="AB1455" s="17"/>
      <c r="AC1455" s="17"/>
      <c r="AD1455" s="17"/>
      <c r="AE1455" s="17"/>
      <c r="AF1455" s="17"/>
      <c r="AG1455" s="17"/>
      <c r="AH1455" s="17"/>
      <c r="AI1455" s="17"/>
      <c r="AJ1455" s="17"/>
      <c r="AK1455" s="17"/>
      <c r="AL1455" s="17"/>
      <c r="AM1455" s="17"/>
      <c r="AN1455" s="17"/>
    </row>
    <row r="1456" spans="2:40" x14ac:dyDescent="0.35">
      <c r="B1456" t="s">
        <v>548</v>
      </c>
      <c r="C1456" s="17">
        <v>0.49134406600760899</v>
      </c>
      <c r="D1456" s="17">
        <v>0.450068904008186</v>
      </c>
      <c r="E1456" s="17">
        <v>0.54042740218377705</v>
      </c>
      <c r="F1456" s="17"/>
      <c r="G1456" s="17">
        <v>0.46414219332071899</v>
      </c>
      <c r="H1456" s="17">
        <v>0.35433973652256001</v>
      </c>
      <c r="I1456" s="17">
        <v>0.48805588370707598</v>
      </c>
      <c r="J1456" s="17">
        <v>0.55150791529917897</v>
      </c>
      <c r="K1456" s="17">
        <v>0.60720045770611197</v>
      </c>
      <c r="L1456" s="17">
        <v>0.51341385868297995</v>
      </c>
      <c r="M1456" s="17"/>
      <c r="N1456" s="17">
        <v>0.59279690934036999</v>
      </c>
      <c r="O1456" s="17">
        <v>0.64798628455283602</v>
      </c>
      <c r="P1456" s="17">
        <v>0.63051739642370797</v>
      </c>
      <c r="Q1456" s="17">
        <v>0.35167681638396198</v>
      </c>
      <c r="R1456" s="17">
        <v>0.35518804504183599</v>
      </c>
      <c r="S1456" s="17"/>
      <c r="T1456" s="17">
        <v>0.347642146728527</v>
      </c>
      <c r="U1456" s="17">
        <v>0.60748624942784102</v>
      </c>
      <c r="V1456" s="17">
        <v>0.48455360543237203</v>
      </c>
      <c r="W1456" s="17">
        <v>0.42879607971260503</v>
      </c>
      <c r="X1456" s="17"/>
      <c r="Y1456" s="17">
        <v>0.46355151127175398</v>
      </c>
      <c r="Z1456" s="17">
        <v>0.607338960980641</v>
      </c>
      <c r="AA1456" s="17" t="s">
        <v>117</v>
      </c>
      <c r="AB1456" s="17" t="s">
        <v>117</v>
      </c>
      <c r="AC1456" s="17" t="s">
        <v>117</v>
      </c>
      <c r="AD1456" s="17" t="s">
        <v>117</v>
      </c>
      <c r="AE1456" s="17"/>
      <c r="AF1456" s="17">
        <v>0.49140222944728501</v>
      </c>
      <c r="AG1456" s="17"/>
      <c r="AH1456" s="17">
        <v>0.496788468694914</v>
      </c>
      <c r="AI1456" s="17"/>
      <c r="AJ1456" s="17">
        <v>0.36925564135144201</v>
      </c>
      <c r="AK1456" s="17">
        <v>0.49453242198312097</v>
      </c>
      <c r="AL1456" s="17">
        <v>0.60769908322292998</v>
      </c>
      <c r="AM1456" s="17">
        <v>0.56696020951300397</v>
      </c>
      <c r="AN1456" s="17">
        <v>0.51115347596786997</v>
      </c>
    </row>
    <row r="1457" spans="2:40" x14ac:dyDescent="0.35">
      <c r="B1457" t="s">
        <v>546</v>
      </c>
      <c r="C1457" s="17">
        <v>0.15102233116911601</v>
      </c>
      <c r="D1457" s="17">
        <v>0.13385079377280901</v>
      </c>
      <c r="E1457" s="17">
        <v>0.172963105853737</v>
      </c>
      <c r="F1457" s="17"/>
      <c r="G1457" s="17">
        <v>9.3432721333566601E-2</v>
      </c>
      <c r="H1457" s="17">
        <v>0.24887805658305301</v>
      </c>
      <c r="I1457" s="17">
        <v>0.16090626530864399</v>
      </c>
      <c r="J1457" s="17">
        <v>0.14489850834506901</v>
      </c>
      <c r="K1457" s="17">
        <v>7.5856829864415498E-2</v>
      </c>
      <c r="L1457" s="17">
        <v>6.1952341375308702E-2</v>
      </c>
      <c r="M1457" s="17"/>
      <c r="N1457" s="17">
        <v>0</v>
      </c>
      <c r="O1457" s="17">
        <v>0.11440600310042399</v>
      </c>
      <c r="P1457" s="17">
        <v>7.1927173358673199E-2</v>
      </c>
      <c r="Q1457" s="17">
        <v>0.242238171336596</v>
      </c>
      <c r="R1457" s="17">
        <v>0.19625021095911499</v>
      </c>
      <c r="S1457" s="17"/>
      <c r="T1457" s="17">
        <v>8.0499794183582302E-2</v>
      </c>
      <c r="U1457" s="17">
        <v>0.103309460592345</v>
      </c>
      <c r="V1457" s="17">
        <v>0.149389514103446</v>
      </c>
      <c r="W1457" s="17">
        <v>0.18528167509985799</v>
      </c>
      <c r="X1457" s="17"/>
      <c r="Y1457" s="17">
        <v>0.161388867438232</v>
      </c>
      <c r="Z1457" s="17">
        <v>0.107756596975239</v>
      </c>
      <c r="AA1457" s="17" t="s">
        <v>117</v>
      </c>
      <c r="AB1457" s="17" t="s">
        <v>117</v>
      </c>
      <c r="AC1457" s="17" t="s">
        <v>117</v>
      </c>
      <c r="AD1457" s="17" t="s">
        <v>117</v>
      </c>
      <c r="AE1457" s="17"/>
      <c r="AF1457" s="17">
        <v>0.15047641932320299</v>
      </c>
      <c r="AG1457" s="17"/>
      <c r="AH1457" s="17">
        <v>0.152526617404071</v>
      </c>
      <c r="AI1457" s="17"/>
      <c r="AJ1457" s="17">
        <v>0.22643489416562401</v>
      </c>
      <c r="AK1457" s="17">
        <v>0.123399193184067</v>
      </c>
      <c r="AL1457" s="17">
        <v>9.9044759596433801E-2</v>
      </c>
      <c r="AM1457" s="17">
        <v>0.10650845429331</v>
      </c>
      <c r="AN1457" s="17">
        <v>0.124914781521293</v>
      </c>
    </row>
    <row r="1458" spans="2:40" x14ac:dyDescent="0.35">
      <c r="B1458" t="s">
        <v>547</v>
      </c>
      <c r="C1458" s="17">
        <v>9.8710386768362399E-2</v>
      </c>
      <c r="D1458" s="17">
        <v>0.11682442671326999</v>
      </c>
      <c r="E1458" s="17">
        <v>7.6647437625327497E-2</v>
      </c>
      <c r="F1458" s="17"/>
      <c r="G1458" s="17">
        <v>0.101381357314316</v>
      </c>
      <c r="H1458" s="17">
        <v>0.169721231262802</v>
      </c>
      <c r="I1458" s="17">
        <v>0.10512482550824601</v>
      </c>
      <c r="J1458" s="17">
        <v>5.9083553103751102E-2</v>
      </c>
      <c r="K1458" s="17">
        <v>5.8675719450724299E-2</v>
      </c>
      <c r="L1458" s="17">
        <v>6.1885464867955299E-2</v>
      </c>
      <c r="M1458" s="17"/>
      <c r="N1458" s="17">
        <v>3.4955013547276002E-2</v>
      </c>
      <c r="O1458" s="17">
        <v>6.1801886306237702E-2</v>
      </c>
      <c r="P1458" s="17">
        <v>4.4687290516370298E-2</v>
      </c>
      <c r="Q1458" s="17">
        <v>0.12992430838775099</v>
      </c>
      <c r="R1458" s="17">
        <v>0.18583651125119899</v>
      </c>
      <c r="S1458" s="17"/>
      <c r="T1458" s="17">
        <v>0.118938556687051</v>
      </c>
      <c r="U1458" s="17">
        <v>8.7366151599821196E-2</v>
      </c>
      <c r="V1458" s="17">
        <v>9.4511459537162099E-2</v>
      </c>
      <c r="W1458" s="17">
        <v>0.117251634728087</v>
      </c>
      <c r="X1458" s="17"/>
      <c r="Y1458" s="17">
        <v>0.115141437941873</v>
      </c>
      <c r="Z1458" s="17">
        <v>3.01338174935309E-2</v>
      </c>
      <c r="AA1458" s="17" t="s">
        <v>117</v>
      </c>
      <c r="AB1458" s="17" t="s">
        <v>117</v>
      </c>
      <c r="AC1458" s="17" t="s">
        <v>117</v>
      </c>
      <c r="AD1458" s="17" t="s">
        <v>117</v>
      </c>
      <c r="AE1458" s="17"/>
      <c r="AF1458" s="17">
        <v>9.9311764455888199E-2</v>
      </c>
      <c r="AG1458" s="17"/>
      <c r="AH1458" s="17">
        <v>9.9055238123550396E-2</v>
      </c>
      <c r="AI1458" s="17"/>
      <c r="AJ1458" s="17">
        <v>0.143876909926061</v>
      </c>
      <c r="AK1458" s="17">
        <v>4.32913283502449E-2</v>
      </c>
      <c r="AL1458" s="17">
        <v>6.12249360226442E-2</v>
      </c>
      <c r="AM1458" s="17">
        <v>8.9165166373676705E-2</v>
      </c>
      <c r="AN1458" s="17">
        <v>0.111494944826763</v>
      </c>
    </row>
    <row r="1459" spans="2:40" x14ac:dyDescent="0.35">
      <c r="B1459" t="s">
        <v>550</v>
      </c>
      <c r="C1459" s="17">
        <v>9.4620162424178797E-2</v>
      </c>
      <c r="D1459" s="17">
        <v>9.0147532041911796E-2</v>
      </c>
      <c r="E1459" s="17">
        <v>0.10056687535417499</v>
      </c>
      <c r="F1459" s="17"/>
      <c r="G1459" s="17">
        <v>0.109272732333017</v>
      </c>
      <c r="H1459" s="17">
        <v>0.180977213334403</v>
      </c>
      <c r="I1459" s="17">
        <v>7.5938897810914896E-2</v>
      </c>
      <c r="J1459" s="17">
        <v>8.6029779600671902E-2</v>
      </c>
      <c r="K1459" s="17">
        <v>2.7672399040197599E-2</v>
      </c>
      <c r="L1459" s="17">
        <v>3.2838427657880601E-2</v>
      </c>
      <c r="M1459" s="17"/>
      <c r="N1459" s="17">
        <v>3.1307288952535699E-2</v>
      </c>
      <c r="O1459" s="17">
        <v>5.4709585702850297E-2</v>
      </c>
      <c r="P1459" s="17">
        <v>4.2746948134372902E-2</v>
      </c>
      <c r="Q1459" s="17">
        <v>0.107276078379353</v>
      </c>
      <c r="R1459" s="17">
        <v>0.215647095616776</v>
      </c>
      <c r="S1459" s="17"/>
      <c r="T1459" s="17">
        <v>8.0499794183582302E-2</v>
      </c>
      <c r="U1459" s="17">
        <v>5.9372090401791901E-2</v>
      </c>
      <c r="V1459" s="17">
        <v>0.120632811049217</v>
      </c>
      <c r="W1459" s="17">
        <v>0.111034960449098</v>
      </c>
      <c r="X1459" s="17"/>
      <c r="Y1459" s="17">
        <v>0.103507484682623</v>
      </c>
      <c r="Z1459" s="17">
        <v>5.7528069892297098E-2</v>
      </c>
      <c r="AA1459" s="17" t="s">
        <v>117</v>
      </c>
      <c r="AB1459" s="17" t="s">
        <v>117</v>
      </c>
      <c r="AC1459" s="17" t="s">
        <v>117</v>
      </c>
      <c r="AD1459" s="17" t="s">
        <v>117</v>
      </c>
      <c r="AE1459" s="17"/>
      <c r="AF1459" s="17">
        <v>8.2340205228507296E-2</v>
      </c>
      <c r="AG1459" s="17"/>
      <c r="AH1459" s="17">
        <v>9.0688179960838305E-2</v>
      </c>
      <c r="AI1459" s="17"/>
      <c r="AJ1459" s="17">
        <v>0.15047372932186001</v>
      </c>
      <c r="AK1459" s="17">
        <v>6.9597548550914698E-2</v>
      </c>
      <c r="AL1459" s="17">
        <v>6.2129671649582101E-2</v>
      </c>
      <c r="AM1459" s="17">
        <v>6.5490424736225905E-2</v>
      </c>
      <c r="AN1459" s="17">
        <v>5.7728354153215401E-2</v>
      </c>
    </row>
    <row r="1460" spans="2:40" x14ac:dyDescent="0.35">
      <c r="B1460" t="s">
        <v>549</v>
      </c>
      <c r="C1460" s="17">
        <v>8.9562589446072802E-2</v>
      </c>
      <c r="D1460" s="17">
        <v>0.110963531165004</v>
      </c>
      <c r="E1460" s="17">
        <v>6.3382702722761794E-2</v>
      </c>
      <c r="F1460" s="17"/>
      <c r="G1460" s="17">
        <v>0.11987613958078</v>
      </c>
      <c r="H1460" s="17">
        <v>0.11316842516188801</v>
      </c>
      <c r="I1460" s="17">
        <v>0.108438021203609</v>
      </c>
      <c r="J1460" s="17">
        <v>9.7273748210590094E-2</v>
      </c>
      <c r="K1460" s="17">
        <v>2.79245999043146E-2</v>
      </c>
      <c r="L1460" s="17">
        <v>2.9113913717428101E-2</v>
      </c>
      <c r="M1460" s="17"/>
      <c r="N1460" s="17">
        <v>0</v>
      </c>
      <c r="O1460" s="17">
        <v>3.0383618882730098E-2</v>
      </c>
      <c r="P1460" s="17">
        <v>3.5147290082539598E-2</v>
      </c>
      <c r="Q1460" s="17">
        <v>0.113797276041547</v>
      </c>
      <c r="R1460" s="17">
        <v>0.21612224691450799</v>
      </c>
      <c r="S1460" s="17"/>
      <c r="T1460" s="17">
        <v>8.0499794183582302E-2</v>
      </c>
      <c r="U1460" s="17">
        <v>3.9010774224581497E-2</v>
      </c>
      <c r="V1460" s="17">
        <v>8.4592889213353895E-2</v>
      </c>
      <c r="W1460" s="17">
        <v>0.13122874298788201</v>
      </c>
      <c r="X1460" s="17"/>
      <c r="Y1460" s="17">
        <v>9.6453896576941298E-2</v>
      </c>
      <c r="Z1460" s="17">
        <v>6.0801057644868803E-2</v>
      </c>
      <c r="AA1460" s="17" t="s">
        <v>117</v>
      </c>
      <c r="AB1460" s="17" t="s">
        <v>117</v>
      </c>
      <c r="AC1460" s="17" t="s">
        <v>117</v>
      </c>
      <c r="AD1460" s="17" t="s">
        <v>117</v>
      </c>
      <c r="AE1460" s="17"/>
      <c r="AF1460" s="17">
        <v>9.7583719111871706E-2</v>
      </c>
      <c r="AG1460" s="17"/>
      <c r="AH1460" s="17">
        <v>9.1472339620063098E-2</v>
      </c>
      <c r="AI1460" s="17"/>
      <c r="AJ1460" s="17">
        <v>0.1321169863377</v>
      </c>
      <c r="AK1460" s="17">
        <v>6.19936247448361E-2</v>
      </c>
      <c r="AL1460" s="17">
        <v>5.32163727608519E-2</v>
      </c>
      <c r="AM1460" s="17">
        <v>3.3525580278070802E-2</v>
      </c>
      <c r="AN1460" s="17">
        <v>0.19260210542178899</v>
      </c>
    </row>
    <row r="1461" spans="2:40" x14ac:dyDescent="0.35">
      <c r="B1461" t="s">
        <v>551</v>
      </c>
      <c r="C1461" s="17">
        <v>7.8043632797978005E-2</v>
      </c>
      <c r="D1461" s="17">
        <v>9.4818555951547701E-2</v>
      </c>
      <c r="E1461" s="17">
        <v>5.7555662575928403E-2</v>
      </c>
      <c r="F1461" s="17"/>
      <c r="G1461" s="17">
        <v>9.3234295776539605E-2</v>
      </c>
      <c r="H1461" s="17">
        <v>8.6119619146860296E-2</v>
      </c>
      <c r="I1461" s="17">
        <v>0.120019855933026</v>
      </c>
      <c r="J1461" s="17">
        <v>7.1479563503482099E-2</v>
      </c>
      <c r="K1461" s="17">
        <v>3.0234302010478699E-2</v>
      </c>
      <c r="L1461" s="17">
        <v>2.9113913717428101E-2</v>
      </c>
      <c r="M1461" s="17"/>
      <c r="N1461" s="17">
        <v>3.4955013547276002E-2</v>
      </c>
      <c r="O1461" s="17">
        <v>2.9281954129482899E-2</v>
      </c>
      <c r="P1461" s="17">
        <v>1.96853344294881E-2</v>
      </c>
      <c r="Q1461" s="17">
        <v>0.15355201251299899</v>
      </c>
      <c r="R1461" s="17">
        <v>8.98102215276676E-2</v>
      </c>
      <c r="S1461" s="17"/>
      <c r="T1461" s="17">
        <v>9.1971108321051695E-2</v>
      </c>
      <c r="U1461" s="17">
        <v>4.9411410581358103E-2</v>
      </c>
      <c r="V1461" s="17">
        <v>2.6332558953322701E-2</v>
      </c>
      <c r="W1461" s="17">
        <v>0.13607760184136</v>
      </c>
      <c r="X1461" s="17"/>
      <c r="Y1461" s="17">
        <v>8.1897300961048594E-2</v>
      </c>
      <c r="Z1461" s="17">
        <v>6.1959978809177703E-2</v>
      </c>
      <c r="AA1461" s="17" t="s">
        <v>117</v>
      </c>
      <c r="AB1461" s="17" t="s">
        <v>117</v>
      </c>
      <c r="AC1461" s="17" t="s">
        <v>117</v>
      </c>
      <c r="AD1461" s="17" t="s">
        <v>117</v>
      </c>
      <c r="AE1461" s="17"/>
      <c r="AF1461" s="17">
        <v>0.107213532231737</v>
      </c>
      <c r="AG1461" s="17"/>
      <c r="AH1461" s="17">
        <v>7.9707763348876304E-2</v>
      </c>
      <c r="AI1461" s="17"/>
      <c r="AJ1461" s="17">
        <v>7.9509270403320204E-2</v>
      </c>
      <c r="AK1461" s="17">
        <v>4.8368730715229902E-2</v>
      </c>
      <c r="AL1461" s="17">
        <v>9.3249139533412101E-2</v>
      </c>
      <c r="AM1461" s="17">
        <v>5.8041193538911302E-2</v>
      </c>
      <c r="AN1461" s="17">
        <v>0.13487375126857401</v>
      </c>
    </row>
    <row r="1462" spans="2:40" x14ac:dyDescent="0.35">
      <c r="B1462" t="s">
        <v>552</v>
      </c>
      <c r="C1462" s="17">
        <v>6.31444790976671E-2</v>
      </c>
      <c r="D1462" s="17">
        <v>8.0696676609085902E-2</v>
      </c>
      <c r="E1462" s="17">
        <v>4.16295384889597E-2</v>
      </c>
      <c r="F1462" s="17"/>
      <c r="G1462" s="17">
        <v>0.15961756352737499</v>
      </c>
      <c r="H1462" s="17">
        <v>0.11987199073933399</v>
      </c>
      <c r="I1462" s="17">
        <v>5.3723816661597097E-2</v>
      </c>
      <c r="J1462" s="17">
        <v>4.0459805884351302E-2</v>
      </c>
      <c r="K1462" s="17">
        <v>0</v>
      </c>
      <c r="L1462" s="17">
        <v>0</v>
      </c>
      <c r="M1462" s="17"/>
      <c r="N1462" s="17">
        <v>6.5121086608149303E-2</v>
      </c>
      <c r="O1462" s="17">
        <v>1.2719855606584601E-2</v>
      </c>
      <c r="P1462" s="17">
        <v>2.98536780221559E-2</v>
      </c>
      <c r="Q1462" s="17">
        <v>7.6010493781587599E-2</v>
      </c>
      <c r="R1462" s="17">
        <v>0.13768343647039499</v>
      </c>
      <c r="S1462" s="17"/>
      <c r="T1462" s="17">
        <v>0</v>
      </c>
      <c r="U1462" s="17">
        <v>6.7750898206288199E-2</v>
      </c>
      <c r="V1462" s="17">
        <v>6.6138548267231395E-2</v>
      </c>
      <c r="W1462" s="17">
        <v>7.2428785255356495E-2</v>
      </c>
      <c r="X1462" s="17"/>
      <c r="Y1462" s="17">
        <v>7.1616542349481199E-2</v>
      </c>
      <c r="Z1462" s="17">
        <v>2.7785509890303099E-2</v>
      </c>
      <c r="AA1462" s="17" t="s">
        <v>117</v>
      </c>
      <c r="AB1462" s="17" t="s">
        <v>117</v>
      </c>
      <c r="AC1462" s="17" t="s">
        <v>117</v>
      </c>
      <c r="AD1462" s="17" t="s">
        <v>117</v>
      </c>
      <c r="AE1462" s="17"/>
      <c r="AF1462" s="17">
        <v>7.0721421862628697E-2</v>
      </c>
      <c r="AG1462" s="17"/>
      <c r="AH1462" s="17">
        <v>6.4490913816550505E-2</v>
      </c>
      <c r="AI1462" s="17"/>
      <c r="AJ1462" s="17">
        <v>0.10953697116872201</v>
      </c>
      <c r="AK1462" s="17">
        <v>3.5057335954665897E-2</v>
      </c>
      <c r="AL1462" s="17">
        <v>5.0696870379784001E-2</v>
      </c>
      <c r="AM1462" s="17">
        <v>1.89440866698963E-2</v>
      </c>
      <c r="AN1462" s="17">
        <v>6.2847818914453596E-2</v>
      </c>
    </row>
    <row r="1463" spans="2:40" x14ac:dyDescent="0.35">
      <c r="B1463" t="s">
        <v>79</v>
      </c>
      <c r="C1463" s="17">
        <v>0.142599985074051</v>
      </c>
      <c r="D1463" s="17">
        <v>0.13259430228978999</v>
      </c>
      <c r="E1463" s="17">
        <v>0.15561364091152399</v>
      </c>
      <c r="F1463" s="17"/>
      <c r="G1463" s="17">
        <v>8.5110175981254005E-2</v>
      </c>
      <c r="H1463" s="17">
        <v>6.7445494973076697E-2</v>
      </c>
      <c r="I1463" s="17">
        <v>0.118936575092438</v>
      </c>
      <c r="J1463" s="17">
        <v>0.12564805772739501</v>
      </c>
      <c r="K1463" s="17">
        <v>0.24962096404588599</v>
      </c>
      <c r="L1463" s="17">
        <v>0.36647284901420901</v>
      </c>
      <c r="M1463" s="17"/>
      <c r="N1463" s="17">
        <v>0.27581970155166902</v>
      </c>
      <c r="O1463" s="17">
        <v>9.6492362358225003E-2</v>
      </c>
      <c r="P1463" s="17">
        <v>0.177020555416221</v>
      </c>
      <c r="Q1463" s="17">
        <v>0.130625720742688</v>
      </c>
      <c r="R1463" s="17">
        <v>9.2380690375189395E-2</v>
      </c>
      <c r="S1463" s="17"/>
      <c r="T1463" s="17">
        <v>0.28044859989620602</v>
      </c>
      <c r="U1463" s="17">
        <v>8.5735240165137699E-2</v>
      </c>
      <c r="V1463" s="17">
        <v>0.162050295137418</v>
      </c>
      <c r="W1463" s="17">
        <v>0.121123632115287</v>
      </c>
      <c r="X1463" s="17"/>
      <c r="Y1463" s="17">
        <v>0.13635653330141201</v>
      </c>
      <c r="Z1463" s="17">
        <v>0.16865763035061601</v>
      </c>
      <c r="AA1463" s="17" t="s">
        <v>117</v>
      </c>
      <c r="AB1463" s="17" t="s">
        <v>117</v>
      </c>
      <c r="AC1463" s="17" t="s">
        <v>117</v>
      </c>
      <c r="AD1463" s="17" t="s">
        <v>117</v>
      </c>
      <c r="AE1463" s="17"/>
      <c r="AF1463" s="17">
        <v>0.13237369001089</v>
      </c>
      <c r="AG1463" s="17"/>
      <c r="AH1463" s="17">
        <v>0.138775651013648</v>
      </c>
      <c r="AI1463" s="17"/>
      <c r="AJ1463" s="17">
        <v>0.11100415133958</v>
      </c>
      <c r="AK1463" s="17">
        <v>0.16626184846338701</v>
      </c>
      <c r="AL1463" s="17">
        <v>0.15551420833090299</v>
      </c>
      <c r="AM1463" s="17">
        <v>0.18706889059564699</v>
      </c>
      <c r="AN1463" s="17">
        <v>8.6870548669700301E-2</v>
      </c>
    </row>
    <row r="1464" spans="2:40" x14ac:dyDescent="0.35">
      <c r="C1464" s="17"/>
      <c r="D1464" s="17"/>
      <c r="E1464" s="17"/>
      <c r="F1464" s="17"/>
      <c r="G1464" s="17"/>
      <c r="H1464" s="17"/>
      <c r="I1464" s="17"/>
      <c r="J1464" s="17"/>
      <c r="K1464" s="17"/>
      <c r="L1464" s="17"/>
      <c r="M1464" s="17"/>
      <c r="N1464" s="17"/>
      <c r="O1464" s="17"/>
      <c r="P1464" s="17"/>
      <c r="Q1464" s="17"/>
      <c r="R1464" s="17"/>
      <c r="S1464" s="17"/>
      <c r="T1464" s="17"/>
      <c r="U1464" s="17"/>
      <c r="V1464" s="17"/>
      <c r="W1464" s="17"/>
      <c r="X1464" s="17"/>
      <c r="Y1464" s="17"/>
      <c r="Z1464" s="17"/>
      <c r="AA1464" s="17"/>
      <c r="AB1464" s="17"/>
      <c r="AC1464" s="17"/>
      <c r="AD1464" s="17"/>
      <c r="AE1464" s="17"/>
      <c r="AF1464" s="17"/>
      <c r="AG1464" s="17"/>
      <c r="AH1464" s="17"/>
      <c r="AI1464" s="17"/>
      <c r="AJ1464" s="17"/>
      <c r="AK1464" s="17"/>
      <c r="AL1464" s="17"/>
      <c r="AM1464" s="17"/>
      <c r="AN1464" s="17"/>
    </row>
    <row r="1465" spans="2:40" x14ac:dyDescent="0.35">
      <c r="B1465" s="6" t="s">
        <v>561</v>
      </c>
      <c r="C1465" s="17"/>
      <c r="D1465" s="17"/>
      <c r="E1465" s="17"/>
      <c r="F1465" s="17"/>
      <c r="G1465" s="17"/>
      <c r="H1465" s="17"/>
      <c r="I1465" s="17"/>
      <c r="J1465" s="17"/>
      <c r="K1465" s="17"/>
      <c r="L1465" s="17"/>
      <c r="M1465" s="17"/>
      <c r="N1465" s="17"/>
      <c r="O1465" s="17"/>
      <c r="P1465" s="17"/>
      <c r="Q1465" s="17"/>
      <c r="R1465" s="17"/>
      <c r="S1465" s="17"/>
      <c r="T1465" s="17"/>
      <c r="U1465" s="17"/>
      <c r="V1465" s="17"/>
      <c r="W1465" s="17"/>
      <c r="X1465" s="17"/>
      <c r="Y1465" s="17"/>
      <c r="Z1465" s="17"/>
      <c r="AA1465" s="17"/>
      <c r="AB1465" s="17"/>
      <c r="AC1465" s="17"/>
      <c r="AD1465" s="17"/>
      <c r="AE1465" s="17"/>
      <c r="AF1465" s="17"/>
      <c r="AG1465" s="17"/>
      <c r="AH1465" s="17"/>
      <c r="AI1465" s="17"/>
      <c r="AJ1465" s="17"/>
      <c r="AK1465" s="17"/>
      <c r="AL1465" s="17"/>
      <c r="AM1465" s="17"/>
      <c r="AN1465" s="17"/>
    </row>
    <row r="1466" spans="2:40" x14ac:dyDescent="0.35">
      <c r="B1466" s="24" t="s">
        <v>222</v>
      </c>
      <c r="C1466" s="17"/>
      <c r="D1466" s="17"/>
      <c r="E1466" s="17"/>
      <c r="F1466" s="17"/>
      <c r="G1466" s="17"/>
      <c r="H1466" s="17"/>
      <c r="I1466" s="17"/>
      <c r="J1466" s="17"/>
      <c r="K1466" s="17"/>
      <c r="L1466" s="17"/>
      <c r="M1466" s="17"/>
      <c r="N1466" s="17"/>
      <c r="O1466" s="17"/>
      <c r="P1466" s="17"/>
      <c r="Q1466" s="17"/>
      <c r="R1466" s="17"/>
      <c r="S1466" s="17"/>
      <c r="T1466" s="17"/>
      <c r="U1466" s="17"/>
      <c r="V1466" s="17"/>
      <c r="W1466" s="17"/>
      <c r="X1466" s="17"/>
      <c r="Y1466" s="17"/>
      <c r="Z1466" s="17"/>
      <c r="AA1466" s="17"/>
      <c r="AB1466" s="17"/>
      <c r="AC1466" s="17"/>
      <c r="AD1466" s="17"/>
      <c r="AE1466" s="17"/>
      <c r="AF1466" s="17"/>
      <c r="AG1466" s="17"/>
      <c r="AH1466" s="17"/>
      <c r="AI1466" s="17"/>
      <c r="AJ1466" s="17"/>
      <c r="AK1466" s="17"/>
      <c r="AL1466" s="17"/>
      <c r="AM1466" s="17"/>
      <c r="AN1466" s="17"/>
    </row>
    <row r="1467" spans="2:40" x14ac:dyDescent="0.35">
      <c r="B1467" t="s">
        <v>548</v>
      </c>
      <c r="C1467" s="17">
        <v>0.456818567256282</v>
      </c>
      <c r="D1467" s="17">
        <v>0.40905823256894402</v>
      </c>
      <c r="E1467" s="17">
        <v>0.51380427786857996</v>
      </c>
      <c r="F1467" s="17"/>
      <c r="G1467" s="17">
        <v>0.468730294084029</v>
      </c>
      <c r="H1467" s="17">
        <v>0.384370560481815</v>
      </c>
      <c r="I1467" s="17">
        <v>0.35631412315511801</v>
      </c>
      <c r="J1467" s="17">
        <v>0.55544568089062296</v>
      </c>
      <c r="K1467" s="17">
        <v>0.51840546266070597</v>
      </c>
      <c r="L1467" s="17">
        <v>0.54169656036037594</v>
      </c>
      <c r="M1467" s="17"/>
      <c r="N1467" s="17">
        <v>0.50114032848194601</v>
      </c>
      <c r="O1467" s="17">
        <v>0.627189505425091</v>
      </c>
      <c r="P1467" s="17">
        <v>0.56397961828362897</v>
      </c>
      <c r="Q1467" s="17">
        <v>0.36726168121146502</v>
      </c>
      <c r="R1467" s="17">
        <v>0.28673120510414801</v>
      </c>
      <c r="S1467" s="17"/>
      <c r="T1467" s="17">
        <v>0.54708049759916</v>
      </c>
      <c r="U1467" s="17">
        <v>0.56106750475662803</v>
      </c>
      <c r="V1467" s="17">
        <v>0.44281233412827098</v>
      </c>
      <c r="W1467" s="17">
        <v>0.39695474796626901</v>
      </c>
      <c r="X1467" s="17"/>
      <c r="Y1467" s="17">
        <v>0.433544507894778</v>
      </c>
      <c r="Z1467" s="17">
        <v>0.55395508805805505</v>
      </c>
      <c r="AA1467" s="17" t="s">
        <v>117</v>
      </c>
      <c r="AB1467" s="17" t="s">
        <v>117</v>
      </c>
      <c r="AC1467" s="17" t="s">
        <v>117</v>
      </c>
      <c r="AD1467" s="17" t="s">
        <v>117</v>
      </c>
      <c r="AE1467" s="17"/>
      <c r="AF1467" s="17">
        <v>0.47191558149149399</v>
      </c>
      <c r="AG1467" s="17"/>
      <c r="AH1467" s="17">
        <v>0.45981080513502498</v>
      </c>
      <c r="AI1467" s="17"/>
      <c r="AJ1467" s="17">
        <v>0.40153354375130301</v>
      </c>
      <c r="AK1467" s="17">
        <v>0.45503571052761999</v>
      </c>
      <c r="AL1467" s="17">
        <v>0.54062280527043904</v>
      </c>
      <c r="AM1467" s="17">
        <v>0.46816847838040199</v>
      </c>
      <c r="AN1467" s="17">
        <v>0.458413292688298</v>
      </c>
    </row>
    <row r="1468" spans="2:40" x14ac:dyDescent="0.35">
      <c r="B1468" t="s">
        <v>547</v>
      </c>
      <c r="C1468" s="17">
        <v>0.13390981537298699</v>
      </c>
      <c r="D1468" s="17">
        <v>0.148885068589067</v>
      </c>
      <c r="E1468" s="17">
        <v>0.115889270344952</v>
      </c>
      <c r="F1468" s="17"/>
      <c r="G1468" s="17">
        <v>0.13715424718483399</v>
      </c>
      <c r="H1468" s="17">
        <v>0.17500535971820899</v>
      </c>
      <c r="I1468" s="17">
        <v>0.19945190128562601</v>
      </c>
      <c r="J1468" s="17">
        <v>0.109898643168441</v>
      </c>
      <c r="K1468" s="17">
        <v>5.9910364554963999E-2</v>
      </c>
      <c r="L1468" s="17">
        <v>2.9047037210074698E-2</v>
      </c>
      <c r="M1468" s="17"/>
      <c r="N1468" s="17">
        <v>7.2087085881518201E-2</v>
      </c>
      <c r="O1468" s="17">
        <v>8.7697663940378201E-2</v>
      </c>
      <c r="P1468" s="17">
        <v>8.6717148343076797E-2</v>
      </c>
      <c r="Q1468" s="17">
        <v>0.18220611421810101</v>
      </c>
      <c r="R1468" s="17">
        <v>0.18424318141146101</v>
      </c>
      <c r="S1468" s="17"/>
      <c r="T1468" s="17">
        <v>0</v>
      </c>
      <c r="U1468" s="17">
        <v>0.12988689421233501</v>
      </c>
      <c r="V1468" s="17">
        <v>0.122038151170583</v>
      </c>
      <c r="W1468" s="17">
        <v>0.152156973590137</v>
      </c>
      <c r="X1468" s="17"/>
      <c r="Y1468" s="17">
        <v>0.143495517959533</v>
      </c>
      <c r="Z1468" s="17">
        <v>9.3902965504857494E-2</v>
      </c>
      <c r="AA1468" s="17" t="s">
        <v>117</v>
      </c>
      <c r="AB1468" s="17" t="s">
        <v>117</v>
      </c>
      <c r="AC1468" s="17" t="s">
        <v>117</v>
      </c>
      <c r="AD1468" s="17" t="s">
        <v>117</v>
      </c>
      <c r="AE1468" s="17"/>
      <c r="AF1468" s="17">
        <v>0.12813233318641501</v>
      </c>
      <c r="AG1468" s="17"/>
      <c r="AH1468" s="17">
        <v>0.13500522692655501</v>
      </c>
      <c r="AI1468" s="17"/>
      <c r="AJ1468" s="17">
        <v>0.16070694301730201</v>
      </c>
      <c r="AK1468" s="17">
        <v>8.9248069897692697E-2</v>
      </c>
      <c r="AL1468" s="17">
        <v>8.9461876523768497E-2</v>
      </c>
      <c r="AM1468" s="17">
        <v>0.14586455068586701</v>
      </c>
      <c r="AN1468" s="17">
        <v>0.16479947039134299</v>
      </c>
    </row>
    <row r="1469" spans="2:40" x14ac:dyDescent="0.35">
      <c r="B1469" t="s">
        <v>546</v>
      </c>
      <c r="C1469" s="17">
        <v>0.128507826393567</v>
      </c>
      <c r="D1469" s="17">
        <v>0.14912028988797399</v>
      </c>
      <c r="E1469" s="17">
        <v>0.10346965757019499</v>
      </c>
      <c r="F1469" s="17"/>
      <c r="G1469" s="17">
        <v>0.106709013416404</v>
      </c>
      <c r="H1469" s="17">
        <v>0.19034587473332901</v>
      </c>
      <c r="I1469" s="17">
        <v>0.13806294350141299</v>
      </c>
      <c r="J1469" s="17">
        <v>0.13088882929571</v>
      </c>
      <c r="K1469" s="17">
        <v>7.5717025594218598E-2</v>
      </c>
      <c r="L1469" s="17">
        <v>2.9113913717428101E-2</v>
      </c>
      <c r="M1469" s="17"/>
      <c r="N1469" s="17">
        <v>0.11146670349252701</v>
      </c>
      <c r="O1469" s="17">
        <v>5.8689394915016402E-2</v>
      </c>
      <c r="P1469" s="17">
        <v>0.11675614023367099</v>
      </c>
      <c r="Q1469" s="17">
        <v>0.16642222088925099</v>
      </c>
      <c r="R1469" s="17">
        <v>0.140916295207442</v>
      </c>
      <c r="S1469" s="17"/>
      <c r="T1469" s="17">
        <v>0</v>
      </c>
      <c r="U1469" s="17">
        <v>0.11629532670743301</v>
      </c>
      <c r="V1469" s="17">
        <v>8.0666399106365194E-2</v>
      </c>
      <c r="W1469" s="17">
        <v>0.18380234321523001</v>
      </c>
      <c r="X1469" s="17"/>
      <c r="Y1469" s="17">
        <v>0.13970495609263001</v>
      </c>
      <c r="Z1469" s="17">
        <v>8.17755307918763E-2</v>
      </c>
      <c r="AA1469" s="17" t="s">
        <v>117</v>
      </c>
      <c r="AB1469" s="17" t="s">
        <v>117</v>
      </c>
      <c r="AC1469" s="17" t="s">
        <v>117</v>
      </c>
      <c r="AD1469" s="17" t="s">
        <v>117</v>
      </c>
      <c r="AE1469" s="17"/>
      <c r="AF1469" s="17">
        <v>0.115710824030438</v>
      </c>
      <c r="AG1469" s="17"/>
      <c r="AH1469" s="17">
        <v>0.12794530862449099</v>
      </c>
      <c r="AI1469" s="17"/>
      <c r="AJ1469" s="17">
        <v>0.17294378110139599</v>
      </c>
      <c r="AK1469" s="17">
        <v>0.13583756684038301</v>
      </c>
      <c r="AL1469" s="17">
        <v>8.4320269870678199E-2</v>
      </c>
      <c r="AM1469" s="17">
        <v>0.101209992529134</v>
      </c>
      <c r="AN1469" s="17">
        <v>0.1121071977019</v>
      </c>
    </row>
    <row r="1470" spans="2:40" x14ac:dyDescent="0.35">
      <c r="B1470" t="s">
        <v>551</v>
      </c>
      <c r="C1470" s="17">
        <v>0.103128815380563</v>
      </c>
      <c r="D1470" s="17">
        <v>0.124294746916564</v>
      </c>
      <c r="E1470" s="17">
        <v>7.7297436970856101E-2</v>
      </c>
      <c r="F1470" s="17"/>
      <c r="G1470" s="17">
        <v>0.143112205297103</v>
      </c>
      <c r="H1470" s="17">
        <v>0.12864877384434201</v>
      </c>
      <c r="I1470" s="17">
        <v>0.16050650110964801</v>
      </c>
      <c r="J1470" s="17">
        <v>5.18216310952304E-2</v>
      </c>
      <c r="K1470" s="17">
        <v>5.66998506692553E-2</v>
      </c>
      <c r="L1470" s="17">
        <v>5.81609509275028E-2</v>
      </c>
      <c r="M1470" s="17"/>
      <c r="N1470" s="17">
        <v>3.4955013547276002E-2</v>
      </c>
      <c r="O1470" s="17">
        <v>1.14071403589257E-2</v>
      </c>
      <c r="P1470" s="17">
        <v>4.30057391046446E-2</v>
      </c>
      <c r="Q1470" s="17">
        <v>0.167500693185761</v>
      </c>
      <c r="R1470" s="17">
        <v>0.17017819596768499</v>
      </c>
      <c r="S1470" s="17"/>
      <c r="T1470" s="17">
        <v>0.26899795979554703</v>
      </c>
      <c r="U1470" s="17">
        <v>4.8395499115748399E-2</v>
      </c>
      <c r="V1470" s="17">
        <v>7.1861878653212294E-2</v>
      </c>
      <c r="W1470" s="17">
        <v>0.151018033380142</v>
      </c>
      <c r="X1470" s="17"/>
      <c r="Y1470" s="17">
        <v>0.101942450802047</v>
      </c>
      <c r="Z1470" s="17">
        <v>0.108080221827093</v>
      </c>
      <c r="AA1470" s="17" t="s">
        <v>117</v>
      </c>
      <c r="AB1470" s="17" t="s">
        <v>117</v>
      </c>
      <c r="AC1470" s="17" t="s">
        <v>117</v>
      </c>
      <c r="AD1470" s="17" t="s">
        <v>117</v>
      </c>
      <c r="AE1470" s="17"/>
      <c r="AF1470" s="17">
        <v>0.13034513353046401</v>
      </c>
      <c r="AG1470" s="17"/>
      <c r="AH1470" s="17">
        <v>0.10532783926246</v>
      </c>
      <c r="AI1470" s="17"/>
      <c r="AJ1470" s="17">
        <v>0.112002624745677</v>
      </c>
      <c r="AK1470" s="17">
        <v>6.0282075923521097E-2</v>
      </c>
      <c r="AL1470" s="17">
        <v>0.103775689551222</v>
      </c>
      <c r="AM1470" s="17">
        <v>9.6022125468548394E-2</v>
      </c>
      <c r="AN1470" s="17">
        <v>0.14941840622750199</v>
      </c>
    </row>
    <row r="1471" spans="2:40" x14ac:dyDescent="0.35">
      <c r="B1471" t="s">
        <v>549</v>
      </c>
      <c r="C1471" s="17">
        <v>7.3977827753291203E-2</v>
      </c>
      <c r="D1471" s="17">
        <v>8.1393161084087298E-2</v>
      </c>
      <c r="E1471" s="17">
        <v>6.5086713733951806E-2</v>
      </c>
      <c r="F1471" s="17"/>
      <c r="G1471" s="17">
        <v>0.13399742962205599</v>
      </c>
      <c r="H1471" s="17">
        <v>8.4747870633844993E-2</v>
      </c>
      <c r="I1471" s="17">
        <v>6.8123800507995297E-2</v>
      </c>
      <c r="J1471" s="17">
        <v>9.6817070783079495E-2</v>
      </c>
      <c r="K1471" s="17">
        <v>3.0757001630991099E-2</v>
      </c>
      <c r="L1471" s="17">
        <v>0</v>
      </c>
      <c r="M1471" s="17"/>
      <c r="N1471" s="17">
        <v>0</v>
      </c>
      <c r="O1471" s="17">
        <v>4.1728397385304199E-2</v>
      </c>
      <c r="P1471" s="17">
        <v>2.6641887588458701E-2</v>
      </c>
      <c r="Q1471" s="17">
        <v>0.104997661432815</v>
      </c>
      <c r="R1471" s="17">
        <v>0.14855220849963</v>
      </c>
      <c r="S1471" s="17"/>
      <c r="T1471" s="17">
        <v>0</v>
      </c>
      <c r="U1471" s="17">
        <v>4.93469266288823E-2</v>
      </c>
      <c r="V1471" s="17">
        <v>0.139831349213769</v>
      </c>
      <c r="W1471" s="17">
        <v>5.7868984981578699E-2</v>
      </c>
      <c r="X1471" s="17"/>
      <c r="Y1471" s="17">
        <v>6.3359091407906298E-2</v>
      </c>
      <c r="Z1471" s="17">
        <v>0.11829614317393899</v>
      </c>
      <c r="AA1471" s="17" t="s">
        <v>117</v>
      </c>
      <c r="AB1471" s="17" t="s">
        <v>117</v>
      </c>
      <c r="AC1471" s="17" t="s">
        <v>117</v>
      </c>
      <c r="AD1471" s="17" t="s">
        <v>117</v>
      </c>
      <c r="AE1471" s="17"/>
      <c r="AF1471" s="17">
        <v>6.5345083645191399E-2</v>
      </c>
      <c r="AG1471" s="17"/>
      <c r="AH1471" s="17">
        <v>7.5555262821851099E-2</v>
      </c>
      <c r="AI1471" s="17"/>
      <c r="AJ1471" s="17">
        <v>8.6295313958766703E-2</v>
      </c>
      <c r="AK1471" s="17">
        <v>3.1622029231493799E-2</v>
      </c>
      <c r="AL1471" s="17">
        <v>7.3478534416329497E-2</v>
      </c>
      <c r="AM1471" s="17">
        <v>5.2462139893123198E-2</v>
      </c>
      <c r="AN1471" s="17">
        <v>0.146680145800448</v>
      </c>
    </row>
    <row r="1472" spans="2:40" x14ac:dyDescent="0.35">
      <c r="B1472" t="s">
        <v>550</v>
      </c>
      <c r="C1472" s="17">
        <v>7.3667432047833603E-2</v>
      </c>
      <c r="D1472" s="17">
        <v>7.2813931222297901E-2</v>
      </c>
      <c r="E1472" s="17">
        <v>7.5035452555668403E-2</v>
      </c>
      <c r="F1472" s="17"/>
      <c r="G1472" s="17">
        <v>6.9812802988000994E-2</v>
      </c>
      <c r="H1472" s="17">
        <v>0.119895278897078</v>
      </c>
      <c r="I1472" s="17">
        <v>5.2052092463284301E-2</v>
      </c>
      <c r="J1472" s="17">
        <v>7.2765392516606395E-2</v>
      </c>
      <c r="K1472" s="17">
        <v>5.8278221504815597E-2</v>
      </c>
      <c r="L1472" s="17">
        <v>2.9047037210074698E-2</v>
      </c>
      <c r="M1472" s="17"/>
      <c r="N1472" s="17">
        <v>6.7064757914424997E-2</v>
      </c>
      <c r="O1472" s="17">
        <v>6.3690525703350098E-2</v>
      </c>
      <c r="P1472" s="17">
        <v>4.9941778973978897E-2</v>
      </c>
      <c r="Q1472" s="17">
        <v>7.3333049765647598E-2</v>
      </c>
      <c r="R1472" s="17">
        <v>0.12819623211852799</v>
      </c>
      <c r="S1472" s="17"/>
      <c r="T1472" s="17">
        <v>9.1971108321051695E-2</v>
      </c>
      <c r="U1472" s="17">
        <v>4.6849557604317499E-2</v>
      </c>
      <c r="V1472" s="17">
        <v>8.0866016054870093E-2</v>
      </c>
      <c r="W1472" s="17">
        <v>8.7342120194361203E-2</v>
      </c>
      <c r="X1472" s="17"/>
      <c r="Y1472" s="17">
        <v>6.8033312759703202E-2</v>
      </c>
      <c r="Z1472" s="17">
        <v>9.7181969711012298E-2</v>
      </c>
      <c r="AA1472" s="17" t="s">
        <v>117</v>
      </c>
      <c r="AB1472" s="17" t="s">
        <v>117</v>
      </c>
      <c r="AC1472" s="17" t="s">
        <v>117</v>
      </c>
      <c r="AD1472" s="17" t="s">
        <v>117</v>
      </c>
      <c r="AE1472" s="17"/>
      <c r="AF1472" s="17">
        <v>6.4978884092014605E-2</v>
      </c>
      <c r="AG1472" s="17"/>
      <c r="AH1472" s="17">
        <v>7.2760563017141802E-2</v>
      </c>
      <c r="AI1472" s="17"/>
      <c r="AJ1472" s="17">
        <v>7.7584719045025896E-2</v>
      </c>
      <c r="AK1472" s="17">
        <v>2.6648182082026298E-2</v>
      </c>
      <c r="AL1472" s="17">
        <v>3.3607976214083499E-2</v>
      </c>
      <c r="AM1472" s="17">
        <v>0.13516100761826799</v>
      </c>
      <c r="AN1472" s="17">
        <v>5.9184426194416197E-2</v>
      </c>
    </row>
    <row r="1473" spans="2:40" x14ac:dyDescent="0.35">
      <c r="B1473" t="s">
        <v>552</v>
      </c>
      <c r="C1473" s="17">
        <v>6.8331947257579795E-2</v>
      </c>
      <c r="D1473" s="17">
        <v>6.7394000606351701E-2</v>
      </c>
      <c r="E1473" s="17">
        <v>6.9782376811338101E-2</v>
      </c>
      <c r="F1473" s="17"/>
      <c r="G1473" s="17">
        <v>2.0171020820080401E-2</v>
      </c>
      <c r="H1473" s="17">
        <v>0.184748094304161</v>
      </c>
      <c r="I1473" s="17">
        <v>6.0063415504661002E-2</v>
      </c>
      <c r="J1473" s="17">
        <v>3.1191686838875798E-2</v>
      </c>
      <c r="K1473" s="17">
        <v>9.0372403419457497E-3</v>
      </c>
      <c r="L1473" s="17">
        <v>3.3602763190559201E-2</v>
      </c>
      <c r="M1473" s="17"/>
      <c r="N1473" s="17">
        <v>0</v>
      </c>
      <c r="O1473" s="17">
        <v>7.5111143453203896E-2</v>
      </c>
      <c r="P1473" s="17">
        <v>2.1639927418514601E-2</v>
      </c>
      <c r="Q1473" s="17">
        <v>9.5975532330776395E-2</v>
      </c>
      <c r="R1473" s="17">
        <v>0.11566373895888001</v>
      </c>
      <c r="S1473" s="17"/>
      <c r="T1473" s="17">
        <v>0</v>
      </c>
      <c r="U1473" s="17">
        <v>7.0604441745540897E-2</v>
      </c>
      <c r="V1473" s="17">
        <v>3.9100181896985102E-2</v>
      </c>
      <c r="W1473" s="17">
        <v>0.10172912991491199</v>
      </c>
      <c r="X1473" s="17"/>
      <c r="Y1473" s="17">
        <v>7.5321103924506305E-2</v>
      </c>
      <c r="Z1473" s="17">
        <v>3.9162031025146399E-2</v>
      </c>
      <c r="AA1473" s="17" t="s">
        <v>117</v>
      </c>
      <c r="AB1473" s="17" t="s">
        <v>117</v>
      </c>
      <c r="AC1473" s="17" t="s">
        <v>117</v>
      </c>
      <c r="AD1473" s="17" t="s">
        <v>117</v>
      </c>
      <c r="AE1473" s="17"/>
      <c r="AF1473" s="17">
        <v>6.8508017874402694E-2</v>
      </c>
      <c r="AG1473" s="17"/>
      <c r="AH1473" s="17">
        <v>6.8073019900352402E-2</v>
      </c>
      <c r="AI1473" s="17"/>
      <c r="AJ1473" s="17">
        <v>7.7669700397636002E-2</v>
      </c>
      <c r="AK1473" s="17">
        <v>5.1290404526056599E-2</v>
      </c>
      <c r="AL1473" s="17">
        <v>6.5002752182058005E-2</v>
      </c>
      <c r="AM1473" s="17">
        <v>5.0400466917880797E-2</v>
      </c>
      <c r="AN1473" s="17">
        <v>0.111807303836213</v>
      </c>
    </row>
    <row r="1474" spans="2:40" x14ac:dyDescent="0.35">
      <c r="B1474" t="s">
        <v>79</v>
      </c>
      <c r="C1474" s="17">
        <v>0.15203586104501801</v>
      </c>
      <c r="D1474" s="17">
        <v>0.146154697958915</v>
      </c>
      <c r="E1474" s="17">
        <v>0.15997115240906301</v>
      </c>
      <c r="F1474" s="17"/>
      <c r="G1474" s="17">
        <v>1.8207308585060099E-2</v>
      </c>
      <c r="H1474" s="17">
        <v>6.1942343272259198E-2</v>
      </c>
      <c r="I1474" s="17">
        <v>0.160203966367719</v>
      </c>
      <c r="J1474" s="17">
        <v>0.122756105831167</v>
      </c>
      <c r="K1474" s="17">
        <v>0.30801759931528799</v>
      </c>
      <c r="L1474" s="17">
        <v>0.337425811804134</v>
      </c>
      <c r="M1474" s="17"/>
      <c r="N1474" s="17">
        <v>0.248241124229583</v>
      </c>
      <c r="O1474" s="17">
        <v>0.106038438832999</v>
      </c>
      <c r="P1474" s="17">
        <v>0.21246697619708399</v>
      </c>
      <c r="Q1474" s="17">
        <v>0.128914030966056</v>
      </c>
      <c r="R1474" s="17">
        <v>0.101484726392887</v>
      </c>
      <c r="S1474" s="17"/>
      <c r="T1474" s="17">
        <v>0.183921542605293</v>
      </c>
      <c r="U1474" s="17">
        <v>8.1471723234713897E-2</v>
      </c>
      <c r="V1474" s="17">
        <v>0.194748231170219</v>
      </c>
      <c r="W1474" s="17">
        <v>0.131804887455264</v>
      </c>
      <c r="X1474" s="17"/>
      <c r="Y1474" s="17">
        <v>0.14919227724527201</v>
      </c>
      <c r="Z1474" s="17">
        <v>0.16390383098637101</v>
      </c>
      <c r="AA1474" s="17" t="s">
        <v>117</v>
      </c>
      <c r="AB1474" s="17" t="s">
        <v>117</v>
      </c>
      <c r="AC1474" s="17" t="s">
        <v>117</v>
      </c>
      <c r="AD1474" s="17" t="s">
        <v>117</v>
      </c>
      <c r="AE1474" s="17"/>
      <c r="AF1474" s="17">
        <v>0.15959977149792601</v>
      </c>
      <c r="AG1474" s="17"/>
      <c r="AH1474" s="17">
        <v>0.149959513933694</v>
      </c>
      <c r="AI1474" s="17"/>
      <c r="AJ1474" s="17">
        <v>0.129620734056901</v>
      </c>
      <c r="AK1474" s="17">
        <v>0.16316007556884499</v>
      </c>
      <c r="AL1474" s="17">
        <v>0.17872096928521999</v>
      </c>
      <c r="AM1474" s="17">
        <v>0.166254243556578</v>
      </c>
      <c r="AN1474" s="17">
        <v>0.12610557852040499</v>
      </c>
    </row>
    <row r="1475" spans="2:40" x14ac:dyDescent="0.35">
      <c r="C1475" s="17"/>
      <c r="D1475" s="17"/>
      <c r="E1475" s="17"/>
      <c r="F1475" s="17"/>
      <c r="G1475" s="17"/>
      <c r="H1475" s="17"/>
      <c r="I1475" s="17"/>
      <c r="J1475" s="17"/>
      <c r="K1475" s="17"/>
      <c r="L1475" s="17"/>
      <c r="M1475" s="17"/>
      <c r="N1475" s="17"/>
      <c r="O1475" s="17"/>
      <c r="P1475" s="17"/>
      <c r="Q1475" s="17"/>
      <c r="R1475" s="17"/>
      <c r="S1475" s="17"/>
      <c r="T1475" s="17"/>
      <c r="U1475" s="17"/>
      <c r="V1475" s="17"/>
      <c r="W1475" s="17"/>
      <c r="X1475" s="17"/>
      <c r="Y1475" s="17"/>
      <c r="Z1475" s="17"/>
      <c r="AA1475" s="17"/>
      <c r="AB1475" s="17"/>
      <c r="AC1475" s="17"/>
      <c r="AD1475" s="17"/>
      <c r="AE1475" s="17"/>
      <c r="AF1475" s="17"/>
      <c r="AG1475" s="17"/>
      <c r="AH1475" s="17"/>
      <c r="AI1475" s="17"/>
      <c r="AJ1475" s="17"/>
      <c r="AK1475" s="17"/>
      <c r="AL1475" s="17"/>
      <c r="AM1475" s="17"/>
      <c r="AN1475" s="17"/>
    </row>
    <row r="1476" spans="2:40" x14ac:dyDescent="0.35">
      <c r="B1476" s="6" t="s">
        <v>562</v>
      </c>
      <c r="C1476" s="17"/>
      <c r="D1476" s="17"/>
      <c r="E1476" s="17"/>
      <c r="F1476" s="17"/>
      <c r="G1476" s="17"/>
      <c r="H1476" s="17"/>
      <c r="I1476" s="17"/>
      <c r="J1476" s="17"/>
      <c r="K1476" s="17"/>
      <c r="L1476" s="17"/>
      <c r="M1476" s="17"/>
      <c r="N1476" s="17"/>
      <c r="O1476" s="17"/>
      <c r="P1476" s="17"/>
      <c r="Q1476" s="17"/>
      <c r="R1476" s="17"/>
      <c r="S1476" s="17"/>
      <c r="T1476" s="17"/>
      <c r="U1476" s="17"/>
      <c r="V1476" s="17"/>
      <c r="W1476" s="17"/>
      <c r="X1476" s="17"/>
      <c r="Y1476" s="17"/>
      <c r="Z1476" s="17"/>
      <c r="AA1476" s="17"/>
      <c r="AB1476" s="17"/>
      <c r="AC1476" s="17"/>
      <c r="AD1476" s="17"/>
      <c r="AE1476" s="17"/>
      <c r="AF1476" s="17"/>
      <c r="AG1476" s="17"/>
      <c r="AH1476" s="17"/>
      <c r="AI1476" s="17"/>
      <c r="AJ1476" s="17"/>
      <c r="AK1476" s="17"/>
      <c r="AL1476" s="17"/>
      <c r="AM1476" s="17"/>
      <c r="AN1476" s="17"/>
    </row>
    <row r="1477" spans="2:40" x14ac:dyDescent="0.35">
      <c r="B1477" s="24" t="s">
        <v>222</v>
      </c>
      <c r="C1477" s="17"/>
      <c r="D1477" s="17"/>
      <c r="E1477" s="17"/>
      <c r="F1477" s="17"/>
      <c r="G1477" s="17"/>
      <c r="H1477" s="17"/>
      <c r="I1477" s="17"/>
      <c r="J1477" s="17"/>
      <c r="K1477" s="17"/>
      <c r="L1477" s="17"/>
      <c r="M1477" s="17"/>
      <c r="N1477" s="17"/>
      <c r="O1477" s="17"/>
      <c r="P1477" s="17"/>
      <c r="Q1477" s="17"/>
      <c r="R1477" s="17"/>
      <c r="S1477" s="17"/>
      <c r="T1477" s="17"/>
      <c r="U1477" s="17"/>
      <c r="V1477" s="17"/>
      <c r="W1477" s="17"/>
      <c r="X1477" s="17"/>
      <c r="Y1477" s="17"/>
      <c r="Z1477" s="17"/>
      <c r="AA1477" s="17"/>
      <c r="AB1477" s="17"/>
      <c r="AC1477" s="17"/>
      <c r="AD1477" s="17"/>
      <c r="AE1477" s="17"/>
      <c r="AF1477" s="17"/>
      <c r="AG1477" s="17"/>
      <c r="AH1477" s="17"/>
      <c r="AI1477" s="17"/>
      <c r="AJ1477" s="17"/>
      <c r="AK1477" s="17"/>
      <c r="AL1477" s="17"/>
      <c r="AM1477" s="17"/>
      <c r="AN1477" s="17"/>
    </row>
    <row r="1478" spans="2:40" x14ac:dyDescent="0.35">
      <c r="B1478" t="s">
        <v>548</v>
      </c>
      <c r="C1478" s="17">
        <v>0.48123927444657699</v>
      </c>
      <c r="D1478" s="17">
        <v>0.44442033652549001</v>
      </c>
      <c r="E1478" s="17">
        <v>0.524750698439576</v>
      </c>
      <c r="F1478" s="17"/>
      <c r="G1478" s="17">
        <v>0.51415461004781104</v>
      </c>
      <c r="H1478" s="17">
        <v>0.33942489526251901</v>
      </c>
      <c r="I1478" s="17">
        <v>0.46737584917682001</v>
      </c>
      <c r="J1478" s="17">
        <v>0.55155855425142997</v>
      </c>
      <c r="K1478" s="17">
        <v>0.55703686754743598</v>
      </c>
      <c r="L1478" s="17">
        <v>0.54618540983350705</v>
      </c>
      <c r="M1478" s="17"/>
      <c r="N1478" s="17">
        <v>0.55087589651972502</v>
      </c>
      <c r="O1478" s="17">
        <v>0.64998658231155204</v>
      </c>
      <c r="P1478" s="17">
        <v>0.60594110390915601</v>
      </c>
      <c r="Q1478" s="17">
        <v>0.351938513233509</v>
      </c>
      <c r="R1478" s="17">
        <v>0.35077424506339699</v>
      </c>
      <c r="S1478" s="17"/>
      <c r="T1478" s="17">
        <v>0.347642146728527</v>
      </c>
      <c r="U1478" s="17">
        <v>0.53332020429232896</v>
      </c>
      <c r="V1478" s="17">
        <v>0.46448247085442901</v>
      </c>
      <c r="W1478" s="17">
        <v>0.43155400949371903</v>
      </c>
      <c r="X1478" s="17"/>
      <c r="Y1478" s="17">
        <v>0.46753424657078702</v>
      </c>
      <c r="Z1478" s="17">
        <v>0.53843852381978796</v>
      </c>
      <c r="AA1478" s="17" t="s">
        <v>117</v>
      </c>
      <c r="AB1478" s="17" t="s">
        <v>117</v>
      </c>
      <c r="AC1478" s="17" t="s">
        <v>117</v>
      </c>
      <c r="AD1478" s="17" t="s">
        <v>117</v>
      </c>
      <c r="AE1478" s="17"/>
      <c r="AF1478" s="17">
        <v>0.47709584992375198</v>
      </c>
      <c r="AG1478" s="17"/>
      <c r="AH1478" s="17">
        <v>0.48492142684480499</v>
      </c>
      <c r="AI1478" s="17"/>
      <c r="AJ1478" s="17">
        <v>0.40551931047482798</v>
      </c>
      <c r="AK1478" s="17">
        <v>0.45774051663791199</v>
      </c>
      <c r="AL1478" s="17">
        <v>0.62248626038029797</v>
      </c>
      <c r="AM1478" s="17">
        <v>0.51215338959597101</v>
      </c>
      <c r="AN1478" s="17">
        <v>0.41165744981494301</v>
      </c>
    </row>
    <row r="1479" spans="2:40" x14ac:dyDescent="0.35">
      <c r="B1479" t="s">
        <v>547</v>
      </c>
      <c r="C1479" s="17">
        <v>0.109776371425476</v>
      </c>
      <c r="D1479" s="17">
        <v>0.12614537084979099</v>
      </c>
      <c r="E1479" s="17">
        <v>8.9925175913774705E-2</v>
      </c>
      <c r="F1479" s="17"/>
      <c r="G1479" s="17">
        <v>0.12582760921975</v>
      </c>
      <c r="H1479" s="17">
        <v>0.14968533096891601</v>
      </c>
      <c r="I1479" s="17">
        <v>0.15535889889080501</v>
      </c>
      <c r="J1479" s="17">
        <v>9.1501204729808494E-2</v>
      </c>
      <c r="K1479" s="17">
        <v>4.0516376674835E-2</v>
      </c>
      <c r="L1479" s="17">
        <v>2.9113913717428101E-2</v>
      </c>
      <c r="M1479" s="17"/>
      <c r="N1479" s="17">
        <v>8.0487937139626806E-2</v>
      </c>
      <c r="O1479" s="17">
        <v>5.97779363163927E-2</v>
      </c>
      <c r="P1479" s="17">
        <v>3.8553548227753899E-2</v>
      </c>
      <c r="Q1479" s="17">
        <v>0.149482512754852</v>
      </c>
      <c r="R1479" s="17">
        <v>0.198632300072313</v>
      </c>
      <c r="S1479" s="17"/>
      <c r="T1479" s="17">
        <v>0.30743672229901597</v>
      </c>
      <c r="U1479" s="17">
        <v>9.6737122534588799E-2</v>
      </c>
      <c r="V1479" s="17">
        <v>9.5481852923916005E-2</v>
      </c>
      <c r="W1479" s="17">
        <v>0.12584752280758699</v>
      </c>
      <c r="X1479" s="17"/>
      <c r="Y1479" s="17">
        <v>0.115413406866624</v>
      </c>
      <c r="Z1479" s="17">
        <v>8.6249662917757694E-2</v>
      </c>
      <c r="AA1479" s="17" t="s">
        <v>117</v>
      </c>
      <c r="AB1479" s="17" t="s">
        <v>117</v>
      </c>
      <c r="AC1479" s="17" t="s">
        <v>117</v>
      </c>
      <c r="AD1479" s="17" t="s">
        <v>117</v>
      </c>
      <c r="AE1479" s="17"/>
      <c r="AF1479" s="17">
        <v>0.11272124187667699</v>
      </c>
      <c r="AG1479" s="17"/>
      <c r="AH1479" s="17">
        <v>0.112117141670356</v>
      </c>
      <c r="AI1479" s="17"/>
      <c r="AJ1479" s="17">
        <v>0.136439685982334</v>
      </c>
      <c r="AK1479" s="17">
        <v>8.2529775111476397E-2</v>
      </c>
      <c r="AL1479" s="17">
        <v>6.6334710601016894E-2</v>
      </c>
      <c r="AM1479" s="17">
        <v>0.122916760919068</v>
      </c>
      <c r="AN1479" s="17">
        <v>0.10910698911092501</v>
      </c>
    </row>
    <row r="1480" spans="2:40" x14ac:dyDescent="0.35">
      <c r="B1480" t="s">
        <v>550</v>
      </c>
      <c r="C1480" s="17">
        <v>0.101550357811402</v>
      </c>
      <c r="D1480" s="17">
        <v>0.10618528825328399</v>
      </c>
      <c r="E1480" s="17">
        <v>9.6224959108268601E-2</v>
      </c>
      <c r="F1480" s="17"/>
      <c r="G1480" s="17">
        <v>0.102170331624718</v>
      </c>
      <c r="H1480" s="17">
        <v>0.16996696488924401</v>
      </c>
      <c r="I1480" s="17">
        <v>0.10068052422552699</v>
      </c>
      <c r="J1480" s="17">
        <v>8.4098015871224299E-2</v>
      </c>
      <c r="K1480" s="17">
        <v>3.8224707156940499E-2</v>
      </c>
      <c r="L1480" s="17">
        <v>8.7274864644930894E-2</v>
      </c>
      <c r="M1480" s="17"/>
      <c r="N1480" s="17">
        <v>3.1307288952535699E-2</v>
      </c>
      <c r="O1480" s="17">
        <v>5.84521629781765E-2</v>
      </c>
      <c r="P1480" s="17">
        <v>3.3234414323733301E-2</v>
      </c>
      <c r="Q1480" s="17">
        <v>0.13961753070454899</v>
      </c>
      <c r="R1480" s="17">
        <v>0.19582578191177</v>
      </c>
      <c r="S1480" s="17"/>
      <c r="T1480" s="17">
        <v>9.6527057290913001E-2</v>
      </c>
      <c r="U1480" s="17">
        <v>5.9601226379564103E-2</v>
      </c>
      <c r="V1480" s="17">
        <v>0.137882474922603</v>
      </c>
      <c r="W1480" s="17">
        <v>0.11058218099174499</v>
      </c>
      <c r="X1480" s="17"/>
      <c r="Y1480" s="17">
        <v>9.8917509382511301E-2</v>
      </c>
      <c r="Z1480" s="17">
        <v>0.11253880345419</v>
      </c>
      <c r="AA1480" s="17" t="s">
        <v>117</v>
      </c>
      <c r="AB1480" s="17" t="s">
        <v>117</v>
      </c>
      <c r="AC1480" s="17" t="s">
        <v>117</v>
      </c>
      <c r="AD1480" s="17" t="s">
        <v>117</v>
      </c>
      <c r="AE1480" s="17"/>
      <c r="AF1480" s="17">
        <v>0.116488300971895</v>
      </c>
      <c r="AG1480" s="17"/>
      <c r="AH1480" s="17">
        <v>0.101959808828886</v>
      </c>
      <c r="AI1480" s="17"/>
      <c r="AJ1480" s="17">
        <v>0.12790722583903999</v>
      </c>
      <c r="AK1480" s="17">
        <v>0.118015290419887</v>
      </c>
      <c r="AL1480" s="17">
        <v>9.2024671082262199E-2</v>
      </c>
      <c r="AM1480" s="17">
        <v>4.7331280366779298E-2</v>
      </c>
      <c r="AN1480" s="17">
        <v>0.13580563494321099</v>
      </c>
    </row>
    <row r="1481" spans="2:40" x14ac:dyDescent="0.35">
      <c r="B1481" t="s">
        <v>546</v>
      </c>
      <c r="C1481" s="17">
        <v>9.7562736200007105E-2</v>
      </c>
      <c r="D1481" s="17">
        <v>9.7393480930849305E-2</v>
      </c>
      <c r="E1481" s="17">
        <v>9.8181918970957502E-2</v>
      </c>
      <c r="F1481" s="17"/>
      <c r="G1481" s="17">
        <v>0.16193053579077099</v>
      </c>
      <c r="H1481" s="17">
        <v>0.102574667178971</v>
      </c>
      <c r="I1481" s="17">
        <v>0.11128014957025301</v>
      </c>
      <c r="J1481" s="17">
        <v>0.101629362874924</v>
      </c>
      <c r="K1481" s="17">
        <v>6.7516216023394401E-2</v>
      </c>
      <c r="L1481" s="17">
        <v>0</v>
      </c>
      <c r="M1481" s="17"/>
      <c r="N1481" s="17">
        <v>6.5121086608149303E-2</v>
      </c>
      <c r="O1481" s="17">
        <v>1.7843868310339801E-2</v>
      </c>
      <c r="P1481" s="17">
        <v>8.0389708110353106E-2</v>
      </c>
      <c r="Q1481" s="17">
        <v>0.129579562457627</v>
      </c>
      <c r="R1481" s="17">
        <v>0.130664294285702</v>
      </c>
      <c r="S1481" s="17"/>
      <c r="T1481" s="17">
        <v>9.6527057290913001E-2</v>
      </c>
      <c r="U1481" s="17">
        <v>7.4215693335352106E-2</v>
      </c>
      <c r="V1481" s="17">
        <v>0.110712196834444</v>
      </c>
      <c r="W1481" s="17">
        <v>0.107226484293341</v>
      </c>
      <c r="X1481" s="17"/>
      <c r="Y1481" s="17">
        <v>0.102886000571041</v>
      </c>
      <c r="Z1481" s="17">
        <v>7.53455813720222E-2</v>
      </c>
      <c r="AA1481" s="17" t="s">
        <v>117</v>
      </c>
      <c r="AB1481" s="17" t="s">
        <v>117</v>
      </c>
      <c r="AC1481" s="17" t="s">
        <v>117</v>
      </c>
      <c r="AD1481" s="17" t="s">
        <v>117</v>
      </c>
      <c r="AE1481" s="17"/>
      <c r="AF1481" s="17">
        <v>7.4606991745617496E-2</v>
      </c>
      <c r="AG1481" s="17"/>
      <c r="AH1481" s="17">
        <v>9.61671412416992E-2</v>
      </c>
      <c r="AI1481" s="17"/>
      <c r="AJ1481" s="17">
        <v>0.10105097701394999</v>
      </c>
      <c r="AK1481" s="17">
        <v>0.109389636100647</v>
      </c>
      <c r="AL1481" s="17">
        <v>4.5202706511253597E-2</v>
      </c>
      <c r="AM1481" s="17">
        <v>0.120841698826315</v>
      </c>
      <c r="AN1481" s="17">
        <v>0.12671765532065099</v>
      </c>
    </row>
    <row r="1482" spans="2:40" x14ac:dyDescent="0.35">
      <c r="B1482" t="s">
        <v>551</v>
      </c>
      <c r="C1482" s="17">
        <v>9.3867343329331998E-2</v>
      </c>
      <c r="D1482" s="17">
        <v>0.12872679426887701</v>
      </c>
      <c r="E1482" s="17">
        <v>5.1005431902823598E-2</v>
      </c>
      <c r="F1482" s="17"/>
      <c r="G1482" s="17">
        <v>4.6674658954184899E-2</v>
      </c>
      <c r="H1482" s="17">
        <v>0.16964459209601199</v>
      </c>
      <c r="I1482" s="17">
        <v>0.126073940323884</v>
      </c>
      <c r="J1482" s="17">
        <v>6.2966461788060299E-2</v>
      </c>
      <c r="K1482" s="17">
        <v>2.82101591163074E-2</v>
      </c>
      <c r="L1482" s="17">
        <v>5.81609509275028E-2</v>
      </c>
      <c r="M1482" s="17"/>
      <c r="N1482" s="17">
        <v>4.5532923592350803E-2</v>
      </c>
      <c r="O1482" s="17">
        <v>1.8366120882623502E-2</v>
      </c>
      <c r="P1482" s="17">
        <v>4.5860367314176503E-2</v>
      </c>
      <c r="Q1482" s="17">
        <v>0.16136140781650199</v>
      </c>
      <c r="R1482" s="17">
        <v>0.126103733243914</v>
      </c>
      <c r="S1482" s="17"/>
      <c r="T1482" s="17">
        <v>0</v>
      </c>
      <c r="U1482" s="17">
        <v>7.8691571509132197E-2</v>
      </c>
      <c r="V1482" s="17">
        <v>6.5767042506444495E-2</v>
      </c>
      <c r="W1482" s="17">
        <v>0.13613074316965201</v>
      </c>
      <c r="X1482" s="17"/>
      <c r="Y1482" s="17">
        <v>0.10914635093924401</v>
      </c>
      <c r="Z1482" s="17">
        <v>3.00989384508305E-2</v>
      </c>
      <c r="AA1482" s="17" t="s">
        <v>117</v>
      </c>
      <c r="AB1482" s="17" t="s">
        <v>117</v>
      </c>
      <c r="AC1482" s="17" t="s">
        <v>117</v>
      </c>
      <c r="AD1482" s="17" t="s">
        <v>117</v>
      </c>
      <c r="AE1482" s="17"/>
      <c r="AF1482" s="17">
        <v>9.8144135673435301E-2</v>
      </c>
      <c r="AG1482" s="17"/>
      <c r="AH1482" s="17">
        <v>9.5868884110632505E-2</v>
      </c>
      <c r="AI1482" s="17"/>
      <c r="AJ1482" s="17">
        <v>0.101999568577214</v>
      </c>
      <c r="AK1482" s="17">
        <v>9.6667829324624602E-2</v>
      </c>
      <c r="AL1482" s="17">
        <v>6.3481690661005799E-2</v>
      </c>
      <c r="AM1482" s="17">
        <v>9.8702422857852898E-2</v>
      </c>
      <c r="AN1482" s="17">
        <v>0.115078220859476</v>
      </c>
    </row>
    <row r="1483" spans="2:40" x14ac:dyDescent="0.35">
      <c r="B1483" t="s">
        <v>549</v>
      </c>
      <c r="C1483" s="17">
        <v>9.1354218298593901E-2</v>
      </c>
      <c r="D1483" s="17">
        <v>8.0755363050704104E-2</v>
      </c>
      <c r="E1483" s="17">
        <v>0.104889000117814</v>
      </c>
      <c r="F1483" s="17"/>
      <c r="G1483" s="17">
        <v>0.170633125183871</v>
      </c>
      <c r="H1483" s="17">
        <v>0.13745489799062999</v>
      </c>
      <c r="I1483" s="17">
        <v>6.4114381169295298E-2</v>
      </c>
      <c r="J1483" s="17">
        <v>8.9157815657262995E-2</v>
      </c>
      <c r="K1483" s="17">
        <v>4.73346590871958E-2</v>
      </c>
      <c r="L1483" s="17">
        <v>2.9047037210074698E-2</v>
      </c>
      <c r="M1483" s="17"/>
      <c r="N1483" s="17">
        <v>3.4955013547276002E-2</v>
      </c>
      <c r="O1483" s="17">
        <v>6.7199054058690796E-2</v>
      </c>
      <c r="P1483" s="17">
        <v>2.5046905475591501E-2</v>
      </c>
      <c r="Q1483" s="17">
        <v>0.108155017824709</v>
      </c>
      <c r="R1483" s="17">
        <v>0.20328596476114</v>
      </c>
      <c r="S1483" s="17"/>
      <c r="T1483" s="17">
        <v>0.17702685147449501</v>
      </c>
      <c r="U1483" s="17">
        <v>7.0650418161268699E-2</v>
      </c>
      <c r="V1483" s="17">
        <v>0.100995174181483</v>
      </c>
      <c r="W1483" s="17">
        <v>0.100407771335221</v>
      </c>
      <c r="X1483" s="17"/>
      <c r="Y1483" s="17">
        <v>9.19321502326228E-2</v>
      </c>
      <c r="Z1483" s="17">
        <v>8.8942163896744794E-2</v>
      </c>
      <c r="AA1483" s="17" t="s">
        <v>117</v>
      </c>
      <c r="AB1483" s="17" t="s">
        <v>117</v>
      </c>
      <c r="AC1483" s="17" t="s">
        <v>117</v>
      </c>
      <c r="AD1483" s="17" t="s">
        <v>117</v>
      </c>
      <c r="AE1483" s="17"/>
      <c r="AF1483" s="17">
        <v>7.6698309002462703E-2</v>
      </c>
      <c r="AG1483" s="17"/>
      <c r="AH1483" s="17">
        <v>8.9108511139416993E-2</v>
      </c>
      <c r="AI1483" s="17"/>
      <c r="AJ1483" s="17">
        <v>0.14294894129049501</v>
      </c>
      <c r="AK1483" s="17">
        <v>6.5632997541431801E-2</v>
      </c>
      <c r="AL1483" s="17">
        <v>2.49149122195058E-2</v>
      </c>
      <c r="AM1483" s="17">
        <v>8.1256135688685602E-2</v>
      </c>
      <c r="AN1483" s="17">
        <v>0.102420059340289</v>
      </c>
    </row>
    <row r="1484" spans="2:40" x14ac:dyDescent="0.35">
      <c r="B1484" t="s">
        <v>552</v>
      </c>
      <c r="C1484" s="17">
        <v>6.1425423926410802E-2</v>
      </c>
      <c r="D1484" s="17">
        <v>6.1359117468867498E-2</v>
      </c>
      <c r="E1484" s="17">
        <v>6.17653083488785E-2</v>
      </c>
      <c r="F1484" s="17"/>
      <c r="G1484" s="17">
        <v>2.1243001339055601E-2</v>
      </c>
      <c r="H1484" s="17">
        <v>0.114464247738688</v>
      </c>
      <c r="I1484" s="17">
        <v>7.4122819690046304E-2</v>
      </c>
      <c r="J1484" s="17">
        <v>5.1451136701840497E-2</v>
      </c>
      <c r="K1484" s="17">
        <v>2.9316291944956299E-2</v>
      </c>
      <c r="L1484" s="17">
        <v>0</v>
      </c>
      <c r="M1484" s="17"/>
      <c r="N1484" s="17">
        <v>3.4955013547276002E-2</v>
      </c>
      <c r="O1484" s="17">
        <v>1.8366120882623502E-2</v>
      </c>
      <c r="P1484" s="17">
        <v>1.16976684243153E-2</v>
      </c>
      <c r="Q1484" s="17">
        <v>8.4015285680283699E-2</v>
      </c>
      <c r="R1484" s="17">
        <v>0.14925075269931801</v>
      </c>
      <c r="S1484" s="17"/>
      <c r="T1484" s="17">
        <v>0.17247090250463401</v>
      </c>
      <c r="U1484" s="17">
        <v>1.23778802107529E-2</v>
      </c>
      <c r="V1484" s="17">
        <v>6.1093929055874699E-2</v>
      </c>
      <c r="W1484" s="17">
        <v>8.74817302333213E-2</v>
      </c>
      <c r="X1484" s="17"/>
      <c r="Y1484" s="17">
        <v>5.9964241519667102E-2</v>
      </c>
      <c r="Z1484" s="17">
        <v>6.7523808958572698E-2</v>
      </c>
      <c r="AA1484" s="17" t="s">
        <v>117</v>
      </c>
      <c r="AB1484" s="17" t="s">
        <v>117</v>
      </c>
      <c r="AC1484" s="17" t="s">
        <v>117</v>
      </c>
      <c r="AD1484" s="17" t="s">
        <v>117</v>
      </c>
      <c r="AE1484" s="17"/>
      <c r="AF1484" s="17">
        <v>6.8849630057099598E-2</v>
      </c>
      <c r="AG1484" s="17"/>
      <c r="AH1484" s="17">
        <v>6.1019228226285499E-2</v>
      </c>
      <c r="AI1484" s="17"/>
      <c r="AJ1484" s="17">
        <v>0.103119466173324</v>
      </c>
      <c r="AK1484" s="17">
        <v>3.1718533723897602E-2</v>
      </c>
      <c r="AL1484" s="17">
        <v>2.8475082371091E-2</v>
      </c>
      <c r="AM1484" s="17">
        <v>5.8208640961661097E-2</v>
      </c>
      <c r="AN1484" s="17">
        <v>2.1611269504893501E-2</v>
      </c>
    </row>
    <row r="1485" spans="2:40" x14ac:dyDescent="0.35">
      <c r="B1485" t="s">
        <v>79</v>
      </c>
      <c r="C1485" s="17">
        <v>0.16305380567820599</v>
      </c>
      <c r="D1485" s="17">
        <v>0.14877370987543501</v>
      </c>
      <c r="E1485" s="17">
        <v>0.18145717431254099</v>
      </c>
      <c r="F1485" s="17"/>
      <c r="G1485" s="17">
        <v>2.0759803554037001E-2</v>
      </c>
      <c r="H1485" s="17">
        <v>0.111550053604352</v>
      </c>
      <c r="I1485" s="17">
        <v>0.15796863985396301</v>
      </c>
      <c r="J1485" s="17">
        <v>0.15223245294052101</v>
      </c>
      <c r="K1485" s="17">
        <v>0.26801220236568501</v>
      </c>
      <c r="L1485" s="17">
        <v>0.337425811804134</v>
      </c>
      <c r="M1485" s="17"/>
      <c r="N1485" s="17">
        <v>0.27220779077996299</v>
      </c>
      <c r="O1485" s="17">
        <v>0.110008154259601</v>
      </c>
      <c r="P1485" s="17">
        <v>0.224933877588227</v>
      </c>
      <c r="Q1485" s="17">
        <v>0.167452646524344</v>
      </c>
      <c r="R1485" s="17">
        <v>5.89846316288022E-2</v>
      </c>
      <c r="S1485" s="17"/>
      <c r="T1485" s="17">
        <v>0.183921542605293</v>
      </c>
      <c r="U1485" s="17">
        <v>0.15070064011592499</v>
      </c>
      <c r="V1485" s="17">
        <v>0.18257816289474399</v>
      </c>
      <c r="W1485" s="17">
        <v>0.14453143068776</v>
      </c>
      <c r="X1485" s="17"/>
      <c r="Y1485" s="17">
        <v>0.155862235962961</v>
      </c>
      <c r="Z1485" s="17">
        <v>0.19306851219724999</v>
      </c>
      <c r="AA1485" s="17" t="s">
        <v>117</v>
      </c>
      <c r="AB1485" s="17" t="s">
        <v>117</v>
      </c>
      <c r="AC1485" s="17" t="s">
        <v>117</v>
      </c>
      <c r="AD1485" s="17" t="s">
        <v>117</v>
      </c>
      <c r="AE1485" s="17"/>
      <c r="AF1485" s="17">
        <v>0.171820938127937</v>
      </c>
      <c r="AG1485" s="17"/>
      <c r="AH1485" s="17">
        <v>0.16121239507117899</v>
      </c>
      <c r="AI1485" s="17"/>
      <c r="AJ1485" s="17">
        <v>0.13999761237915601</v>
      </c>
      <c r="AK1485" s="17">
        <v>0.20270126236442301</v>
      </c>
      <c r="AL1485" s="17">
        <v>0.17365266277283101</v>
      </c>
      <c r="AM1485" s="17">
        <v>0.15020340012466801</v>
      </c>
      <c r="AN1485" s="17">
        <v>0.20694090772976201</v>
      </c>
    </row>
    <row r="1486" spans="2:40" x14ac:dyDescent="0.35">
      <c r="C1486" s="17"/>
      <c r="D1486" s="17"/>
      <c r="E1486" s="17"/>
      <c r="F1486" s="17"/>
      <c r="G1486" s="17"/>
      <c r="H1486" s="17"/>
      <c r="I1486" s="17"/>
      <c r="J1486" s="17"/>
      <c r="K1486" s="17"/>
      <c r="L1486" s="17"/>
      <c r="M1486" s="17"/>
      <c r="N1486" s="17"/>
      <c r="O1486" s="17"/>
      <c r="P1486" s="17"/>
      <c r="Q1486" s="17"/>
      <c r="R1486" s="17"/>
      <c r="S1486" s="17"/>
      <c r="T1486" s="17"/>
      <c r="U1486" s="17"/>
      <c r="V1486" s="17"/>
      <c r="W1486" s="17"/>
      <c r="X1486" s="17"/>
      <c r="Y1486" s="17"/>
      <c r="Z1486" s="17"/>
      <c r="AA1486" s="17"/>
      <c r="AB1486" s="17"/>
      <c r="AC1486" s="17"/>
      <c r="AD1486" s="17"/>
      <c r="AE1486" s="17"/>
      <c r="AF1486" s="17"/>
      <c r="AG1486" s="17"/>
      <c r="AH1486" s="17"/>
      <c r="AI1486" s="17"/>
      <c r="AJ1486" s="17"/>
      <c r="AK1486" s="17"/>
      <c r="AL1486" s="17"/>
      <c r="AM1486" s="17"/>
      <c r="AN1486" s="17"/>
    </row>
    <row r="1487" spans="2:40" x14ac:dyDescent="0.35">
      <c r="B1487" s="6" t="s">
        <v>569</v>
      </c>
      <c r="C1487" s="17"/>
      <c r="D1487" s="17"/>
      <c r="E1487" s="17"/>
      <c r="F1487" s="17"/>
      <c r="G1487" s="17"/>
      <c r="H1487" s="17"/>
      <c r="I1487" s="17"/>
      <c r="J1487" s="17"/>
      <c r="K1487" s="17"/>
      <c r="L1487" s="17"/>
      <c r="M1487" s="17"/>
      <c r="N1487" s="17"/>
      <c r="O1487" s="17"/>
      <c r="P1487" s="17"/>
      <c r="Q1487" s="17"/>
      <c r="R1487" s="17"/>
      <c r="S1487" s="17"/>
      <c r="T1487" s="17"/>
      <c r="U1487" s="17"/>
      <c r="V1487" s="17"/>
      <c r="W1487" s="17"/>
      <c r="X1487" s="17"/>
      <c r="Y1487" s="17"/>
      <c r="Z1487" s="17"/>
      <c r="AA1487" s="17"/>
      <c r="AB1487" s="17"/>
      <c r="AC1487" s="17"/>
      <c r="AD1487" s="17"/>
      <c r="AE1487" s="17"/>
      <c r="AF1487" s="17"/>
      <c r="AG1487" s="17"/>
      <c r="AH1487" s="17"/>
      <c r="AI1487" s="17"/>
      <c r="AJ1487" s="17"/>
      <c r="AK1487" s="17"/>
      <c r="AL1487" s="17"/>
      <c r="AM1487" s="17"/>
      <c r="AN1487" s="17"/>
    </row>
    <row r="1488" spans="2:40" x14ac:dyDescent="0.35">
      <c r="B1488" s="24" t="s">
        <v>570</v>
      </c>
      <c r="C1488" s="17"/>
      <c r="D1488" s="17"/>
      <c r="E1488" s="17"/>
      <c r="F1488" s="17"/>
      <c r="G1488" s="17"/>
      <c r="H1488" s="17"/>
      <c r="I1488" s="17"/>
      <c r="J1488" s="17"/>
      <c r="K1488" s="17"/>
      <c r="L1488" s="17"/>
      <c r="M1488" s="17"/>
      <c r="N1488" s="17"/>
      <c r="O1488" s="17"/>
      <c r="P1488" s="17"/>
      <c r="Q1488" s="17"/>
      <c r="R1488" s="17"/>
      <c r="S1488" s="17"/>
      <c r="T1488" s="17"/>
      <c r="U1488" s="17"/>
      <c r="V1488" s="17"/>
      <c r="W1488" s="17"/>
      <c r="X1488" s="17"/>
      <c r="Y1488" s="17"/>
      <c r="Z1488" s="17"/>
      <c r="AA1488" s="17"/>
      <c r="AB1488" s="17"/>
      <c r="AC1488" s="17"/>
      <c r="AD1488" s="17"/>
      <c r="AE1488" s="17"/>
      <c r="AF1488" s="17"/>
      <c r="AG1488" s="17"/>
      <c r="AH1488" s="17"/>
      <c r="AI1488" s="17"/>
      <c r="AJ1488" s="17"/>
      <c r="AK1488" s="17"/>
      <c r="AL1488" s="17"/>
      <c r="AM1488" s="17"/>
      <c r="AN1488" s="17"/>
    </row>
    <row r="1489" spans="2:40" x14ac:dyDescent="0.35">
      <c r="B1489" t="s">
        <v>465</v>
      </c>
      <c r="C1489" s="17">
        <v>0.73100644592881003</v>
      </c>
      <c r="D1489" s="17">
        <v>0.73129277909891799</v>
      </c>
      <c r="E1489" s="17">
        <v>0.73053632889360798</v>
      </c>
      <c r="F1489" s="17"/>
      <c r="G1489" s="17">
        <v>0.69490249163693896</v>
      </c>
      <c r="H1489" s="17">
        <v>0.68283827714577905</v>
      </c>
      <c r="I1489" s="17">
        <v>0.68875016987410098</v>
      </c>
      <c r="J1489" s="17">
        <v>0.83497027834635196</v>
      </c>
      <c r="K1489" s="17">
        <v>0.81538844391780796</v>
      </c>
      <c r="L1489" s="17">
        <v>0.74133047820966103</v>
      </c>
      <c r="M1489" s="17"/>
      <c r="N1489" s="17">
        <v>0.68108930250670796</v>
      </c>
      <c r="O1489" s="17">
        <v>0.57063001369091304</v>
      </c>
      <c r="P1489" s="17">
        <v>0.83791724536167</v>
      </c>
      <c r="Q1489" s="17">
        <v>0.78294284502346501</v>
      </c>
      <c r="R1489" s="17">
        <v>0.66135239231439602</v>
      </c>
      <c r="S1489" s="17"/>
      <c r="T1489" s="17">
        <v>0.45110728496242303</v>
      </c>
      <c r="U1489" s="17">
        <v>0.83397004283812504</v>
      </c>
      <c r="V1489" s="17">
        <v>0.64570552072029896</v>
      </c>
      <c r="W1489" s="17">
        <v>0.75680851765007795</v>
      </c>
      <c r="X1489" s="17"/>
      <c r="Y1489" s="17">
        <v>0.72495691777108295</v>
      </c>
      <c r="Z1489" s="17">
        <v>0.76005246396864601</v>
      </c>
      <c r="AA1489" s="17" t="s">
        <v>117</v>
      </c>
      <c r="AB1489" s="17" t="s">
        <v>117</v>
      </c>
      <c r="AC1489" s="17" t="s">
        <v>117</v>
      </c>
      <c r="AD1489" s="17" t="s">
        <v>117</v>
      </c>
      <c r="AE1489" s="17"/>
      <c r="AF1489" s="17">
        <v>0.72463553857808505</v>
      </c>
      <c r="AG1489" s="17"/>
      <c r="AH1489" s="17">
        <v>0.73995166533561496</v>
      </c>
      <c r="AI1489" s="17"/>
      <c r="AJ1489" s="17">
        <v>0.62472301116045603</v>
      </c>
      <c r="AK1489" s="17">
        <v>0.74799916144708301</v>
      </c>
      <c r="AL1489" s="17">
        <v>0.732864964927053</v>
      </c>
      <c r="AM1489" s="17">
        <v>0.84008588949128304</v>
      </c>
      <c r="AN1489" s="17">
        <v>0.88740415454733002</v>
      </c>
    </row>
    <row r="1490" spans="2:40" x14ac:dyDescent="0.35">
      <c r="B1490" t="s">
        <v>563</v>
      </c>
      <c r="C1490" s="17">
        <v>0.58366022341241997</v>
      </c>
      <c r="D1490" s="17">
        <v>0.58102175861893002</v>
      </c>
      <c r="E1490" s="17">
        <v>0.58799219530982005</v>
      </c>
      <c r="F1490" s="17"/>
      <c r="G1490" s="17">
        <v>0.67396271421849197</v>
      </c>
      <c r="H1490" s="17">
        <v>0.60121711765163199</v>
      </c>
      <c r="I1490" s="17">
        <v>0.65520538870654399</v>
      </c>
      <c r="J1490" s="17">
        <v>0.48488153959803099</v>
      </c>
      <c r="K1490" s="17">
        <v>0.54090680937663105</v>
      </c>
      <c r="L1490" s="17">
        <v>0.24310175895727401</v>
      </c>
      <c r="M1490" s="17"/>
      <c r="N1490" s="17">
        <v>0.69370459782250204</v>
      </c>
      <c r="O1490" s="17">
        <v>0.63279774621972895</v>
      </c>
      <c r="P1490" s="17">
        <v>0.51883799668965402</v>
      </c>
      <c r="Q1490" s="17">
        <v>0.52242008262166195</v>
      </c>
      <c r="R1490" s="17">
        <v>0.69411550501694497</v>
      </c>
      <c r="S1490" s="17"/>
      <c r="T1490" s="17">
        <v>0.752521909808333</v>
      </c>
      <c r="U1490" s="17">
        <v>0.63005475494944596</v>
      </c>
      <c r="V1490" s="17">
        <v>0.553912791613422</v>
      </c>
      <c r="W1490" s="17">
        <v>0.57417211954612302</v>
      </c>
      <c r="X1490" s="17"/>
      <c r="Y1490" s="17">
        <v>0.551135738289666</v>
      </c>
      <c r="Z1490" s="17">
        <v>0.73982228382124904</v>
      </c>
      <c r="AA1490" s="17" t="s">
        <v>117</v>
      </c>
      <c r="AB1490" s="17" t="s">
        <v>117</v>
      </c>
      <c r="AC1490" s="17" t="s">
        <v>117</v>
      </c>
      <c r="AD1490" s="17" t="s">
        <v>117</v>
      </c>
      <c r="AE1490" s="17"/>
      <c r="AF1490" s="17">
        <v>0.60732477658818196</v>
      </c>
      <c r="AG1490" s="17"/>
      <c r="AH1490" s="17">
        <v>0.586825750858469</v>
      </c>
      <c r="AI1490" s="17"/>
      <c r="AJ1490" s="17">
        <v>0.58277921654920295</v>
      </c>
      <c r="AK1490" s="17">
        <v>0.55971400986426501</v>
      </c>
      <c r="AL1490" s="17">
        <v>0.56975345457147797</v>
      </c>
      <c r="AM1490" s="17">
        <v>0.62122826575851298</v>
      </c>
      <c r="AN1490" s="17">
        <v>0.55614165157769502</v>
      </c>
    </row>
    <row r="1491" spans="2:40" x14ac:dyDescent="0.35">
      <c r="B1491" t="s">
        <v>473</v>
      </c>
      <c r="C1491" s="17">
        <v>0.29512794720215901</v>
      </c>
      <c r="D1491" s="17">
        <v>0.28416037492502999</v>
      </c>
      <c r="E1491" s="17">
        <v>0.31313509097928</v>
      </c>
      <c r="F1491" s="17"/>
      <c r="G1491" s="17">
        <v>0.42969450813206</v>
      </c>
      <c r="H1491" s="17">
        <v>0.25591179203294701</v>
      </c>
      <c r="I1491" s="17">
        <v>0.34304515732324697</v>
      </c>
      <c r="J1491" s="17">
        <v>0.22539965360013201</v>
      </c>
      <c r="K1491" s="17">
        <v>0.303220777932452</v>
      </c>
      <c r="L1491" s="17">
        <v>0.24310175895727401</v>
      </c>
      <c r="M1491" s="17"/>
      <c r="N1491" s="17">
        <v>0.311698640658371</v>
      </c>
      <c r="O1491" s="17">
        <v>0.24553682422856801</v>
      </c>
      <c r="P1491" s="17">
        <v>0.14189232911576599</v>
      </c>
      <c r="Q1491" s="17">
        <v>0.34307695769515201</v>
      </c>
      <c r="R1491" s="17">
        <v>0.381241926031545</v>
      </c>
      <c r="S1491" s="17"/>
      <c r="T1491" s="17">
        <v>0.324196612106461</v>
      </c>
      <c r="U1491" s="17">
        <v>0.32294752482496902</v>
      </c>
      <c r="V1491" s="17">
        <v>0.25246233684790897</v>
      </c>
      <c r="W1491" s="17">
        <v>0.33345755595801901</v>
      </c>
      <c r="X1491" s="17"/>
      <c r="Y1491" s="17">
        <v>0.27563903952929603</v>
      </c>
      <c r="Z1491" s="17">
        <v>0.38870138782159802</v>
      </c>
      <c r="AA1491" s="17" t="s">
        <v>117</v>
      </c>
      <c r="AB1491" s="17" t="s">
        <v>117</v>
      </c>
      <c r="AC1491" s="17" t="s">
        <v>117</v>
      </c>
      <c r="AD1491" s="17" t="s">
        <v>117</v>
      </c>
      <c r="AE1491" s="17"/>
      <c r="AF1491" s="17">
        <v>0.29119973637618102</v>
      </c>
      <c r="AG1491" s="17"/>
      <c r="AH1491" s="17">
        <v>0.29696558854812399</v>
      </c>
      <c r="AI1491" s="17"/>
      <c r="AJ1491" s="17">
        <v>0.32207906103738099</v>
      </c>
      <c r="AK1491" s="17">
        <v>0.33626079679355497</v>
      </c>
      <c r="AL1491" s="17">
        <v>0.27998510673869398</v>
      </c>
      <c r="AM1491" s="17">
        <v>0.27303634262673498</v>
      </c>
      <c r="AN1491" s="17">
        <v>0.22186782281841599</v>
      </c>
    </row>
    <row r="1492" spans="2:40" x14ac:dyDescent="0.35">
      <c r="B1492" t="s">
        <v>564</v>
      </c>
      <c r="C1492" s="17">
        <v>0.217980852080746</v>
      </c>
      <c r="D1492" s="17">
        <v>0.23317906566940899</v>
      </c>
      <c r="E1492" s="17">
        <v>0.19302761627512099</v>
      </c>
      <c r="F1492" s="17"/>
      <c r="G1492" s="17">
        <v>0.20953229400911699</v>
      </c>
      <c r="H1492" s="17">
        <v>0.29237365666397902</v>
      </c>
      <c r="I1492" s="17">
        <v>0.213010990556703</v>
      </c>
      <c r="J1492" s="17">
        <v>0.227087152633387</v>
      </c>
      <c r="K1492" s="17">
        <v>7.8398398858366095E-2</v>
      </c>
      <c r="L1492" s="17">
        <v>0</v>
      </c>
      <c r="M1492" s="17"/>
      <c r="N1492" s="17">
        <v>0</v>
      </c>
      <c r="O1492" s="17">
        <v>3.3214797327169199E-2</v>
      </c>
      <c r="P1492" s="17">
        <v>9.2891210785965503E-2</v>
      </c>
      <c r="Q1492" s="17">
        <v>0.29031955254283098</v>
      </c>
      <c r="R1492" s="17">
        <v>0.34541587250535999</v>
      </c>
      <c r="S1492" s="17"/>
      <c r="T1492" s="17">
        <v>0</v>
      </c>
      <c r="U1492" s="17">
        <v>0.202939674392736</v>
      </c>
      <c r="V1492" s="17">
        <v>0.27647679648096601</v>
      </c>
      <c r="W1492" s="17">
        <v>0.224277265616834</v>
      </c>
      <c r="X1492" s="17"/>
      <c r="Y1492" s="17">
        <v>0.23663014722447401</v>
      </c>
      <c r="Z1492" s="17">
        <v>0.128438701180424</v>
      </c>
      <c r="AA1492" s="17" t="s">
        <v>117</v>
      </c>
      <c r="AB1492" s="17" t="s">
        <v>117</v>
      </c>
      <c r="AC1492" s="17" t="s">
        <v>117</v>
      </c>
      <c r="AD1492" s="17" t="s">
        <v>117</v>
      </c>
      <c r="AE1492" s="17"/>
      <c r="AF1492" s="17">
        <v>0.18881433499678099</v>
      </c>
      <c r="AG1492" s="17"/>
      <c r="AH1492" s="17">
        <v>0.21486568253376101</v>
      </c>
      <c r="AI1492" s="17"/>
      <c r="AJ1492" s="17">
        <v>0.25508545693865797</v>
      </c>
      <c r="AK1492" s="17">
        <v>0.171805415390168</v>
      </c>
      <c r="AL1492" s="17">
        <v>0.25508227760435798</v>
      </c>
      <c r="AM1492" s="17">
        <v>0.17693448116233099</v>
      </c>
      <c r="AN1492" s="17">
        <v>0.15822948228952299</v>
      </c>
    </row>
    <row r="1493" spans="2:40" x14ac:dyDescent="0.35">
      <c r="B1493" t="s">
        <v>565</v>
      </c>
      <c r="C1493" s="17">
        <v>0.179242731162816</v>
      </c>
      <c r="D1493" s="17">
        <v>0.196670711967141</v>
      </c>
      <c r="E1493" s="17">
        <v>0.15062854489090899</v>
      </c>
      <c r="F1493" s="17"/>
      <c r="G1493" s="17">
        <v>6.1860734996718902E-2</v>
      </c>
      <c r="H1493" s="17">
        <v>0.25122745529214402</v>
      </c>
      <c r="I1493" s="17">
        <v>0.21903870876179299</v>
      </c>
      <c r="J1493" s="17">
        <v>0.106444327669265</v>
      </c>
      <c r="K1493" s="17">
        <v>0.102230401302752</v>
      </c>
      <c r="L1493" s="17">
        <v>0.24310175895727401</v>
      </c>
      <c r="M1493" s="17"/>
      <c r="N1493" s="17">
        <v>7.21720098424245E-2</v>
      </c>
      <c r="O1493" s="17">
        <v>0.130919566719467</v>
      </c>
      <c r="P1493" s="17">
        <v>0.10432597555715301</v>
      </c>
      <c r="Q1493" s="17">
        <v>0.23134040106138401</v>
      </c>
      <c r="R1493" s="17">
        <v>0.21020126631351699</v>
      </c>
      <c r="S1493" s="17"/>
      <c r="T1493" s="17">
        <v>0</v>
      </c>
      <c r="U1493" s="17">
        <v>0.112093193362639</v>
      </c>
      <c r="V1493" s="17">
        <v>0.17734404665630099</v>
      </c>
      <c r="W1493" s="17">
        <v>0.214096599273431</v>
      </c>
      <c r="X1493" s="17"/>
      <c r="Y1493" s="17">
        <v>0.197010641669183</v>
      </c>
      <c r="Z1493" s="17">
        <v>9.3932433294551004E-2</v>
      </c>
      <c r="AA1493" s="17" t="s">
        <v>117</v>
      </c>
      <c r="AB1493" s="17" t="s">
        <v>117</v>
      </c>
      <c r="AC1493" s="17" t="s">
        <v>117</v>
      </c>
      <c r="AD1493" s="17" t="s">
        <v>117</v>
      </c>
      <c r="AE1493" s="17"/>
      <c r="AF1493" s="17">
        <v>0.181745288627435</v>
      </c>
      <c r="AG1493" s="17"/>
      <c r="AH1493" s="17">
        <v>0.17582145128007801</v>
      </c>
      <c r="AI1493" s="17"/>
      <c r="AJ1493" s="17">
        <v>0.22063199859902399</v>
      </c>
      <c r="AK1493" s="17">
        <v>0.165986736375238</v>
      </c>
      <c r="AL1493" s="17">
        <v>0.18252834163937501</v>
      </c>
      <c r="AM1493" s="17">
        <v>0.152921292213447</v>
      </c>
      <c r="AN1493" s="17">
        <v>8.9191289033873994E-2</v>
      </c>
    </row>
    <row r="1494" spans="2:40" x14ac:dyDescent="0.35">
      <c r="B1494" t="s">
        <v>566</v>
      </c>
      <c r="C1494" s="17">
        <v>0.13130642362834299</v>
      </c>
      <c r="D1494" s="17">
        <v>0.14199298507976299</v>
      </c>
      <c r="E1494" s="17">
        <v>0.11376065837817501</v>
      </c>
      <c r="F1494" s="17"/>
      <c r="G1494" s="17">
        <v>0.24480463593541599</v>
      </c>
      <c r="H1494" s="17">
        <v>0.16365039198174899</v>
      </c>
      <c r="I1494" s="17">
        <v>0.15765289773412799</v>
      </c>
      <c r="J1494" s="17">
        <v>6.7542544857493697E-2</v>
      </c>
      <c r="K1494" s="17">
        <v>2.4438000787385498E-2</v>
      </c>
      <c r="L1494" s="17">
        <v>0</v>
      </c>
      <c r="M1494" s="17"/>
      <c r="N1494" s="17">
        <v>0.19144014647758001</v>
      </c>
      <c r="O1494" s="17">
        <v>0.16661190591868499</v>
      </c>
      <c r="P1494" s="17">
        <v>0</v>
      </c>
      <c r="Q1494" s="17">
        <v>0.18393031851852301</v>
      </c>
      <c r="R1494" s="17">
        <v>0.13899558119592201</v>
      </c>
      <c r="S1494" s="17"/>
      <c r="T1494" s="17">
        <v>0.15303951387544701</v>
      </c>
      <c r="U1494" s="17">
        <v>3.7102776405358702E-2</v>
      </c>
      <c r="V1494" s="17">
        <v>0.15355427307585301</v>
      </c>
      <c r="W1494" s="17">
        <v>0.15357927470882601</v>
      </c>
      <c r="X1494" s="17"/>
      <c r="Y1494" s="17">
        <v>0.12961948102239901</v>
      </c>
      <c r="Z1494" s="17">
        <v>0.139406057862101</v>
      </c>
      <c r="AA1494" s="17" t="s">
        <v>117</v>
      </c>
      <c r="AB1494" s="17" t="s">
        <v>117</v>
      </c>
      <c r="AC1494" s="17" t="s">
        <v>117</v>
      </c>
      <c r="AD1494" s="17" t="s">
        <v>117</v>
      </c>
      <c r="AE1494" s="17"/>
      <c r="AF1494" s="17">
        <v>0.15750181124233301</v>
      </c>
      <c r="AG1494" s="17"/>
      <c r="AH1494" s="17">
        <v>0.13344754932863401</v>
      </c>
      <c r="AI1494" s="17"/>
      <c r="AJ1494" s="17">
        <v>0.15358535879025401</v>
      </c>
      <c r="AK1494" s="17">
        <v>3.11516552534114E-2</v>
      </c>
      <c r="AL1494" s="17">
        <v>0.14846843199325099</v>
      </c>
      <c r="AM1494" s="17">
        <v>0.13052433521180201</v>
      </c>
      <c r="AN1494" s="17">
        <v>0.123786314987316</v>
      </c>
    </row>
    <row r="1495" spans="2:40" x14ac:dyDescent="0.35">
      <c r="B1495" t="s">
        <v>567</v>
      </c>
      <c r="C1495" s="17">
        <v>0.108318687315104</v>
      </c>
      <c r="D1495" s="17">
        <v>0.10689269180557601</v>
      </c>
      <c r="E1495" s="17">
        <v>0.11065996262350999</v>
      </c>
      <c r="F1495" s="17"/>
      <c r="G1495" s="17">
        <v>6.1700898718806803E-2</v>
      </c>
      <c r="H1495" s="17">
        <v>0.12968034525935301</v>
      </c>
      <c r="I1495" s="17">
        <v>0.14784503262830401</v>
      </c>
      <c r="J1495" s="17">
        <v>0.13333171392847701</v>
      </c>
      <c r="K1495" s="17">
        <v>0</v>
      </c>
      <c r="L1495" s="17">
        <v>0</v>
      </c>
      <c r="M1495" s="17"/>
      <c r="N1495" s="17">
        <v>0</v>
      </c>
      <c r="O1495" s="17">
        <v>3.5956033299496398E-2</v>
      </c>
      <c r="P1495" s="17">
        <v>0</v>
      </c>
      <c r="Q1495" s="17">
        <v>0.165309922599501</v>
      </c>
      <c r="R1495" s="17">
        <v>0.16974527962756999</v>
      </c>
      <c r="S1495" s="17"/>
      <c r="T1495" s="17">
        <v>0.123739045095834</v>
      </c>
      <c r="U1495" s="17">
        <v>0</v>
      </c>
      <c r="V1495" s="17">
        <v>8.1674877043640695E-2</v>
      </c>
      <c r="W1495" s="17">
        <v>0.17155968421107001</v>
      </c>
      <c r="X1495" s="17"/>
      <c r="Y1495" s="17">
        <v>0.114283169000043</v>
      </c>
      <c r="Z1495" s="17">
        <v>7.9681008788434607E-2</v>
      </c>
      <c r="AA1495" s="17" t="s">
        <v>117</v>
      </c>
      <c r="AB1495" s="17" t="s">
        <v>117</v>
      </c>
      <c r="AC1495" s="17" t="s">
        <v>117</v>
      </c>
      <c r="AD1495" s="17" t="s">
        <v>117</v>
      </c>
      <c r="AE1495" s="17"/>
      <c r="AF1495" s="17">
        <v>0.17175411079262201</v>
      </c>
      <c r="AG1495" s="17"/>
      <c r="AH1495" s="17">
        <v>0.10670795140369101</v>
      </c>
      <c r="AI1495" s="17"/>
      <c r="AJ1495" s="17">
        <v>0.118157826653219</v>
      </c>
      <c r="AK1495" s="17">
        <v>0.18991443772646599</v>
      </c>
      <c r="AL1495" s="17">
        <v>0.13157499517865101</v>
      </c>
      <c r="AM1495" s="17">
        <v>6.7892728270861097E-2</v>
      </c>
      <c r="AN1495" s="17">
        <v>4.4595644516936997E-2</v>
      </c>
    </row>
    <row r="1496" spans="2:40" x14ac:dyDescent="0.35">
      <c r="B1496" t="s">
        <v>568</v>
      </c>
      <c r="C1496" s="17">
        <v>2.1915945104082901E-2</v>
      </c>
      <c r="D1496" s="17">
        <v>2.4411962482805399E-2</v>
      </c>
      <c r="E1496" s="17">
        <v>1.78178509522374E-2</v>
      </c>
      <c r="F1496" s="17"/>
      <c r="G1496" s="17">
        <v>6.6511335075579603E-2</v>
      </c>
      <c r="H1496" s="17">
        <v>1.46659806556823E-2</v>
      </c>
      <c r="I1496" s="17">
        <v>0</v>
      </c>
      <c r="J1496" s="17">
        <v>2.2900445464312899E-2</v>
      </c>
      <c r="K1496" s="17">
        <v>5.1356283144358902E-2</v>
      </c>
      <c r="L1496" s="17">
        <v>0</v>
      </c>
      <c r="M1496" s="17"/>
      <c r="N1496" s="17">
        <v>0.166480758705318</v>
      </c>
      <c r="O1496" s="17">
        <v>2.8982089286124699E-2</v>
      </c>
      <c r="P1496" s="17">
        <v>0</v>
      </c>
      <c r="Q1496" s="17">
        <v>1.22607241941569E-2</v>
      </c>
      <c r="R1496" s="17">
        <v>1.24588511553653E-2</v>
      </c>
      <c r="S1496" s="17"/>
      <c r="T1496" s="17">
        <v>0</v>
      </c>
      <c r="U1496" s="17">
        <v>0</v>
      </c>
      <c r="V1496" s="17">
        <v>0</v>
      </c>
      <c r="W1496" s="17">
        <v>1.6494417790519598E-2</v>
      </c>
      <c r="X1496" s="17"/>
      <c r="Y1496" s="17">
        <v>2.2578015940244701E-2</v>
      </c>
      <c r="Z1496" s="17">
        <v>1.8737098597477301E-2</v>
      </c>
      <c r="AA1496" s="17" t="s">
        <v>117</v>
      </c>
      <c r="AB1496" s="17" t="s">
        <v>117</v>
      </c>
      <c r="AC1496" s="17" t="s">
        <v>117</v>
      </c>
      <c r="AD1496" s="17" t="s">
        <v>117</v>
      </c>
      <c r="AE1496" s="17"/>
      <c r="AF1496" s="17">
        <v>1.29131545586911E-2</v>
      </c>
      <c r="AG1496" s="17"/>
      <c r="AH1496" s="17">
        <v>2.2273313708084701E-2</v>
      </c>
      <c r="AI1496" s="17"/>
      <c r="AJ1496" s="17">
        <v>2.8633002174692699E-2</v>
      </c>
      <c r="AK1496" s="17">
        <v>3.1257388510833699E-2</v>
      </c>
      <c r="AL1496" s="17">
        <v>2.2027865797647199E-2</v>
      </c>
      <c r="AM1496" s="17">
        <v>0</v>
      </c>
      <c r="AN1496" s="17">
        <v>3.0244312327419798E-2</v>
      </c>
    </row>
    <row r="1497" spans="2:40" x14ac:dyDescent="0.35">
      <c r="B1497" t="s">
        <v>89</v>
      </c>
      <c r="C1497" s="17">
        <v>5.0897096542720503E-2</v>
      </c>
      <c r="D1497" s="17">
        <v>6.5396810046727302E-2</v>
      </c>
      <c r="E1497" s="17">
        <v>2.7090695345057501E-2</v>
      </c>
      <c r="F1497" s="17"/>
      <c r="G1497" s="17">
        <v>0</v>
      </c>
      <c r="H1497" s="17">
        <v>3.5706489092627497E-2</v>
      </c>
      <c r="I1497" s="17">
        <v>4.8425097474641202E-2</v>
      </c>
      <c r="J1497" s="17">
        <v>2.23795471059463E-2</v>
      </c>
      <c r="K1497" s="17">
        <v>0.13204549856298001</v>
      </c>
      <c r="L1497" s="17">
        <v>0.25866952179033897</v>
      </c>
      <c r="M1497" s="17"/>
      <c r="N1497" s="17">
        <v>0</v>
      </c>
      <c r="O1497" s="17">
        <v>7.1912066598992894E-2</v>
      </c>
      <c r="P1497" s="17">
        <v>8.3163188583582306E-2</v>
      </c>
      <c r="Q1497" s="17">
        <v>4.6717844862944599E-2</v>
      </c>
      <c r="R1497" s="17">
        <v>3.09446157864895E-2</v>
      </c>
      <c r="S1497" s="17"/>
      <c r="T1497" s="17">
        <v>0.123739045095834</v>
      </c>
      <c r="U1497" s="17">
        <v>2.1722115735019799E-2</v>
      </c>
      <c r="V1497" s="17">
        <v>4.3701865621617902E-2</v>
      </c>
      <c r="W1497" s="17">
        <v>6.0707713431612097E-2</v>
      </c>
      <c r="X1497" s="17"/>
      <c r="Y1497" s="17">
        <v>5.34880702469505E-2</v>
      </c>
      <c r="Z1497" s="17">
        <v>3.8456875257415403E-2</v>
      </c>
      <c r="AA1497" s="17" t="s">
        <v>117</v>
      </c>
      <c r="AB1497" s="17" t="s">
        <v>117</v>
      </c>
      <c r="AC1497" s="17" t="s">
        <v>117</v>
      </c>
      <c r="AD1497" s="17" t="s">
        <v>117</v>
      </c>
      <c r="AE1497" s="17"/>
      <c r="AF1497" s="17">
        <v>4.4558008179943702E-2</v>
      </c>
      <c r="AG1497" s="17"/>
      <c r="AH1497" s="17">
        <v>4.8434420390334097E-2</v>
      </c>
      <c r="AI1497" s="17"/>
      <c r="AJ1497" s="17">
        <v>7.5379332901163207E-2</v>
      </c>
      <c r="AK1497" s="17">
        <v>4.6026613506659098E-2</v>
      </c>
      <c r="AL1497" s="17">
        <v>2.7188802236628701E-2</v>
      </c>
      <c r="AM1497" s="17">
        <v>4.9925237575993799E-2</v>
      </c>
      <c r="AN1497" s="17">
        <v>0</v>
      </c>
    </row>
    <row r="1498" spans="2:40" x14ac:dyDescent="0.35">
      <c r="C1498" s="17"/>
      <c r="D1498" s="17"/>
      <c r="E1498" s="17"/>
      <c r="F1498" s="17"/>
      <c r="G1498" s="17"/>
      <c r="H1498" s="17"/>
      <c r="I1498" s="17"/>
      <c r="J1498" s="17"/>
      <c r="K1498" s="17"/>
      <c r="L1498" s="17"/>
      <c r="M1498" s="17"/>
      <c r="N1498" s="17"/>
      <c r="O1498" s="17"/>
      <c r="P1498" s="17"/>
      <c r="Q1498" s="17"/>
      <c r="R1498" s="17"/>
      <c r="S1498" s="17"/>
      <c r="T1498" s="17"/>
      <c r="U1498" s="17"/>
      <c r="V1498" s="17"/>
      <c r="W1498" s="17"/>
      <c r="X1498" s="17"/>
      <c r="Y1498" s="17"/>
      <c r="Z1498" s="17"/>
      <c r="AA1498" s="17"/>
      <c r="AB1498" s="17"/>
      <c r="AC1498" s="17"/>
      <c r="AD1498" s="17"/>
      <c r="AE1498" s="17"/>
      <c r="AF1498" s="17"/>
      <c r="AG1498" s="17"/>
      <c r="AH1498" s="17"/>
      <c r="AI1498" s="17"/>
      <c r="AJ1498" s="17"/>
      <c r="AK1498" s="17"/>
      <c r="AL1498" s="17"/>
      <c r="AM1498" s="17"/>
      <c r="AN1498" s="17"/>
    </row>
    <row r="1499" spans="2:40" x14ac:dyDescent="0.35">
      <c r="C1499" s="17"/>
      <c r="D1499" s="17"/>
      <c r="E1499" s="17"/>
      <c r="F1499" s="17"/>
      <c r="G1499" s="17"/>
      <c r="H1499" s="17"/>
      <c r="I1499" s="17"/>
      <c r="J1499" s="17"/>
      <c r="K1499" s="17"/>
      <c r="L1499" s="17"/>
      <c r="M1499" s="17"/>
      <c r="N1499" s="17"/>
      <c r="O1499" s="17"/>
      <c r="P1499" s="17"/>
      <c r="Q1499" s="17"/>
      <c r="R1499" s="17"/>
      <c r="S1499" s="17"/>
      <c r="T1499" s="17"/>
      <c r="U1499" s="17"/>
      <c r="V1499" s="17"/>
      <c r="W1499" s="17"/>
      <c r="X1499" s="17"/>
      <c r="Y1499" s="17"/>
      <c r="Z1499" s="17"/>
      <c r="AA1499" s="17"/>
      <c r="AB1499" s="17"/>
      <c r="AC1499" s="17"/>
      <c r="AD1499" s="17"/>
      <c r="AE1499" s="17"/>
      <c r="AF1499" s="17"/>
      <c r="AG1499" s="17"/>
      <c r="AH1499" s="17"/>
      <c r="AI1499" s="17"/>
      <c r="AJ1499" s="17"/>
      <c r="AK1499" s="17"/>
      <c r="AL1499" s="17"/>
      <c r="AM1499" s="17"/>
      <c r="AN1499" s="17"/>
    </row>
  </sheetData>
  <mergeCells count="9">
    <mergeCell ref="AF5"/>
    <mergeCell ref="AH5"/>
    <mergeCell ref="AJ5:AN5"/>
    <mergeCell ref="D2:AH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AN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0" width="10.7265625" customWidth="1"/>
    <col min="41" max="41" width="2.1796875" customWidth="1"/>
  </cols>
  <sheetData>
    <row r="2" spans="2:40" ht="40" customHeight="1" x14ac:dyDescent="0.35">
      <c r="D2" s="30" t="s">
        <v>61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row>
    <row r="5" spans="2:40" ht="30" customHeight="1" x14ac:dyDescent="0.35">
      <c r="B5" s="15"/>
      <c r="C5" s="15"/>
      <c r="D5" s="29" t="s">
        <v>49</v>
      </c>
      <c r="E5" s="29"/>
      <c r="F5" s="15"/>
      <c r="G5" s="29" t="s">
        <v>50</v>
      </c>
      <c r="H5" s="29"/>
      <c r="I5" s="29"/>
      <c r="J5" s="29"/>
      <c r="K5" s="29"/>
      <c r="L5" s="29"/>
      <c r="M5" s="15"/>
      <c r="N5" s="29" t="s">
        <v>51</v>
      </c>
      <c r="O5" s="29"/>
      <c r="P5" s="29"/>
      <c r="Q5" s="29"/>
      <c r="R5" s="29"/>
      <c r="S5" s="15"/>
      <c r="T5" s="29" t="s">
        <v>52</v>
      </c>
      <c r="U5" s="29"/>
      <c r="V5" s="29"/>
      <c r="W5" s="29"/>
      <c r="X5" s="15"/>
      <c r="Y5" s="29" t="s">
        <v>53</v>
      </c>
      <c r="Z5" s="29"/>
      <c r="AA5" s="29"/>
      <c r="AB5" s="29"/>
      <c r="AC5" s="29"/>
      <c r="AD5" s="29"/>
      <c r="AE5" s="15"/>
      <c r="AF5" s="29" t="s">
        <v>42</v>
      </c>
      <c r="AG5" s="15"/>
      <c r="AH5" s="29" t="s">
        <v>43</v>
      </c>
      <c r="AI5" s="15"/>
      <c r="AJ5" s="29" t="s">
        <v>54</v>
      </c>
      <c r="AK5" s="29"/>
      <c r="AL5" s="29"/>
      <c r="AM5" s="29"/>
      <c r="AN5" s="29"/>
    </row>
    <row r="6" spans="2:4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C6" s="12" t="s">
        <v>40</v>
      </c>
      <c r="AD6" s="12" t="s">
        <v>41</v>
      </c>
      <c r="AF6" s="12" t="s">
        <v>42</v>
      </c>
      <c r="AH6" s="12" t="s">
        <v>43</v>
      </c>
      <c r="AJ6" s="12" t="s">
        <v>44</v>
      </c>
      <c r="AK6" s="12" t="s">
        <v>45</v>
      </c>
      <c r="AL6" s="12" t="s">
        <v>46</v>
      </c>
      <c r="AM6" s="12" t="s">
        <v>47</v>
      </c>
      <c r="AN6" s="12" t="s">
        <v>48</v>
      </c>
    </row>
    <row r="7" spans="2:40" ht="30" customHeight="1" x14ac:dyDescent="0.35">
      <c r="B7" s="10" t="s">
        <v>19</v>
      </c>
      <c r="C7" s="10">
        <v>1008</v>
      </c>
      <c r="D7" s="10">
        <v>459</v>
      </c>
      <c r="E7" s="10">
        <v>546</v>
      </c>
      <c r="F7" s="10"/>
      <c r="G7" s="10">
        <v>99</v>
      </c>
      <c r="H7" s="10">
        <v>151</v>
      </c>
      <c r="I7" s="10">
        <v>140</v>
      </c>
      <c r="J7" s="10">
        <v>164</v>
      </c>
      <c r="K7" s="10">
        <v>186</v>
      </c>
      <c r="L7" s="10">
        <v>268</v>
      </c>
      <c r="M7" s="10"/>
      <c r="N7" s="10">
        <v>91</v>
      </c>
      <c r="O7" s="10">
        <v>143</v>
      </c>
      <c r="P7" s="10">
        <v>357</v>
      </c>
      <c r="Q7" s="10">
        <v>280</v>
      </c>
      <c r="R7" s="10">
        <v>129</v>
      </c>
      <c r="S7" s="10"/>
      <c r="T7" s="10">
        <v>61</v>
      </c>
      <c r="U7" s="10">
        <v>290</v>
      </c>
      <c r="V7" s="10">
        <v>259</v>
      </c>
      <c r="W7" s="10">
        <v>272</v>
      </c>
      <c r="X7" s="10"/>
      <c r="Y7" s="10">
        <v>415</v>
      </c>
      <c r="Z7" s="10">
        <v>104</v>
      </c>
      <c r="AA7" s="10">
        <v>327</v>
      </c>
      <c r="AB7" s="10">
        <v>67</v>
      </c>
      <c r="AC7" s="10">
        <v>69</v>
      </c>
      <c r="AD7" s="10">
        <v>21</v>
      </c>
      <c r="AE7" s="10"/>
      <c r="AF7" s="10">
        <v>488</v>
      </c>
      <c r="AG7" s="10"/>
      <c r="AH7" s="10">
        <v>983</v>
      </c>
      <c r="AI7" s="10"/>
      <c r="AJ7" s="10">
        <v>334</v>
      </c>
      <c r="AK7" s="10">
        <v>150</v>
      </c>
      <c r="AL7" s="10">
        <v>221</v>
      </c>
      <c r="AM7" s="10">
        <v>207</v>
      </c>
      <c r="AN7" s="10">
        <v>96</v>
      </c>
    </row>
    <row r="8" spans="2:40" ht="30" customHeight="1" x14ac:dyDescent="0.35">
      <c r="B8" s="11" t="s">
        <v>20</v>
      </c>
      <c r="C8" s="11">
        <v>1008</v>
      </c>
      <c r="D8" s="11">
        <v>503</v>
      </c>
      <c r="E8" s="11">
        <v>502</v>
      </c>
      <c r="F8" s="11"/>
      <c r="G8" s="11">
        <v>109</v>
      </c>
      <c r="H8" s="11">
        <v>169</v>
      </c>
      <c r="I8" s="11">
        <v>145</v>
      </c>
      <c r="J8" s="11">
        <v>169</v>
      </c>
      <c r="K8" s="11">
        <v>162</v>
      </c>
      <c r="L8" s="11">
        <v>255</v>
      </c>
      <c r="M8" s="11"/>
      <c r="N8" s="11">
        <v>95</v>
      </c>
      <c r="O8" s="11">
        <v>146</v>
      </c>
      <c r="P8" s="11">
        <v>349</v>
      </c>
      <c r="Q8" s="11">
        <v>281</v>
      </c>
      <c r="R8" s="11">
        <v>129</v>
      </c>
      <c r="S8" s="11"/>
      <c r="T8" s="11">
        <v>62</v>
      </c>
      <c r="U8" s="11">
        <v>286</v>
      </c>
      <c r="V8" s="11">
        <v>258</v>
      </c>
      <c r="W8" s="11">
        <v>278</v>
      </c>
      <c r="X8" s="11"/>
      <c r="Y8" s="11">
        <v>428</v>
      </c>
      <c r="Z8" s="11">
        <v>102</v>
      </c>
      <c r="AA8" s="11">
        <v>309</v>
      </c>
      <c r="AB8" s="11">
        <v>69</v>
      </c>
      <c r="AC8" s="11">
        <v>74</v>
      </c>
      <c r="AD8" s="11">
        <v>21</v>
      </c>
      <c r="AE8" s="11"/>
      <c r="AF8" s="11">
        <v>487</v>
      </c>
      <c r="AG8" s="11"/>
      <c r="AH8" s="11">
        <v>984</v>
      </c>
      <c r="AI8" s="11"/>
      <c r="AJ8" s="11">
        <v>320</v>
      </c>
      <c r="AK8" s="11">
        <v>145</v>
      </c>
      <c r="AL8" s="11">
        <v>211</v>
      </c>
      <c r="AM8" s="11">
        <v>229</v>
      </c>
      <c r="AN8" s="11">
        <v>103</v>
      </c>
    </row>
    <row r="9" spans="2:40" x14ac:dyDescent="0.35">
      <c r="B9" s="18" t="s">
        <v>55</v>
      </c>
      <c r="C9" s="17">
        <v>0.54757023655389303</v>
      </c>
      <c r="D9" s="17">
        <v>0.52451186739203104</v>
      </c>
      <c r="E9" s="17">
        <v>0.56793672929600802</v>
      </c>
      <c r="F9" s="17"/>
      <c r="G9" s="17">
        <v>0.87216591360469997</v>
      </c>
      <c r="H9" s="17">
        <v>0.71510736087114701</v>
      </c>
      <c r="I9" s="17">
        <v>0.59459183245443004</v>
      </c>
      <c r="J9" s="17">
        <v>0.463663841121353</v>
      </c>
      <c r="K9" s="17">
        <v>0.40073785782177401</v>
      </c>
      <c r="L9" s="17">
        <v>0.419727022078974</v>
      </c>
      <c r="M9" s="17"/>
      <c r="N9" s="17">
        <v>0.59462556728845894</v>
      </c>
      <c r="O9" s="17">
        <v>0.55457985104473395</v>
      </c>
      <c r="P9" s="17">
        <v>0.44222036189886899</v>
      </c>
      <c r="Q9" s="17">
        <v>0.60966710329019802</v>
      </c>
      <c r="R9" s="17">
        <v>0.64990609427167501</v>
      </c>
      <c r="S9" s="17"/>
      <c r="T9" s="17">
        <v>0.68596544485259203</v>
      </c>
      <c r="U9" s="17">
        <v>0.43324524475319598</v>
      </c>
      <c r="V9" s="17">
        <v>0.54213901497865802</v>
      </c>
      <c r="W9" s="17">
        <v>0.65582750885511598</v>
      </c>
      <c r="X9" s="17"/>
      <c r="Y9" s="17">
        <v>0.60514431698210702</v>
      </c>
      <c r="Z9" s="17">
        <v>0.53874811083264496</v>
      </c>
      <c r="AA9" s="17">
        <v>0.40273279698807402</v>
      </c>
      <c r="AB9" s="17">
        <v>0.56438774335771902</v>
      </c>
      <c r="AC9" s="17">
        <v>0.81228584685765004</v>
      </c>
      <c r="AD9" s="17">
        <v>0.60500445260504299</v>
      </c>
      <c r="AE9" s="17"/>
      <c r="AF9" s="17">
        <v>0.137291773164158</v>
      </c>
      <c r="AG9" s="17"/>
      <c r="AH9" s="17">
        <v>0.55002006689277405</v>
      </c>
      <c r="AI9" s="17"/>
      <c r="AJ9" s="17">
        <v>0.61159272640095597</v>
      </c>
      <c r="AK9" s="17">
        <v>0.61295075909398899</v>
      </c>
      <c r="AL9" s="17">
        <v>0.49455376215792501</v>
      </c>
      <c r="AM9" s="17">
        <v>0.48527040786841902</v>
      </c>
      <c r="AN9" s="17">
        <v>0.50374270594368797</v>
      </c>
    </row>
    <row r="10" spans="2:40" x14ac:dyDescent="0.35">
      <c r="B10" s="18" t="s">
        <v>56</v>
      </c>
      <c r="C10" s="17">
        <v>0.48306239629136999</v>
      </c>
      <c r="D10" s="17">
        <v>0.54093204867215205</v>
      </c>
      <c r="E10" s="17">
        <v>0.42806127821755502</v>
      </c>
      <c r="F10" s="17"/>
      <c r="G10" s="17">
        <v>0.172727545293343</v>
      </c>
      <c r="H10" s="17">
        <v>0.41520320133643501</v>
      </c>
      <c r="I10" s="17">
        <v>0.54119846334103106</v>
      </c>
      <c r="J10" s="17">
        <v>0.55541573517255305</v>
      </c>
      <c r="K10" s="17">
        <v>0.57130795720499095</v>
      </c>
      <c r="L10" s="17">
        <v>0.52365332696475997</v>
      </c>
      <c r="M10" s="17"/>
      <c r="N10" s="17">
        <v>0.36416084360310202</v>
      </c>
      <c r="O10" s="17">
        <v>0.42646142156420103</v>
      </c>
      <c r="P10" s="17">
        <v>0.52891397834194998</v>
      </c>
      <c r="Q10" s="17">
        <v>0.49876559464320203</v>
      </c>
      <c r="R10" s="17">
        <v>0.49098483983475499</v>
      </c>
      <c r="S10" s="17"/>
      <c r="T10" s="17">
        <v>0.28599551221511799</v>
      </c>
      <c r="U10" s="17">
        <v>0.52193056214922096</v>
      </c>
      <c r="V10" s="17">
        <v>0.49581232143273701</v>
      </c>
      <c r="W10" s="17">
        <v>0.49817146948442598</v>
      </c>
      <c r="X10" s="17"/>
      <c r="Y10" s="17">
        <v>0.49743961879003301</v>
      </c>
      <c r="Z10" s="17">
        <v>0.52768077018513804</v>
      </c>
      <c r="AA10" s="17">
        <v>0.53501067723755802</v>
      </c>
      <c r="AB10" s="17">
        <v>0.384707538462634</v>
      </c>
      <c r="AC10" s="17">
        <v>0.217034099307266</v>
      </c>
      <c r="AD10" s="17">
        <v>0.43307756851083701</v>
      </c>
      <c r="AE10" s="17"/>
      <c r="AF10" s="17">
        <v>1</v>
      </c>
      <c r="AG10" s="17"/>
      <c r="AH10" s="17">
        <v>0.482279603385114</v>
      </c>
      <c r="AI10" s="17"/>
      <c r="AJ10" s="17">
        <v>0.48177470951796297</v>
      </c>
      <c r="AK10" s="17">
        <v>0.42399105993578501</v>
      </c>
      <c r="AL10" s="17">
        <v>0.51240336718284596</v>
      </c>
      <c r="AM10" s="17">
        <v>0.50886509477710196</v>
      </c>
      <c r="AN10" s="17">
        <v>0.45274822859928698</v>
      </c>
    </row>
    <row r="11" spans="2:40" x14ac:dyDescent="0.35">
      <c r="B11" s="18" t="s">
        <v>57</v>
      </c>
      <c r="C11" s="17">
        <v>2.7387549229498799E-2</v>
      </c>
      <c r="D11" s="17">
        <v>2.3937120098898999E-2</v>
      </c>
      <c r="E11" s="17">
        <v>3.10017457227439E-2</v>
      </c>
      <c r="F11" s="17"/>
      <c r="G11" s="17">
        <v>1.9019189817675999E-2</v>
      </c>
      <c r="H11" s="17">
        <v>4.4258307334804001E-2</v>
      </c>
      <c r="I11" s="17">
        <v>7.2832090974538303E-3</v>
      </c>
      <c r="J11" s="17">
        <v>1.8736169871324301E-2</v>
      </c>
      <c r="K11" s="17">
        <v>2.6193040378852901E-2</v>
      </c>
      <c r="L11" s="17">
        <v>3.7713403498002798E-2</v>
      </c>
      <c r="M11" s="17"/>
      <c r="N11" s="17">
        <v>3.1465744995270897E-2</v>
      </c>
      <c r="O11" s="17">
        <v>1.1871096143156699E-2</v>
      </c>
      <c r="P11" s="17">
        <v>2.7717793656997201E-2</v>
      </c>
      <c r="Q11" s="17">
        <v>3.0026151797120398E-2</v>
      </c>
      <c r="R11" s="17">
        <v>3.6957102831766002E-2</v>
      </c>
      <c r="S11" s="17"/>
      <c r="T11" s="17">
        <v>1.4456375798998E-2</v>
      </c>
      <c r="U11" s="17">
        <v>4.6407398567206E-2</v>
      </c>
      <c r="V11" s="17">
        <v>2.7892311682049399E-2</v>
      </c>
      <c r="W11" s="17">
        <v>1.20869949893904E-2</v>
      </c>
      <c r="X11" s="17"/>
      <c r="Y11" s="17">
        <v>2.43870608231814E-2</v>
      </c>
      <c r="Z11" s="17">
        <v>7.9767784454639508E-3</v>
      </c>
      <c r="AA11" s="17">
        <v>4.6851570006215003E-2</v>
      </c>
      <c r="AB11" s="17">
        <v>2.71797770342176E-2</v>
      </c>
      <c r="AC11" s="17">
        <v>0</v>
      </c>
      <c r="AD11" s="17">
        <v>0</v>
      </c>
      <c r="AE11" s="17"/>
      <c r="AF11" s="17">
        <v>1.32352750962926E-2</v>
      </c>
      <c r="AG11" s="17"/>
      <c r="AH11" s="17">
        <v>2.4940170490907299E-2</v>
      </c>
      <c r="AI11" s="17"/>
      <c r="AJ11" s="17">
        <v>3.7910142174190101E-2</v>
      </c>
      <c r="AK11" s="17">
        <v>1.1749209210110601E-2</v>
      </c>
      <c r="AL11" s="17">
        <v>2.5294157852576899E-2</v>
      </c>
      <c r="AM11" s="17">
        <v>2.2592601714540101E-2</v>
      </c>
      <c r="AN11" s="17">
        <v>3.1660152355383303E-2</v>
      </c>
    </row>
    <row r="12" spans="2:40" x14ac:dyDescent="0.35">
      <c r="B12" s="18" t="s">
        <v>58</v>
      </c>
      <c r="C12" s="17">
        <v>5.2960439023687998E-3</v>
      </c>
      <c r="D12" s="17">
        <v>4.7490796354182803E-3</v>
      </c>
      <c r="E12" s="17">
        <v>5.8746562858268299E-3</v>
      </c>
      <c r="F12" s="17"/>
      <c r="G12" s="17">
        <v>0</v>
      </c>
      <c r="H12" s="17">
        <v>5.3663137593306497E-3</v>
      </c>
      <c r="I12" s="17">
        <v>0</v>
      </c>
      <c r="J12" s="17">
        <v>1.41353110992921E-2</v>
      </c>
      <c r="K12" s="17">
        <v>6.0787464587157003E-3</v>
      </c>
      <c r="L12" s="17">
        <v>4.1707985551614696E-3</v>
      </c>
      <c r="M12" s="17"/>
      <c r="N12" s="17">
        <v>0</v>
      </c>
      <c r="O12" s="17">
        <v>0</v>
      </c>
      <c r="P12" s="17">
        <v>6.3529851925447096E-3</v>
      </c>
      <c r="Q12" s="17">
        <v>7.6046779939306303E-3</v>
      </c>
      <c r="R12" s="17">
        <v>0</v>
      </c>
      <c r="S12" s="17"/>
      <c r="T12" s="17">
        <v>0</v>
      </c>
      <c r="U12" s="17">
        <v>3.1659972624312402E-3</v>
      </c>
      <c r="V12" s="17">
        <v>4.47872754339742E-3</v>
      </c>
      <c r="W12" s="17">
        <v>0</v>
      </c>
      <c r="X12" s="17"/>
      <c r="Y12" s="17">
        <v>0</v>
      </c>
      <c r="Z12" s="17">
        <v>0</v>
      </c>
      <c r="AA12" s="17">
        <v>1.0596168604203E-2</v>
      </c>
      <c r="AB12" s="17">
        <v>2.9840772633834001E-2</v>
      </c>
      <c r="AC12" s="17">
        <v>0</v>
      </c>
      <c r="AD12" s="17">
        <v>0</v>
      </c>
      <c r="AE12" s="17"/>
      <c r="AF12" s="17">
        <v>0</v>
      </c>
      <c r="AG12" s="17"/>
      <c r="AH12" s="17">
        <v>5.4241539465952103E-3</v>
      </c>
      <c r="AI12" s="17"/>
      <c r="AJ12" s="17">
        <v>0</v>
      </c>
      <c r="AK12" s="17">
        <v>0</v>
      </c>
      <c r="AL12" s="17">
        <v>9.7789634584258597E-3</v>
      </c>
      <c r="AM12" s="17">
        <v>8.9302942594928197E-3</v>
      </c>
      <c r="AN12" s="17">
        <v>1.19418794022916E-2</v>
      </c>
    </row>
    <row r="13" spans="2:40" x14ac:dyDescent="0.35">
      <c r="B13" s="18" t="s">
        <v>59</v>
      </c>
      <c r="C13" s="17">
        <v>8.10857500892742E-4</v>
      </c>
      <c r="D13" s="17">
        <v>0</v>
      </c>
      <c r="E13" s="17">
        <v>1.62668300555823E-3</v>
      </c>
      <c r="F13" s="17"/>
      <c r="G13" s="17">
        <v>0</v>
      </c>
      <c r="H13" s="17">
        <v>0</v>
      </c>
      <c r="I13" s="17">
        <v>0</v>
      </c>
      <c r="J13" s="17">
        <v>0</v>
      </c>
      <c r="K13" s="17">
        <v>5.0537582859695104E-3</v>
      </c>
      <c r="L13" s="17">
        <v>0</v>
      </c>
      <c r="M13" s="17"/>
      <c r="N13" s="17">
        <v>0</v>
      </c>
      <c r="O13" s="17">
        <v>0</v>
      </c>
      <c r="P13" s="17">
        <v>2.3405418022275199E-3</v>
      </c>
      <c r="Q13" s="17">
        <v>0</v>
      </c>
      <c r="R13" s="17">
        <v>0</v>
      </c>
      <c r="S13" s="17"/>
      <c r="T13" s="17">
        <v>1.32662039686739E-2</v>
      </c>
      <c r="U13" s="17">
        <v>0</v>
      </c>
      <c r="V13" s="17">
        <v>0</v>
      </c>
      <c r="W13" s="17">
        <v>0</v>
      </c>
      <c r="X13" s="17"/>
      <c r="Y13" s="17">
        <v>0</v>
      </c>
      <c r="Z13" s="17">
        <v>0</v>
      </c>
      <c r="AA13" s="17">
        <v>0</v>
      </c>
      <c r="AB13" s="17">
        <v>1.1820609099619499E-2</v>
      </c>
      <c r="AC13" s="17">
        <v>0</v>
      </c>
      <c r="AD13" s="17">
        <v>0</v>
      </c>
      <c r="AE13" s="17"/>
      <c r="AF13" s="17">
        <v>0</v>
      </c>
      <c r="AG13" s="17"/>
      <c r="AH13" s="17">
        <v>8.3047195126658097E-4</v>
      </c>
      <c r="AI13" s="17"/>
      <c r="AJ13" s="17">
        <v>0</v>
      </c>
      <c r="AK13" s="17">
        <v>0</v>
      </c>
      <c r="AL13" s="17">
        <v>3.8736699568714902E-3</v>
      </c>
      <c r="AM13" s="17">
        <v>0</v>
      </c>
      <c r="AN13" s="17">
        <v>0</v>
      </c>
    </row>
    <row r="14" spans="2:40" x14ac:dyDescent="0.35">
      <c r="B14" s="18" t="s">
        <v>60</v>
      </c>
      <c r="C14" s="19">
        <v>1.67669996563201E-2</v>
      </c>
      <c r="D14" s="19">
        <v>1.1760969826370499E-2</v>
      </c>
      <c r="E14" s="19">
        <v>2.1873777329682102E-2</v>
      </c>
      <c r="F14" s="19"/>
      <c r="G14" s="19">
        <v>2.8366242849666899E-2</v>
      </c>
      <c r="H14" s="19">
        <v>3.22789922592846E-2</v>
      </c>
      <c r="I14" s="19">
        <v>0</v>
      </c>
      <c r="J14" s="19">
        <v>5.3345255455513399E-3</v>
      </c>
      <c r="K14" s="19">
        <v>5.79183769506025E-3</v>
      </c>
      <c r="L14" s="19">
        <v>2.5613314859097999E-2</v>
      </c>
      <c r="M14" s="19"/>
      <c r="N14" s="19">
        <v>1.96294646594261E-2</v>
      </c>
      <c r="O14" s="19">
        <v>3.48997084013263E-2</v>
      </c>
      <c r="P14" s="19">
        <v>1.33819739137597E-2</v>
      </c>
      <c r="Q14" s="19">
        <v>6.3354705840933199E-3</v>
      </c>
      <c r="R14" s="19">
        <v>2.7115978031717301E-2</v>
      </c>
      <c r="S14" s="19"/>
      <c r="T14" s="19">
        <v>2.9229214762614E-2</v>
      </c>
      <c r="U14" s="19">
        <v>1.3426625417889001E-2</v>
      </c>
      <c r="V14" s="19">
        <v>2.4904644496878899E-2</v>
      </c>
      <c r="W14" s="19">
        <v>1.08291048994384E-2</v>
      </c>
      <c r="X14" s="19"/>
      <c r="Y14" s="19">
        <v>2.4459290310341199E-2</v>
      </c>
      <c r="Z14" s="19">
        <v>9.0430103930750506E-3</v>
      </c>
      <c r="AA14" s="19">
        <v>1.7841847340774299E-2</v>
      </c>
      <c r="AB14" s="19">
        <v>0</v>
      </c>
      <c r="AC14" s="19">
        <v>0</v>
      </c>
      <c r="AD14" s="19">
        <v>0</v>
      </c>
      <c r="AE14" s="19"/>
      <c r="AF14" s="19">
        <v>7.9932976631796101E-3</v>
      </c>
      <c r="AG14" s="19"/>
      <c r="AH14" s="19">
        <v>1.6267612007831101E-2</v>
      </c>
      <c r="AI14" s="19"/>
      <c r="AJ14" s="19">
        <v>2.7530726092438999E-2</v>
      </c>
      <c r="AK14" s="19">
        <v>1.2649575284708999E-2</v>
      </c>
      <c r="AL14" s="19">
        <v>8.8204457211921404E-3</v>
      </c>
      <c r="AM14" s="19">
        <v>8.5340952537554596E-3</v>
      </c>
      <c r="AN14" s="19">
        <v>2.37057575478236E-2</v>
      </c>
    </row>
    <row r="15" spans="2:40" x14ac:dyDescent="0.35">
      <c r="B15" s="16"/>
    </row>
    <row r="16" spans="2:40" x14ac:dyDescent="0.35">
      <c r="B16" t="s">
        <v>63</v>
      </c>
    </row>
    <row r="17" spans="2:2" x14ac:dyDescent="0.35">
      <c r="B17" t="s">
        <v>64</v>
      </c>
    </row>
    <row r="19" spans="2:2" x14ac:dyDescent="0.35">
      <c r="B19" s="8" t="str">
        <f>HYPERLINK("#'Contents'!A1", "Return to Contents")</f>
        <v>Return to Contents</v>
      </c>
    </row>
  </sheetData>
  <mergeCells count="9">
    <mergeCell ref="AF5"/>
    <mergeCell ref="AH5"/>
    <mergeCell ref="AJ5:AN5"/>
    <mergeCell ref="D2:AH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AN2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0" width="10.7265625" customWidth="1"/>
    <col min="41" max="41" width="2.1796875" customWidth="1"/>
  </cols>
  <sheetData>
    <row r="2" spans="2:40" ht="40" customHeight="1" x14ac:dyDescent="0.35">
      <c r="D2" s="30" t="s">
        <v>80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row>
    <row r="5" spans="2:40" ht="30" customHeight="1" x14ac:dyDescent="0.35">
      <c r="B5" s="15"/>
      <c r="C5" s="15"/>
      <c r="D5" s="29" t="s">
        <v>49</v>
      </c>
      <c r="E5" s="29"/>
      <c r="F5" s="15"/>
      <c r="G5" s="29" t="s">
        <v>50</v>
      </c>
      <c r="H5" s="29"/>
      <c r="I5" s="29"/>
      <c r="J5" s="29"/>
      <c r="K5" s="29"/>
      <c r="L5" s="29"/>
      <c r="M5" s="15"/>
      <c r="N5" s="29" t="s">
        <v>51</v>
      </c>
      <c r="O5" s="29"/>
      <c r="P5" s="29"/>
      <c r="Q5" s="29"/>
      <c r="R5" s="29"/>
      <c r="S5" s="15"/>
      <c r="T5" s="29" t="s">
        <v>52</v>
      </c>
      <c r="U5" s="29"/>
      <c r="V5" s="29"/>
      <c r="W5" s="29"/>
      <c r="X5" s="15"/>
      <c r="Y5" s="29" t="s">
        <v>53</v>
      </c>
      <c r="Z5" s="29"/>
      <c r="AA5" s="29"/>
      <c r="AB5" s="29"/>
      <c r="AC5" s="29"/>
      <c r="AD5" s="29"/>
      <c r="AE5" s="15"/>
      <c r="AF5" s="29" t="s">
        <v>42</v>
      </c>
      <c r="AG5" s="15"/>
      <c r="AH5" s="29" t="s">
        <v>43</v>
      </c>
      <c r="AI5" s="15"/>
      <c r="AJ5" s="29" t="s">
        <v>54</v>
      </c>
      <c r="AK5" s="29"/>
      <c r="AL5" s="29"/>
      <c r="AM5" s="29"/>
      <c r="AN5" s="29"/>
    </row>
    <row r="6" spans="2:4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C6" s="12" t="s">
        <v>40</v>
      </c>
      <c r="AD6" s="12" t="s">
        <v>41</v>
      </c>
      <c r="AF6" s="12" t="s">
        <v>42</v>
      </c>
      <c r="AH6" s="12" t="s">
        <v>43</v>
      </c>
      <c r="AJ6" s="12" t="s">
        <v>44</v>
      </c>
      <c r="AK6" s="12" t="s">
        <v>45</v>
      </c>
      <c r="AL6" s="12" t="s">
        <v>46</v>
      </c>
      <c r="AM6" s="12" t="s">
        <v>47</v>
      </c>
      <c r="AN6" s="12" t="s">
        <v>48</v>
      </c>
    </row>
    <row r="7" spans="2:40" ht="30" customHeight="1" x14ac:dyDescent="0.35">
      <c r="B7" s="10" t="s">
        <v>19</v>
      </c>
      <c r="C7" s="10">
        <v>488</v>
      </c>
      <c r="D7" s="10">
        <v>254</v>
      </c>
      <c r="E7" s="10">
        <v>234</v>
      </c>
      <c r="F7" s="10"/>
      <c r="G7" s="10">
        <v>17</v>
      </c>
      <c r="H7" s="10">
        <v>62</v>
      </c>
      <c r="I7" s="10">
        <v>74</v>
      </c>
      <c r="J7" s="10">
        <v>89</v>
      </c>
      <c r="K7" s="10">
        <v>106</v>
      </c>
      <c r="L7" s="10">
        <v>140</v>
      </c>
      <c r="M7" s="10"/>
      <c r="N7" s="10">
        <v>34</v>
      </c>
      <c r="O7" s="10">
        <v>60</v>
      </c>
      <c r="P7" s="10">
        <v>189</v>
      </c>
      <c r="Q7" s="10">
        <v>141</v>
      </c>
      <c r="R7" s="10">
        <v>62</v>
      </c>
      <c r="S7" s="10"/>
      <c r="T7" s="10">
        <v>18</v>
      </c>
      <c r="U7" s="10">
        <v>153</v>
      </c>
      <c r="V7" s="10">
        <v>128</v>
      </c>
      <c r="W7" s="10">
        <v>135</v>
      </c>
      <c r="X7" s="10"/>
      <c r="Y7" s="10">
        <v>204</v>
      </c>
      <c r="Z7" s="10">
        <v>56</v>
      </c>
      <c r="AA7" s="10">
        <v>175</v>
      </c>
      <c r="AB7" s="10">
        <v>26</v>
      </c>
      <c r="AC7" s="10">
        <v>15</v>
      </c>
      <c r="AD7" s="10">
        <v>9</v>
      </c>
      <c r="AE7" s="10"/>
      <c r="AF7" s="10">
        <v>488</v>
      </c>
      <c r="AG7" s="10"/>
      <c r="AH7" s="10">
        <v>475</v>
      </c>
      <c r="AI7" s="10"/>
      <c r="AJ7" s="10">
        <v>162</v>
      </c>
      <c r="AK7" s="10">
        <v>64</v>
      </c>
      <c r="AL7" s="10">
        <v>113</v>
      </c>
      <c r="AM7" s="10">
        <v>105</v>
      </c>
      <c r="AN7" s="10">
        <v>44</v>
      </c>
    </row>
    <row r="8" spans="2:40" ht="30" customHeight="1" x14ac:dyDescent="0.35">
      <c r="B8" s="11" t="s">
        <v>20</v>
      </c>
      <c r="C8" s="11">
        <v>487</v>
      </c>
      <c r="D8" s="11">
        <v>272</v>
      </c>
      <c r="E8" s="11">
        <v>215</v>
      </c>
      <c r="F8" s="11"/>
      <c r="G8" s="11">
        <v>19</v>
      </c>
      <c r="H8" s="11">
        <v>70</v>
      </c>
      <c r="I8" s="11">
        <v>78</v>
      </c>
      <c r="J8" s="11">
        <v>94</v>
      </c>
      <c r="K8" s="11">
        <v>92</v>
      </c>
      <c r="L8" s="11">
        <v>133</v>
      </c>
      <c r="M8" s="11"/>
      <c r="N8" s="11">
        <v>35</v>
      </c>
      <c r="O8" s="11">
        <v>62</v>
      </c>
      <c r="P8" s="11">
        <v>185</v>
      </c>
      <c r="Q8" s="11">
        <v>140</v>
      </c>
      <c r="R8" s="11">
        <v>63</v>
      </c>
      <c r="S8" s="11"/>
      <c r="T8" s="11">
        <v>18</v>
      </c>
      <c r="U8" s="11">
        <v>149</v>
      </c>
      <c r="V8" s="11">
        <v>128</v>
      </c>
      <c r="W8" s="11">
        <v>138</v>
      </c>
      <c r="X8" s="11"/>
      <c r="Y8" s="11">
        <v>213</v>
      </c>
      <c r="Z8" s="11">
        <v>54</v>
      </c>
      <c r="AA8" s="11">
        <v>165</v>
      </c>
      <c r="AB8" s="11">
        <v>27</v>
      </c>
      <c r="AC8" s="11">
        <v>16</v>
      </c>
      <c r="AD8" s="11">
        <v>9</v>
      </c>
      <c r="AE8" s="11"/>
      <c r="AF8" s="11">
        <v>487</v>
      </c>
      <c r="AG8" s="11"/>
      <c r="AH8" s="11">
        <v>475</v>
      </c>
      <c r="AI8" s="11"/>
      <c r="AJ8" s="11">
        <v>154</v>
      </c>
      <c r="AK8" s="11">
        <v>61</v>
      </c>
      <c r="AL8" s="11">
        <v>108</v>
      </c>
      <c r="AM8" s="11">
        <v>117</v>
      </c>
      <c r="AN8" s="11">
        <v>47</v>
      </c>
    </row>
    <row r="9" spans="2:40" ht="29" x14ac:dyDescent="0.35">
      <c r="B9" s="18" t="s">
        <v>65</v>
      </c>
      <c r="C9" s="17">
        <v>0.48971044203754099</v>
      </c>
      <c r="D9" s="17">
        <v>0.526664177387415</v>
      </c>
      <c r="E9" s="17">
        <v>0.44300491664788</v>
      </c>
      <c r="F9" s="17"/>
      <c r="G9" s="17">
        <v>0.68638417422462406</v>
      </c>
      <c r="H9" s="17">
        <v>0.52082448714348195</v>
      </c>
      <c r="I9" s="17">
        <v>0.61918304965152005</v>
      </c>
      <c r="J9" s="17">
        <v>0.46379081870544198</v>
      </c>
      <c r="K9" s="17">
        <v>0.44276049031818798</v>
      </c>
      <c r="L9" s="17">
        <v>0.42017149193873699</v>
      </c>
      <c r="M9" s="17"/>
      <c r="N9" s="17">
        <v>0.51124181723100803</v>
      </c>
      <c r="O9" s="17">
        <v>0.51606059277647298</v>
      </c>
      <c r="P9" s="17">
        <v>0.47988290651121801</v>
      </c>
      <c r="Q9" s="17">
        <v>0.481827716032938</v>
      </c>
      <c r="R9" s="17">
        <v>0.51359865920758296</v>
      </c>
      <c r="S9" s="17"/>
      <c r="T9" s="17">
        <v>0.64290151653596195</v>
      </c>
      <c r="U9" s="17">
        <v>0.48589342262454399</v>
      </c>
      <c r="V9" s="17">
        <v>0.48511871147623498</v>
      </c>
      <c r="W9" s="17">
        <v>0.54508724626496996</v>
      </c>
      <c r="X9" s="17"/>
      <c r="Y9" s="17">
        <v>0.484902866170555</v>
      </c>
      <c r="Z9" s="17">
        <v>0.48723451859244998</v>
      </c>
      <c r="AA9" s="17">
        <v>0.47686498704463198</v>
      </c>
      <c r="AB9" s="17">
        <v>0.54123193379953805</v>
      </c>
      <c r="AC9" s="17">
        <v>0.52635951642981205</v>
      </c>
      <c r="AD9" s="17">
        <v>0.46450306738796399</v>
      </c>
      <c r="AE9" s="17"/>
      <c r="AF9" s="17">
        <v>0.48971044203754099</v>
      </c>
      <c r="AG9" s="17"/>
      <c r="AH9" s="17">
        <v>0.49321966757717001</v>
      </c>
      <c r="AI9" s="17"/>
      <c r="AJ9" s="17">
        <v>0.48915481680245498</v>
      </c>
      <c r="AK9" s="17">
        <v>0.54590864256896598</v>
      </c>
      <c r="AL9" s="17">
        <v>0.52895788803049404</v>
      </c>
      <c r="AM9" s="17">
        <v>0.43294356004216999</v>
      </c>
      <c r="AN9" s="17">
        <v>0.46831784169056501</v>
      </c>
    </row>
    <row r="10" spans="2:40" x14ac:dyDescent="0.35">
      <c r="B10" s="18" t="s">
        <v>66</v>
      </c>
      <c r="C10" s="17">
        <v>0.48543794455307399</v>
      </c>
      <c r="D10" s="17">
        <v>0.49752431071609599</v>
      </c>
      <c r="E10" s="17">
        <v>0.47016208471505899</v>
      </c>
      <c r="F10" s="17"/>
      <c r="G10" s="17">
        <v>0.683469779488592</v>
      </c>
      <c r="H10" s="17">
        <v>0.47246629105482002</v>
      </c>
      <c r="I10" s="17">
        <v>0.48244789894047302</v>
      </c>
      <c r="J10" s="17">
        <v>0.56741066298560305</v>
      </c>
      <c r="K10" s="17">
        <v>0.48012039300033299</v>
      </c>
      <c r="L10" s="17">
        <v>0.41212125976542202</v>
      </c>
      <c r="M10" s="17"/>
      <c r="N10" s="17">
        <v>0.51794798256958996</v>
      </c>
      <c r="O10" s="17">
        <v>0.56117057877323495</v>
      </c>
      <c r="P10" s="17">
        <v>0.475570313181436</v>
      </c>
      <c r="Q10" s="17">
        <v>0.465081803275261</v>
      </c>
      <c r="R10" s="17">
        <v>0.48245251093913999</v>
      </c>
      <c r="S10" s="17"/>
      <c r="T10" s="17">
        <v>0.59205626456412996</v>
      </c>
      <c r="U10" s="17">
        <v>0.48919415083796303</v>
      </c>
      <c r="V10" s="17">
        <v>0.48326387068183602</v>
      </c>
      <c r="W10" s="17">
        <v>0.51899051448001599</v>
      </c>
      <c r="X10" s="17"/>
      <c r="Y10" s="17">
        <v>0.50983141041745195</v>
      </c>
      <c r="Z10" s="17">
        <v>0.53498411833087101</v>
      </c>
      <c r="AA10" s="17">
        <v>0.42882888686576898</v>
      </c>
      <c r="AB10" s="17">
        <v>0.35506138033871598</v>
      </c>
      <c r="AC10" s="17">
        <v>0.71590649901951597</v>
      </c>
      <c r="AD10" s="17">
        <v>0.59425219161095899</v>
      </c>
      <c r="AE10" s="17"/>
      <c r="AF10" s="17">
        <v>0.48543794455307399</v>
      </c>
      <c r="AG10" s="17"/>
      <c r="AH10" s="17">
        <v>0.494162277758386</v>
      </c>
      <c r="AI10" s="17"/>
      <c r="AJ10" s="17">
        <v>0.49655779364263403</v>
      </c>
      <c r="AK10" s="17">
        <v>0.46962629783892701</v>
      </c>
      <c r="AL10" s="17">
        <v>0.463430850192455</v>
      </c>
      <c r="AM10" s="17">
        <v>0.51614600896027296</v>
      </c>
      <c r="AN10" s="17">
        <v>0.44380836731141199</v>
      </c>
    </row>
    <row r="11" spans="2:40" ht="43.5" x14ac:dyDescent="0.35">
      <c r="B11" s="18" t="s">
        <v>67</v>
      </c>
      <c r="C11" s="17">
        <v>0.28114243736691003</v>
      </c>
      <c r="D11" s="17">
        <v>0.32628130205011402</v>
      </c>
      <c r="E11" s="17">
        <v>0.224091793621119</v>
      </c>
      <c r="F11" s="17"/>
      <c r="G11" s="17">
        <v>0.69441590240958395</v>
      </c>
      <c r="H11" s="17">
        <v>0.3846876152448</v>
      </c>
      <c r="I11" s="17">
        <v>0.36344929505650397</v>
      </c>
      <c r="J11" s="17">
        <v>0.30604268303993998</v>
      </c>
      <c r="K11" s="17">
        <v>0.19881657724896301</v>
      </c>
      <c r="L11" s="17">
        <v>0.15946926819695201</v>
      </c>
      <c r="M11" s="17"/>
      <c r="N11" s="17">
        <v>0.39740257289405001</v>
      </c>
      <c r="O11" s="17">
        <v>0.24243616684121599</v>
      </c>
      <c r="P11" s="17">
        <v>0.21636865004908201</v>
      </c>
      <c r="Q11" s="17">
        <v>0.32307330506486498</v>
      </c>
      <c r="R11" s="17">
        <v>0.34594183046292998</v>
      </c>
      <c r="S11" s="17"/>
      <c r="T11" s="17">
        <v>0.36462261160617898</v>
      </c>
      <c r="U11" s="17">
        <v>0.24586203460810399</v>
      </c>
      <c r="V11" s="17">
        <v>0.24998133739664899</v>
      </c>
      <c r="W11" s="17">
        <v>0.36211202623093802</v>
      </c>
      <c r="X11" s="17"/>
      <c r="Y11" s="17">
        <v>0.33509699625542899</v>
      </c>
      <c r="Z11" s="17">
        <v>0.203891692715647</v>
      </c>
      <c r="AA11" s="17">
        <v>0.20296826380208599</v>
      </c>
      <c r="AB11" s="17">
        <v>0.253977428008821</v>
      </c>
      <c r="AC11" s="17">
        <v>0.49027981066411902</v>
      </c>
      <c r="AD11" s="17">
        <v>0.37038967381968302</v>
      </c>
      <c r="AE11" s="17"/>
      <c r="AF11" s="17">
        <v>0.28114243736691003</v>
      </c>
      <c r="AG11" s="17"/>
      <c r="AH11" s="17">
        <v>0.28305114223486499</v>
      </c>
      <c r="AI11" s="17"/>
      <c r="AJ11" s="17">
        <v>0.24753460066996599</v>
      </c>
      <c r="AK11" s="17">
        <v>0.30647399357263</v>
      </c>
      <c r="AL11" s="17">
        <v>0.32991882166341202</v>
      </c>
      <c r="AM11" s="17">
        <v>0.26789846179006699</v>
      </c>
      <c r="AN11" s="17">
        <v>0.27886205475175901</v>
      </c>
    </row>
    <row r="12" spans="2:40" ht="29" x14ac:dyDescent="0.35">
      <c r="B12" s="18" t="s">
        <v>68</v>
      </c>
      <c r="C12" s="17">
        <v>0.264139976282462</v>
      </c>
      <c r="D12" s="17">
        <v>0.29435751342059402</v>
      </c>
      <c r="E12" s="17">
        <v>0.225948276995345</v>
      </c>
      <c r="F12" s="17"/>
      <c r="G12" s="17">
        <v>0.42839653105748299</v>
      </c>
      <c r="H12" s="17">
        <v>0.36832758200141802</v>
      </c>
      <c r="I12" s="17">
        <v>0.418571435309957</v>
      </c>
      <c r="J12" s="17">
        <v>0.206052094517302</v>
      </c>
      <c r="K12" s="17">
        <v>0.15567541591821399</v>
      </c>
      <c r="L12" s="17">
        <v>0.21128979415037499</v>
      </c>
      <c r="M12" s="17"/>
      <c r="N12" s="17">
        <v>0.24663209235646999</v>
      </c>
      <c r="O12" s="17">
        <v>0.24166118940819201</v>
      </c>
      <c r="P12" s="17">
        <v>0.211106698403209</v>
      </c>
      <c r="Q12" s="17">
        <v>0.33188949443401999</v>
      </c>
      <c r="R12" s="17">
        <v>0.30886179467985903</v>
      </c>
      <c r="S12" s="17"/>
      <c r="T12" s="17">
        <v>0.30560679482541298</v>
      </c>
      <c r="U12" s="17">
        <v>0.22094203448361999</v>
      </c>
      <c r="V12" s="17">
        <v>0.25028984536251198</v>
      </c>
      <c r="W12" s="17">
        <v>0.33635779834812501</v>
      </c>
      <c r="X12" s="17"/>
      <c r="Y12" s="17">
        <v>0.29726952882365199</v>
      </c>
      <c r="Z12" s="17">
        <v>0.27031811613911499</v>
      </c>
      <c r="AA12" s="17">
        <v>0.221293842268141</v>
      </c>
      <c r="AB12" s="17">
        <v>0.301906776114581</v>
      </c>
      <c r="AC12" s="17">
        <v>0.22356372592063001</v>
      </c>
      <c r="AD12" s="17">
        <v>0.140034398638476</v>
      </c>
      <c r="AE12" s="17"/>
      <c r="AF12" s="17">
        <v>0.264139976282462</v>
      </c>
      <c r="AG12" s="17"/>
      <c r="AH12" s="17">
        <v>0.26560913122639501</v>
      </c>
      <c r="AI12" s="17"/>
      <c r="AJ12" s="17">
        <v>0.24416762051798499</v>
      </c>
      <c r="AK12" s="17">
        <v>0.36819918792961198</v>
      </c>
      <c r="AL12" s="17">
        <v>0.27805996547277601</v>
      </c>
      <c r="AM12" s="17">
        <v>0.265891488813432</v>
      </c>
      <c r="AN12" s="17">
        <v>0.156331882841792</v>
      </c>
    </row>
    <row r="13" spans="2:40" ht="29" x14ac:dyDescent="0.35">
      <c r="B13" s="18" t="s">
        <v>69</v>
      </c>
      <c r="C13" s="17">
        <v>0.260697479385193</v>
      </c>
      <c r="D13" s="17">
        <v>0.307883985976796</v>
      </c>
      <c r="E13" s="17">
        <v>0.201058837694508</v>
      </c>
      <c r="F13" s="17"/>
      <c r="G13" s="17">
        <v>0.65728615279462999</v>
      </c>
      <c r="H13" s="17">
        <v>0.27912521448718902</v>
      </c>
      <c r="I13" s="17">
        <v>0.41048142062111798</v>
      </c>
      <c r="J13" s="17">
        <v>0.29500294140170302</v>
      </c>
      <c r="K13" s="17">
        <v>0.15424758889927201</v>
      </c>
      <c r="L13" s="17">
        <v>0.15655886184904899</v>
      </c>
      <c r="M13" s="17"/>
      <c r="N13" s="17">
        <v>0.34346254160365403</v>
      </c>
      <c r="O13" s="17">
        <v>0.31615022642566598</v>
      </c>
      <c r="P13" s="17">
        <v>0.16216001706077299</v>
      </c>
      <c r="Q13" s="17">
        <v>0.33051537310877799</v>
      </c>
      <c r="R13" s="17">
        <v>0.30208725856591101</v>
      </c>
      <c r="S13" s="17"/>
      <c r="T13" s="17">
        <v>0.162251422947334</v>
      </c>
      <c r="U13" s="17">
        <v>0.216633493610634</v>
      </c>
      <c r="V13" s="17">
        <v>0.22941807474629899</v>
      </c>
      <c r="W13" s="17">
        <v>0.36775148555817999</v>
      </c>
      <c r="X13" s="17"/>
      <c r="Y13" s="17">
        <v>0.31165243284060401</v>
      </c>
      <c r="Z13" s="17">
        <v>0.29227915021191803</v>
      </c>
      <c r="AA13" s="17">
        <v>0.17416410387623299</v>
      </c>
      <c r="AB13" s="17">
        <v>0.216223404237781</v>
      </c>
      <c r="AC13" s="17">
        <v>0.37294100638497601</v>
      </c>
      <c r="AD13" s="17">
        <v>0.140034398638476</v>
      </c>
      <c r="AE13" s="17"/>
      <c r="AF13" s="17">
        <v>0.260697479385193</v>
      </c>
      <c r="AG13" s="17"/>
      <c r="AH13" s="17">
        <v>0.262811797990125</v>
      </c>
      <c r="AI13" s="17"/>
      <c r="AJ13" s="17">
        <v>0.27633858497892499</v>
      </c>
      <c r="AK13" s="17">
        <v>0.267468812976141</v>
      </c>
      <c r="AL13" s="17">
        <v>0.25693093596305699</v>
      </c>
      <c r="AM13" s="17">
        <v>0.25992172107211498</v>
      </c>
      <c r="AN13" s="17">
        <v>0.21073245548601399</v>
      </c>
    </row>
    <row r="14" spans="2:40" ht="29" x14ac:dyDescent="0.35">
      <c r="B14" s="18" t="s">
        <v>70</v>
      </c>
      <c r="C14" s="17">
        <v>0.252394340235152</v>
      </c>
      <c r="D14" s="17">
        <v>0.324383847285663</v>
      </c>
      <c r="E14" s="17">
        <v>0.16140738810425201</v>
      </c>
      <c r="F14" s="17"/>
      <c r="G14" s="17">
        <v>0.34515940286006103</v>
      </c>
      <c r="H14" s="17">
        <v>0.34446829589147399</v>
      </c>
      <c r="I14" s="17">
        <v>0.34920829687382898</v>
      </c>
      <c r="J14" s="17">
        <v>0.33363201690458999</v>
      </c>
      <c r="K14" s="17">
        <v>0.14549655734169401</v>
      </c>
      <c r="L14" s="17">
        <v>0.150827533175732</v>
      </c>
      <c r="M14" s="17"/>
      <c r="N14" s="17">
        <v>0.185878177088215</v>
      </c>
      <c r="O14" s="17">
        <v>0.18643155715246501</v>
      </c>
      <c r="P14" s="17">
        <v>0.19382689802205999</v>
      </c>
      <c r="Q14" s="17">
        <v>0.35748829066134702</v>
      </c>
      <c r="R14" s="17">
        <v>0.29974110222984801</v>
      </c>
      <c r="S14" s="17"/>
      <c r="T14" s="17">
        <v>0.35741952537471999</v>
      </c>
      <c r="U14" s="17">
        <v>0.20928591693658899</v>
      </c>
      <c r="V14" s="17">
        <v>0.18015549585950499</v>
      </c>
      <c r="W14" s="17">
        <v>0.37480303675971999</v>
      </c>
      <c r="X14" s="17"/>
      <c r="Y14" s="17">
        <v>0.33495697049733703</v>
      </c>
      <c r="Z14" s="17">
        <v>0.18908360148428799</v>
      </c>
      <c r="AA14" s="17">
        <v>0.14728495059741101</v>
      </c>
      <c r="AB14" s="17">
        <v>0.38864355791253302</v>
      </c>
      <c r="AC14" s="17">
        <v>0.13844993072311099</v>
      </c>
      <c r="AD14" s="17">
        <v>0.26383234028236902</v>
      </c>
      <c r="AE14" s="17"/>
      <c r="AF14" s="17">
        <v>0.252394340235152</v>
      </c>
      <c r="AG14" s="17"/>
      <c r="AH14" s="17">
        <v>0.25621154026181198</v>
      </c>
      <c r="AI14" s="17"/>
      <c r="AJ14" s="17">
        <v>0.2550248888385</v>
      </c>
      <c r="AK14" s="17">
        <v>0.25527381783713698</v>
      </c>
      <c r="AL14" s="17">
        <v>0.26589611116853901</v>
      </c>
      <c r="AM14" s="17">
        <v>0.26995874539803899</v>
      </c>
      <c r="AN14" s="17">
        <v>0.16470705296264099</v>
      </c>
    </row>
    <row r="15" spans="2:40" x14ac:dyDescent="0.35">
      <c r="B15" s="18" t="s">
        <v>71</v>
      </c>
      <c r="C15" s="17">
        <v>0.22295128734634101</v>
      </c>
      <c r="D15" s="17">
        <v>0.28651829639663401</v>
      </c>
      <c r="E15" s="17">
        <v>0.14260946189801199</v>
      </c>
      <c r="F15" s="17"/>
      <c r="G15" s="17">
        <v>0.57742501141249003</v>
      </c>
      <c r="H15" s="17">
        <v>0.374138100103168</v>
      </c>
      <c r="I15" s="17">
        <v>0.336296795626009</v>
      </c>
      <c r="J15" s="17">
        <v>0.20026029209441701</v>
      </c>
      <c r="K15" s="17">
        <v>0.159398408289391</v>
      </c>
      <c r="L15" s="17">
        <v>8.6699581923186997E-2</v>
      </c>
      <c r="M15" s="17"/>
      <c r="N15" s="17">
        <v>0.26025977315239401</v>
      </c>
      <c r="O15" s="17">
        <v>0.18583870327879301</v>
      </c>
      <c r="P15" s="17">
        <v>0.13878758329600199</v>
      </c>
      <c r="Q15" s="17">
        <v>0.28174402159075701</v>
      </c>
      <c r="R15" s="17">
        <v>0.36136986730366799</v>
      </c>
      <c r="S15" s="17"/>
      <c r="T15" s="17">
        <v>0.11829796707988401</v>
      </c>
      <c r="U15" s="17">
        <v>0.16990379688191201</v>
      </c>
      <c r="V15" s="17">
        <v>0.21533276132204199</v>
      </c>
      <c r="W15" s="17">
        <v>0.337020440913958</v>
      </c>
      <c r="X15" s="17"/>
      <c r="Y15" s="17">
        <v>0.29248172750217499</v>
      </c>
      <c r="Z15" s="17">
        <v>0.26462438976735497</v>
      </c>
      <c r="AA15" s="17">
        <v>0.104361422199931</v>
      </c>
      <c r="AB15" s="17">
        <v>0.25830249433227798</v>
      </c>
      <c r="AC15" s="17">
        <v>0.334028598163152</v>
      </c>
      <c r="AD15" s="17">
        <v>0.140034398638476</v>
      </c>
      <c r="AE15" s="17"/>
      <c r="AF15" s="17">
        <v>0.22295128734634101</v>
      </c>
      <c r="AG15" s="17"/>
      <c r="AH15" s="17">
        <v>0.22600732158671</v>
      </c>
      <c r="AI15" s="17"/>
      <c r="AJ15" s="17">
        <v>0.23989489169789299</v>
      </c>
      <c r="AK15" s="17">
        <v>0.28167437533367201</v>
      </c>
      <c r="AL15" s="17">
        <v>0.235593173132502</v>
      </c>
      <c r="AM15" s="17">
        <v>0.19552258886215901</v>
      </c>
      <c r="AN15" s="17">
        <v>0.12874958501125</v>
      </c>
    </row>
    <row r="16" spans="2:40" ht="29" x14ac:dyDescent="0.35">
      <c r="B16" s="18" t="s">
        <v>72</v>
      </c>
      <c r="C16" s="17">
        <v>0.203242799401364</v>
      </c>
      <c r="D16" s="17">
        <v>0.28071159370864701</v>
      </c>
      <c r="E16" s="17">
        <v>0.10533062069552</v>
      </c>
      <c r="F16" s="17"/>
      <c r="G16" s="17">
        <v>0.484173154860989</v>
      </c>
      <c r="H16" s="17">
        <v>0.23183676892518301</v>
      </c>
      <c r="I16" s="17">
        <v>0.31398961121614</v>
      </c>
      <c r="J16" s="17">
        <v>0.275252772128048</v>
      </c>
      <c r="K16" s="17">
        <v>0.12640219542429701</v>
      </c>
      <c r="L16" s="17">
        <v>8.6001126454647595E-2</v>
      </c>
      <c r="M16" s="17"/>
      <c r="N16" s="17">
        <v>0.180805981710362</v>
      </c>
      <c r="O16" s="17">
        <v>0.17474765932307901</v>
      </c>
      <c r="P16" s="17">
        <v>7.9812332204926895E-2</v>
      </c>
      <c r="Q16" s="17">
        <v>0.30746705442027</v>
      </c>
      <c r="R16" s="17">
        <v>0.37933358433497999</v>
      </c>
      <c r="S16" s="17"/>
      <c r="T16" s="17">
        <v>0.118676265709927</v>
      </c>
      <c r="U16" s="17">
        <v>0.11385370272433901</v>
      </c>
      <c r="V16" s="17">
        <v>0.21614460191490401</v>
      </c>
      <c r="W16" s="17">
        <v>0.34786890569891399</v>
      </c>
      <c r="X16" s="17"/>
      <c r="Y16" s="17">
        <v>0.29945923268055602</v>
      </c>
      <c r="Z16" s="17">
        <v>0.18740269758480799</v>
      </c>
      <c r="AA16" s="17">
        <v>8.2971100716288604E-2</v>
      </c>
      <c r="AB16" s="17">
        <v>0.232955401436269</v>
      </c>
      <c r="AC16" s="17">
        <v>0.16553863798249599</v>
      </c>
      <c r="AD16" s="17">
        <v>0.140034398638476</v>
      </c>
      <c r="AE16" s="17"/>
      <c r="AF16" s="17">
        <v>0.203242799401364</v>
      </c>
      <c r="AG16" s="17"/>
      <c r="AH16" s="17">
        <v>0.205789327145246</v>
      </c>
      <c r="AI16" s="17"/>
      <c r="AJ16" s="17">
        <v>0.210565425183701</v>
      </c>
      <c r="AK16" s="17">
        <v>0.18851276831139299</v>
      </c>
      <c r="AL16" s="17">
        <v>0.220915250743037</v>
      </c>
      <c r="AM16" s="17">
        <v>0.22418862000109399</v>
      </c>
      <c r="AN16" s="17">
        <v>0.105139800852282</v>
      </c>
    </row>
    <row r="17" spans="2:40" x14ac:dyDescent="0.35">
      <c r="B17" s="18" t="s">
        <v>73</v>
      </c>
      <c r="C17" s="17">
        <v>0.20052004574339</v>
      </c>
      <c r="D17" s="17">
        <v>0.19738366263374901</v>
      </c>
      <c r="E17" s="17">
        <v>0.204484094832667</v>
      </c>
      <c r="F17" s="17"/>
      <c r="G17" s="17">
        <v>0.39071560273943601</v>
      </c>
      <c r="H17" s="17">
        <v>0.26605428769842898</v>
      </c>
      <c r="I17" s="17">
        <v>0.27278819300373403</v>
      </c>
      <c r="J17" s="17">
        <v>0.19458917975169099</v>
      </c>
      <c r="K17" s="17">
        <v>0.12602081221289299</v>
      </c>
      <c r="L17" s="17">
        <v>0.15248079109052501</v>
      </c>
      <c r="M17" s="17"/>
      <c r="N17" s="17">
        <v>0.11922525389258901</v>
      </c>
      <c r="O17" s="17">
        <v>0.14455254278606</v>
      </c>
      <c r="P17" s="17">
        <v>0.18907685744366901</v>
      </c>
      <c r="Q17" s="17">
        <v>0.26107294061606801</v>
      </c>
      <c r="R17" s="17">
        <v>0.205629055525896</v>
      </c>
      <c r="S17" s="17"/>
      <c r="T17" s="17">
        <v>0.15504833671587501</v>
      </c>
      <c r="U17" s="17">
        <v>0.15099594436917399</v>
      </c>
      <c r="V17" s="17">
        <v>0.15807609438373199</v>
      </c>
      <c r="W17" s="17">
        <v>0.30784753296796302</v>
      </c>
      <c r="X17" s="17"/>
      <c r="Y17" s="17">
        <v>0.238343142913718</v>
      </c>
      <c r="Z17" s="17">
        <v>0.23219408039300901</v>
      </c>
      <c r="AA17" s="17">
        <v>0.14764473500761699</v>
      </c>
      <c r="AB17" s="17">
        <v>0.115127456479534</v>
      </c>
      <c r="AC17" s="17">
        <v>0.17066061581007</v>
      </c>
      <c r="AD17" s="17">
        <v>0.26446805249141098</v>
      </c>
      <c r="AE17" s="17"/>
      <c r="AF17" s="17">
        <v>0.20052004574339</v>
      </c>
      <c r="AG17" s="17"/>
      <c r="AH17" s="17">
        <v>0.20305222223723099</v>
      </c>
      <c r="AI17" s="17"/>
      <c r="AJ17" s="17">
        <v>0.19493877402806301</v>
      </c>
      <c r="AK17" s="17">
        <v>0.21206630210305899</v>
      </c>
      <c r="AL17" s="17">
        <v>0.22402622692296301</v>
      </c>
      <c r="AM17" s="17">
        <v>0.19426209578960599</v>
      </c>
      <c r="AN17" s="17">
        <v>0.164889177059349</v>
      </c>
    </row>
    <row r="18" spans="2:40" x14ac:dyDescent="0.35">
      <c r="B18" s="18" t="s">
        <v>74</v>
      </c>
      <c r="C18" s="17">
        <v>0.16327489013164401</v>
      </c>
      <c r="D18" s="17">
        <v>0.188856225004364</v>
      </c>
      <c r="E18" s="17">
        <v>0.13094284915967799</v>
      </c>
      <c r="F18" s="17"/>
      <c r="G18" s="17">
        <v>0.39306307034648302</v>
      </c>
      <c r="H18" s="17">
        <v>0.25722245102928198</v>
      </c>
      <c r="I18" s="17">
        <v>0.32792313179222798</v>
      </c>
      <c r="J18" s="17">
        <v>0.10486872957922</v>
      </c>
      <c r="K18" s="17">
        <v>9.7764643418081207E-2</v>
      </c>
      <c r="L18" s="17">
        <v>7.10135772685144E-2</v>
      </c>
      <c r="M18" s="17"/>
      <c r="N18" s="17">
        <v>5.1890583338370697E-2</v>
      </c>
      <c r="O18" s="17">
        <v>0.14087255552351799</v>
      </c>
      <c r="P18" s="17">
        <v>0.12867836744405101</v>
      </c>
      <c r="Q18" s="17">
        <v>0.22477582598068899</v>
      </c>
      <c r="R18" s="17">
        <v>0.21624164927065601</v>
      </c>
      <c r="S18" s="17"/>
      <c r="T18" s="17">
        <v>0.10475328012973099</v>
      </c>
      <c r="U18" s="17">
        <v>0.110149826895241</v>
      </c>
      <c r="V18" s="17">
        <v>0.12807051836438499</v>
      </c>
      <c r="W18" s="17">
        <v>0.25497614724943501</v>
      </c>
      <c r="X18" s="17"/>
      <c r="Y18" s="17">
        <v>0.20884208964213899</v>
      </c>
      <c r="Z18" s="17">
        <v>0.15769203509145099</v>
      </c>
      <c r="AA18" s="17">
        <v>8.5541770381992593E-2</v>
      </c>
      <c r="AB18" s="17">
        <v>0.135121690512605</v>
      </c>
      <c r="AC18" s="17">
        <v>0.22940631036506001</v>
      </c>
      <c r="AD18" s="17">
        <v>0.229554900166792</v>
      </c>
      <c r="AE18" s="17"/>
      <c r="AF18" s="17">
        <v>0.16327489013164401</v>
      </c>
      <c r="AG18" s="17"/>
      <c r="AH18" s="17">
        <v>0.164788162078289</v>
      </c>
      <c r="AI18" s="17"/>
      <c r="AJ18" s="17">
        <v>0.15200540714323699</v>
      </c>
      <c r="AK18" s="17">
        <v>0.22270308367223199</v>
      </c>
      <c r="AL18" s="17">
        <v>0.18818476796664799</v>
      </c>
      <c r="AM18" s="17">
        <v>0.14388324184378201</v>
      </c>
      <c r="AN18" s="17">
        <v>0.11288899469144401</v>
      </c>
    </row>
    <row r="19" spans="2:40" x14ac:dyDescent="0.35">
      <c r="B19" s="18" t="s">
        <v>75</v>
      </c>
      <c r="C19" s="17">
        <v>0.15654850137207399</v>
      </c>
      <c r="D19" s="17">
        <v>0.193361253543853</v>
      </c>
      <c r="E19" s="17">
        <v>0.110021163473925</v>
      </c>
      <c r="F19" s="17"/>
      <c r="G19" s="17">
        <v>0.31711638041150803</v>
      </c>
      <c r="H19" s="17">
        <v>0.264579638772304</v>
      </c>
      <c r="I19" s="17">
        <v>0.26871532059772102</v>
      </c>
      <c r="J19" s="17">
        <v>0.15002899197764899</v>
      </c>
      <c r="K19" s="17">
        <v>8.7956255180832804E-2</v>
      </c>
      <c r="L19" s="17">
        <v>6.3165640841873497E-2</v>
      </c>
      <c r="M19" s="17"/>
      <c r="N19" s="17">
        <v>0.11828124237910401</v>
      </c>
      <c r="O19" s="17">
        <v>0.124623687649114</v>
      </c>
      <c r="P19" s="17">
        <v>0.13159819044841101</v>
      </c>
      <c r="Q19" s="17">
        <v>0.18991149220865999</v>
      </c>
      <c r="R19" s="17">
        <v>0.212719473371694</v>
      </c>
      <c r="S19" s="17"/>
      <c r="T19" s="17">
        <v>5.2657599233609902E-2</v>
      </c>
      <c r="U19" s="17">
        <v>0.117161837084211</v>
      </c>
      <c r="V19" s="17">
        <v>0.143324065858663</v>
      </c>
      <c r="W19" s="17">
        <v>0.254134380670547</v>
      </c>
      <c r="X19" s="17"/>
      <c r="Y19" s="17">
        <v>0.23566550431969299</v>
      </c>
      <c r="Z19" s="17">
        <v>0.113072485491203</v>
      </c>
      <c r="AA19" s="17">
        <v>8.1378827005333304E-2</v>
      </c>
      <c r="AB19" s="17">
        <v>0</v>
      </c>
      <c r="AC19" s="17">
        <v>0.24766212865190701</v>
      </c>
      <c r="AD19" s="17">
        <v>0.140034398638476</v>
      </c>
      <c r="AE19" s="17"/>
      <c r="AF19" s="17">
        <v>0.15654850137207399</v>
      </c>
      <c r="AG19" s="17"/>
      <c r="AH19" s="17">
        <v>0.15523618695181801</v>
      </c>
      <c r="AI19" s="17"/>
      <c r="AJ19" s="17">
        <v>0.17119702458948899</v>
      </c>
      <c r="AK19" s="17">
        <v>0.16921713629766999</v>
      </c>
      <c r="AL19" s="17">
        <v>0.17533283381069001</v>
      </c>
      <c r="AM19" s="17">
        <v>0.13780497164283201</v>
      </c>
      <c r="AN19" s="17">
        <v>9.4705997835568503E-2</v>
      </c>
    </row>
    <row r="20" spans="2:40" x14ac:dyDescent="0.35">
      <c r="B20" s="18" t="s">
        <v>76</v>
      </c>
      <c r="C20" s="17">
        <v>0.152627317025672</v>
      </c>
      <c r="D20" s="17">
        <v>0.182187367050926</v>
      </c>
      <c r="E20" s="17">
        <v>0.115266610350077</v>
      </c>
      <c r="F20" s="17"/>
      <c r="G20" s="17">
        <v>0.44647318604042802</v>
      </c>
      <c r="H20" s="17">
        <v>0.29535012831136398</v>
      </c>
      <c r="I20" s="17">
        <v>0.23239049491028299</v>
      </c>
      <c r="J20" s="17">
        <v>0.161961619795357</v>
      </c>
      <c r="K20" s="17">
        <v>6.6971146826811004E-2</v>
      </c>
      <c r="L20" s="17">
        <v>4.1936360893803898E-2</v>
      </c>
      <c r="M20" s="17"/>
      <c r="N20" s="17">
        <v>6.5605710493257502E-2</v>
      </c>
      <c r="O20" s="17">
        <v>0.14722064563168599</v>
      </c>
      <c r="P20" s="17">
        <v>0.10093299944060299</v>
      </c>
      <c r="Q20" s="17">
        <v>0.20226855290675599</v>
      </c>
      <c r="R20" s="17">
        <v>0.25138507987994901</v>
      </c>
      <c r="S20" s="17"/>
      <c r="T20" s="17">
        <v>0.110408247162905</v>
      </c>
      <c r="U20" s="17">
        <v>9.2533115015097894E-2</v>
      </c>
      <c r="V20" s="17">
        <v>0.10856289440590899</v>
      </c>
      <c r="W20" s="17">
        <v>0.28229778373520997</v>
      </c>
      <c r="X20" s="17"/>
      <c r="Y20" s="17">
        <v>0.22246515867887501</v>
      </c>
      <c r="Z20" s="17">
        <v>0.141604652656876</v>
      </c>
      <c r="AA20" s="17">
        <v>5.0769214883022599E-2</v>
      </c>
      <c r="AB20" s="17">
        <v>8.4113005133816907E-2</v>
      </c>
      <c r="AC20" s="17">
        <v>0.312956961510924</v>
      </c>
      <c r="AD20" s="17">
        <v>0.26446805249141098</v>
      </c>
      <c r="AE20" s="17"/>
      <c r="AF20" s="17">
        <v>0.152627317025672</v>
      </c>
      <c r="AG20" s="17"/>
      <c r="AH20" s="17">
        <v>0.15193675670784801</v>
      </c>
      <c r="AI20" s="17"/>
      <c r="AJ20" s="17">
        <v>0.15288732011497599</v>
      </c>
      <c r="AK20" s="17">
        <v>0.17515727951037799</v>
      </c>
      <c r="AL20" s="17">
        <v>0.15043682351559801</v>
      </c>
      <c r="AM20" s="17">
        <v>0.164514133704142</v>
      </c>
      <c r="AN20" s="17">
        <v>9.74403147031805E-2</v>
      </c>
    </row>
    <row r="21" spans="2:40" x14ac:dyDescent="0.35">
      <c r="B21" s="18" t="s">
        <v>77</v>
      </c>
      <c r="C21" s="17">
        <v>0.13355446845555899</v>
      </c>
      <c r="D21" s="17">
        <v>0.12875415926334699</v>
      </c>
      <c r="E21" s="17">
        <v>0.139621540180038</v>
      </c>
      <c r="F21" s="17"/>
      <c r="G21" s="17">
        <v>0.24912467718877701</v>
      </c>
      <c r="H21" s="17">
        <v>0.23225343927238701</v>
      </c>
      <c r="I21" s="17">
        <v>0.202186404618942</v>
      </c>
      <c r="J21" s="17">
        <v>0.11531331169607199</v>
      </c>
      <c r="K21" s="17">
        <v>4.5507389994395499E-2</v>
      </c>
      <c r="L21" s="17">
        <v>9.8776476196244897E-2</v>
      </c>
      <c r="M21" s="17"/>
      <c r="N21" s="17">
        <v>8.0509859652650798E-2</v>
      </c>
      <c r="O21" s="17">
        <v>0.100936048890879</v>
      </c>
      <c r="P21" s="17">
        <v>6.5102807355525899E-2</v>
      </c>
      <c r="Q21" s="17">
        <v>0.20616342508572499</v>
      </c>
      <c r="R21" s="17">
        <v>0.23783414858791299</v>
      </c>
      <c r="S21" s="17"/>
      <c r="T21" s="17">
        <v>0</v>
      </c>
      <c r="U21" s="17">
        <v>7.4649425265246899E-2</v>
      </c>
      <c r="V21" s="17">
        <v>0.13645507037149501</v>
      </c>
      <c r="W21" s="17">
        <v>0.22498911486367501</v>
      </c>
      <c r="X21" s="17"/>
      <c r="Y21" s="17">
        <v>0.17693759614239901</v>
      </c>
      <c r="Z21" s="17">
        <v>0.104111251372746</v>
      </c>
      <c r="AA21" s="17">
        <v>9.0564938337482803E-2</v>
      </c>
      <c r="AB21" s="17">
        <v>0.107270865138898</v>
      </c>
      <c r="AC21" s="17">
        <v>0.24594612853201001</v>
      </c>
      <c r="AD21" s="17">
        <v>0</v>
      </c>
      <c r="AE21" s="17"/>
      <c r="AF21" s="17">
        <v>0.13355446845555899</v>
      </c>
      <c r="AG21" s="17"/>
      <c r="AH21" s="17">
        <v>0.13531569169404201</v>
      </c>
      <c r="AI21" s="17"/>
      <c r="AJ21" s="17">
        <v>0.188079283800557</v>
      </c>
      <c r="AK21" s="17">
        <v>0.19033640385596101</v>
      </c>
      <c r="AL21" s="17">
        <v>0.11201473845759</v>
      </c>
      <c r="AM21" s="17">
        <v>7.1078623028602295E-2</v>
      </c>
      <c r="AN21" s="17">
        <v>8.4496444528906894E-2</v>
      </c>
    </row>
    <row r="22" spans="2:40" x14ac:dyDescent="0.35">
      <c r="B22" s="18" t="s">
        <v>78</v>
      </c>
      <c r="C22" s="17">
        <v>0.12627579849325599</v>
      </c>
      <c r="D22" s="17">
        <v>0.13543532622144899</v>
      </c>
      <c r="E22" s="17">
        <v>0.114699145935238</v>
      </c>
      <c r="F22" s="17"/>
      <c r="G22" s="17">
        <v>0.49013730234703101</v>
      </c>
      <c r="H22" s="17">
        <v>0.21495389878061499</v>
      </c>
      <c r="I22" s="17">
        <v>0.21269294969811101</v>
      </c>
      <c r="J22" s="17">
        <v>0.11012463536570501</v>
      </c>
      <c r="K22" s="17">
        <v>4.7900938070756301E-2</v>
      </c>
      <c r="L22" s="17">
        <v>4.3111878643140901E-2</v>
      </c>
      <c r="M22" s="17"/>
      <c r="N22" s="17">
        <v>5.8658192735579699E-2</v>
      </c>
      <c r="O22" s="17">
        <v>0.101059670363616</v>
      </c>
      <c r="P22" s="17">
        <v>4.7534760942171503E-2</v>
      </c>
      <c r="Q22" s="17">
        <v>0.230765982773461</v>
      </c>
      <c r="R22" s="17">
        <v>0.19048472370862901</v>
      </c>
      <c r="S22" s="17"/>
      <c r="T22" s="17">
        <v>0.22915246035200201</v>
      </c>
      <c r="U22" s="17">
        <v>4.4688078730734902E-2</v>
      </c>
      <c r="V22" s="17">
        <v>9.4361099564004805E-2</v>
      </c>
      <c r="W22" s="17">
        <v>0.24583368281704901</v>
      </c>
      <c r="X22" s="17"/>
      <c r="Y22" s="17">
        <v>0.18486876879241801</v>
      </c>
      <c r="Z22" s="17">
        <v>0.143098807911961</v>
      </c>
      <c r="AA22" s="17">
        <v>4.6694950442057501E-2</v>
      </c>
      <c r="AB22" s="17">
        <v>9.0103892685120604E-2</v>
      </c>
      <c r="AC22" s="17">
        <v>0.11818059073411399</v>
      </c>
      <c r="AD22" s="17">
        <v>0.26446805249141098</v>
      </c>
      <c r="AE22" s="17"/>
      <c r="AF22" s="17">
        <v>0.12627579849325599</v>
      </c>
      <c r="AG22" s="17"/>
      <c r="AH22" s="17">
        <v>0.12749061351555699</v>
      </c>
      <c r="AI22" s="17"/>
      <c r="AJ22" s="17">
        <v>0.17600579243874501</v>
      </c>
      <c r="AK22" s="17">
        <v>0.14441426423466899</v>
      </c>
      <c r="AL22" s="17">
        <v>9.0000954601868993E-2</v>
      </c>
      <c r="AM22" s="17">
        <v>0.126754351575078</v>
      </c>
      <c r="AN22" s="17">
        <v>2.0862767770535199E-2</v>
      </c>
    </row>
    <row r="23" spans="2:40" x14ac:dyDescent="0.35">
      <c r="B23" s="18" t="s">
        <v>58</v>
      </c>
      <c r="C23" s="17">
        <v>6.4733505098545002E-2</v>
      </c>
      <c r="D23" s="17">
        <v>4.1025519852532902E-2</v>
      </c>
      <c r="E23" s="17">
        <v>9.46978347221029E-2</v>
      </c>
      <c r="F23" s="17"/>
      <c r="G23" s="17">
        <v>0</v>
      </c>
      <c r="H23" s="17">
        <v>3.4378048317153402E-2</v>
      </c>
      <c r="I23" s="17">
        <v>2.4685877444332101E-2</v>
      </c>
      <c r="J23" s="17">
        <v>4.2746032279601498E-2</v>
      </c>
      <c r="K23" s="17">
        <v>7.4748192566082006E-2</v>
      </c>
      <c r="L23" s="17">
        <v>0.12192991860159801</v>
      </c>
      <c r="M23" s="17"/>
      <c r="N23" s="17">
        <v>2.6934675456797199E-2</v>
      </c>
      <c r="O23" s="17">
        <v>6.1430289270628699E-2</v>
      </c>
      <c r="P23" s="17">
        <v>6.6080694625897093E-2</v>
      </c>
      <c r="Q23" s="17">
        <v>6.0335444863719098E-2</v>
      </c>
      <c r="R23" s="17">
        <v>9.6541069402606997E-2</v>
      </c>
      <c r="S23" s="17"/>
      <c r="T23" s="17">
        <v>0</v>
      </c>
      <c r="U23" s="17">
        <v>9.8286307602907505E-2</v>
      </c>
      <c r="V23" s="17">
        <v>4.6637041532720497E-2</v>
      </c>
      <c r="W23" s="17">
        <v>3.4251698921538599E-2</v>
      </c>
      <c r="X23" s="17"/>
      <c r="Y23" s="17">
        <v>4.40645820215676E-2</v>
      </c>
      <c r="Z23" s="17">
        <v>8.3624992156408604E-2</v>
      </c>
      <c r="AA23" s="17">
        <v>9.57314232335916E-2</v>
      </c>
      <c r="AB23" s="17">
        <v>6.7475945946264104E-2</v>
      </c>
      <c r="AC23" s="17">
        <v>0</v>
      </c>
      <c r="AD23" s="17">
        <v>0</v>
      </c>
      <c r="AE23" s="17"/>
      <c r="AF23" s="17">
        <v>6.4733505098545002E-2</v>
      </c>
      <c r="AG23" s="17"/>
      <c r="AH23" s="17">
        <v>6.4533085793107001E-2</v>
      </c>
      <c r="AI23" s="17"/>
      <c r="AJ23" s="17">
        <v>8.8857683386993194E-2</v>
      </c>
      <c r="AK23" s="17">
        <v>3.00228188165906E-2</v>
      </c>
      <c r="AL23" s="17">
        <v>4.0800129103494197E-2</v>
      </c>
      <c r="AM23" s="17">
        <v>7.4581109428866699E-2</v>
      </c>
      <c r="AN23" s="17">
        <v>6.1621099811509199E-2</v>
      </c>
    </row>
    <row r="24" spans="2:40" x14ac:dyDescent="0.35">
      <c r="B24" s="18" t="s">
        <v>79</v>
      </c>
      <c r="C24" s="19">
        <v>4.5116742057763302E-2</v>
      </c>
      <c r="D24" s="19">
        <v>4.1592342310552803E-2</v>
      </c>
      <c r="E24" s="19">
        <v>4.95712022176946E-2</v>
      </c>
      <c r="F24" s="19"/>
      <c r="G24" s="19">
        <v>0</v>
      </c>
      <c r="H24" s="19">
        <v>1.2695422576402399E-2</v>
      </c>
      <c r="I24" s="19">
        <v>2.9492343457261601E-2</v>
      </c>
      <c r="J24" s="19">
        <v>2.35820952946314E-2</v>
      </c>
      <c r="K24" s="19">
        <v>9.9166275217884597E-2</v>
      </c>
      <c r="L24" s="19">
        <v>5.5424799332322701E-2</v>
      </c>
      <c r="M24" s="19"/>
      <c r="N24" s="19">
        <v>2.3139878085643498E-2</v>
      </c>
      <c r="O24" s="19">
        <v>7.7878811348890201E-2</v>
      </c>
      <c r="P24" s="19">
        <v>4.2405154317779997E-2</v>
      </c>
      <c r="Q24" s="19">
        <v>2.45519266616595E-2</v>
      </c>
      <c r="R24" s="19">
        <v>6.2895659452995994E-2</v>
      </c>
      <c r="S24" s="19"/>
      <c r="T24" s="19">
        <v>0</v>
      </c>
      <c r="U24" s="19">
        <v>4.3926419731467298E-2</v>
      </c>
      <c r="V24" s="19">
        <v>2.6381840785798499E-2</v>
      </c>
      <c r="W24" s="19">
        <v>4.7390243196991998E-2</v>
      </c>
      <c r="X24" s="19"/>
      <c r="Y24" s="19">
        <v>3.08023710386136E-2</v>
      </c>
      <c r="Z24" s="19">
        <v>1.64728605102256E-2</v>
      </c>
      <c r="AA24" s="19">
        <v>7.1449653765127602E-2</v>
      </c>
      <c r="AB24" s="19">
        <v>3.1282625651188403E-2</v>
      </c>
      <c r="AC24" s="19">
        <v>0</v>
      </c>
      <c r="AD24" s="19">
        <v>0.205712793492489</v>
      </c>
      <c r="AE24" s="19"/>
      <c r="AF24" s="19">
        <v>4.5116742057763302E-2</v>
      </c>
      <c r="AG24" s="19"/>
      <c r="AH24" s="19">
        <v>3.9033162212053198E-2</v>
      </c>
      <c r="AI24" s="19"/>
      <c r="AJ24" s="19">
        <v>6.8679029047233997E-2</v>
      </c>
      <c r="AK24" s="19">
        <v>5.5872588016468903E-2</v>
      </c>
      <c r="AL24" s="19">
        <v>4.33983151305544E-2</v>
      </c>
      <c r="AM24" s="19">
        <v>9.2281237430439107E-3</v>
      </c>
      <c r="AN24" s="19">
        <v>4.6705570382567903E-2</v>
      </c>
    </row>
    <row r="25" spans="2:40" x14ac:dyDescent="0.35">
      <c r="B25" s="16" t="s">
        <v>81</v>
      </c>
    </row>
    <row r="26" spans="2:40" x14ac:dyDescent="0.35">
      <c r="B26" t="s">
        <v>63</v>
      </c>
    </row>
    <row r="27" spans="2:40" x14ac:dyDescent="0.35">
      <c r="B27" t="s">
        <v>64</v>
      </c>
    </row>
    <row r="29" spans="2:40" x14ac:dyDescent="0.35">
      <c r="B29" s="8" t="str">
        <f>HYPERLINK("#'Contents'!A1", "Return to Contents")</f>
        <v>Return to Contents</v>
      </c>
    </row>
  </sheetData>
  <mergeCells count="9">
    <mergeCell ref="AF5"/>
    <mergeCell ref="AH5"/>
    <mergeCell ref="AJ5:AN5"/>
    <mergeCell ref="D2:AH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AN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0" width="10.7265625" customWidth="1"/>
    <col min="41" max="41" width="2.1796875" customWidth="1"/>
  </cols>
  <sheetData>
    <row r="2" spans="2:40" ht="40" customHeight="1" x14ac:dyDescent="0.35">
      <c r="D2" s="30" t="s">
        <v>88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row>
    <row r="5" spans="2:40" ht="30" customHeight="1" x14ac:dyDescent="0.35">
      <c r="B5" s="15"/>
      <c r="C5" s="15"/>
      <c r="D5" s="29" t="s">
        <v>49</v>
      </c>
      <c r="E5" s="29"/>
      <c r="F5" s="15"/>
      <c r="G5" s="29" t="s">
        <v>50</v>
      </c>
      <c r="H5" s="29"/>
      <c r="I5" s="29"/>
      <c r="J5" s="29"/>
      <c r="K5" s="29"/>
      <c r="L5" s="29"/>
      <c r="M5" s="15"/>
      <c r="N5" s="29" t="s">
        <v>51</v>
      </c>
      <c r="O5" s="29"/>
      <c r="P5" s="29"/>
      <c r="Q5" s="29"/>
      <c r="R5" s="29"/>
      <c r="S5" s="15"/>
      <c r="T5" s="29" t="s">
        <v>52</v>
      </c>
      <c r="U5" s="29"/>
      <c r="V5" s="29"/>
      <c r="W5" s="29"/>
      <c r="X5" s="15"/>
      <c r="Y5" s="29" t="s">
        <v>53</v>
      </c>
      <c r="Z5" s="29"/>
      <c r="AA5" s="29"/>
      <c r="AB5" s="29"/>
      <c r="AC5" s="29"/>
      <c r="AD5" s="29"/>
      <c r="AE5" s="15"/>
      <c r="AF5" s="29" t="s">
        <v>42</v>
      </c>
      <c r="AG5" s="15"/>
      <c r="AH5" s="29" t="s">
        <v>43</v>
      </c>
      <c r="AI5" s="15"/>
      <c r="AJ5" s="29" t="s">
        <v>54</v>
      </c>
      <c r="AK5" s="29"/>
      <c r="AL5" s="29"/>
      <c r="AM5" s="29"/>
      <c r="AN5" s="29"/>
    </row>
    <row r="6" spans="2:4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C6" s="12" t="s">
        <v>40</v>
      </c>
      <c r="AD6" s="12" t="s">
        <v>41</v>
      </c>
      <c r="AF6" s="12" t="s">
        <v>42</v>
      </c>
      <c r="AH6" s="12" t="s">
        <v>43</v>
      </c>
      <c r="AJ6" s="12" t="s">
        <v>44</v>
      </c>
      <c r="AK6" s="12" t="s">
        <v>45</v>
      </c>
      <c r="AL6" s="12" t="s">
        <v>46</v>
      </c>
      <c r="AM6" s="12" t="s">
        <v>47</v>
      </c>
      <c r="AN6" s="12" t="s">
        <v>48</v>
      </c>
    </row>
    <row r="7" spans="2:40" ht="30" customHeight="1" x14ac:dyDescent="0.35">
      <c r="B7" s="10" t="s">
        <v>19</v>
      </c>
      <c r="C7" s="10">
        <v>1008</v>
      </c>
      <c r="D7" s="10">
        <v>459</v>
      </c>
      <c r="E7" s="10">
        <v>546</v>
      </c>
      <c r="F7" s="10"/>
      <c r="G7" s="10">
        <v>99</v>
      </c>
      <c r="H7" s="10">
        <v>151</v>
      </c>
      <c r="I7" s="10">
        <v>140</v>
      </c>
      <c r="J7" s="10">
        <v>164</v>
      </c>
      <c r="K7" s="10">
        <v>186</v>
      </c>
      <c r="L7" s="10">
        <v>268</v>
      </c>
      <c r="M7" s="10"/>
      <c r="N7" s="10">
        <v>91</v>
      </c>
      <c r="O7" s="10">
        <v>143</v>
      </c>
      <c r="P7" s="10">
        <v>357</v>
      </c>
      <c r="Q7" s="10">
        <v>280</v>
      </c>
      <c r="R7" s="10">
        <v>129</v>
      </c>
      <c r="S7" s="10"/>
      <c r="T7" s="10">
        <v>61</v>
      </c>
      <c r="U7" s="10">
        <v>290</v>
      </c>
      <c r="V7" s="10">
        <v>259</v>
      </c>
      <c r="W7" s="10">
        <v>272</v>
      </c>
      <c r="X7" s="10"/>
      <c r="Y7" s="10">
        <v>415</v>
      </c>
      <c r="Z7" s="10">
        <v>104</v>
      </c>
      <c r="AA7" s="10">
        <v>327</v>
      </c>
      <c r="AB7" s="10">
        <v>67</v>
      </c>
      <c r="AC7" s="10">
        <v>69</v>
      </c>
      <c r="AD7" s="10">
        <v>21</v>
      </c>
      <c r="AE7" s="10"/>
      <c r="AF7" s="10">
        <v>488</v>
      </c>
      <c r="AG7" s="10"/>
      <c r="AH7" s="10">
        <v>983</v>
      </c>
      <c r="AI7" s="10"/>
      <c r="AJ7" s="10">
        <v>334</v>
      </c>
      <c r="AK7" s="10">
        <v>150</v>
      </c>
      <c r="AL7" s="10">
        <v>221</v>
      </c>
      <c r="AM7" s="10">
        <v>207</v>
      </c>
      <c r="AN7" s="10">
        <v>96</v>
      </c>
    </row>
    <row r="8" spans="2:40" ht="30" customHeight="1" x14ac:dyDescent="0.35">
      <c r="B8" s="11" t="s">
        <v>20</v>
      </c>
      <c r="C8" s="11">
        <v>1008</v>
      </c>
      <c r="D8" s="11">
        <v>503</v>
      </c>
      <c r="E8" s="11">
        <v>502</v>
      </c>
      <c r="F8" s="11"/>
      <c r="G8" s="11">
        <v>109</v>
      </c>
      <c r="H8" s="11">
        <v>169</v>
      </c>
      <c r="I8" s="11">
        <v>145</v>
      </c>
      <c r="J8" s="11">
        <v>169</v>
      </c>
      <c r="K8" s="11">
        <v>162</v>
      </c>
      <c r="L8" s="11">
        <v>255</v>
      </c>
      <c r="M8" s="11"/>
      <c r="N8" s="11">
        <v>95</v>
      </c>
      <c r="O8" s="11">
        <v>146</v>
      </c>
      <c r="P8" s="11">
        <v>349</v>
      </c>
      <c r="Q8" s="11">
        <v>281</v>
      </c>
      <c r="R8" s="11">
        <v>129</v>
      </c>
      <c r="S8" s="11"/>
      <c r="T8" s="11">
        <v>62</v>
      </c>
      <c r="U8" s="11">
        <v>286</v>
      </c>
      <c r="V8" s="11">
        <v>258</v>
      </c>
      <c r="W8" s="11">
        <v>278</v>
      </c>
      <c r="X8" s="11"/>
      <c r="Y8" s="11">
        <v>428</v>
      </c>
      <c r="Z8" s="11">
        <v>102</v>
      </c>
      <c r="AA8" s="11">
        <v>309</v>
      </c>
      <c r="AB8" s="11">
        <v>69</v>
      </c>
      <c r="AC8" s="11">
        <v>74</v>
      </c>
      <c r="AD8" s="11">
        <v>21</v>
      </c>
      <c r="AE8" s="11"/>
      <c r="AF8" s="11">
        <v>487</v>
      </c>
      <c r="AG8" s="11"/>
      <c r="AH8" s="11">
        <v>984</v>
      </c>
      <c r="AI8" s="11"/>
      <c r="AJ8" s="11">
        <v>320</v>
      </c>
      <c r="AK8" s="11">
        <v>145</v>
      </c>
      <c r="AL8" s="11">
        <v>211</v>
      </c>
      <c r="AM8" s="11">
        <v>229</v>
      </c>
      <c r="AN8" s="11">
        <v>103</v>
      </c>
    </row>
    <row r="9" spans="2:40" x14ac:dyDescent="0.35">
      <c r="B9" s="18" t="s">
        <v>82</v>
      </c>
      <c r="C9" s="17">
        <v>0.65373115695967199</v>
      </c>
      <c r="D9" s="17">
        <v>0.74845989310469596</v>
      </c>
      <c r="E9" s="17">
        <v>0.55889409829163295</v>
      </c>
      <c r="F9" s="17"/>
      <c r="G9" s="17">
        <v>0.48432870674630002</v>
      </c>
      <c r="H9" s="17">
        <v>0.61369018843124401</v>
      </c>
      <c r="I9" s="17">
        <v>0.70937173505259399</v>
      </c>
      <c r="J9" s="17">
        <v>0.67056808925512501</v>
      </c>
      <c r="K9" s="17">
        <v>0.65994336817036303</v>
      </c>
      <c r="L9" s="17">
        <v>0.70594411575765303</v>
      </c>
      <c r="M9" s="17"/>
      <c r="N9" s="17">
        <v>0.61960782928062896</v>
      </c>
      <c r="O9" s="17">
        <v>0.624916132354848</v>
      </c>
      <c r="P9" s="17">
        <v>0.66020667165196301</v>
      </c>
      <c r="Q9" s="17">
        <v>0.63857376672044597</v>
      </c>
      <c r="R9" s="17">
        <v>0.744206909170676</v>
      </c>
      <c r="S9" s="17"/>
      <c r="T9" s="17">
        <v>0.59245352529067596</v>
      </c>
      <c r="U9" s="17">
        <v>0.65137281999252705</v>
      </c>
      <c r="V9" s="17">
        <v>0.64342245553154198</v>
      </c>
      <c r="W9" s="17">
        <v>0.71263638915027905</v>
      </c>
      <c r="X9" s="17"/>
      <c r="Y9" s="17">
        <v>0.66935753590683</v>
      </c>
      <c r="Z9" s="17">
        <v>0.64946706344976102</v>
      </c>
      <c r="AA9" s="17">
        <v>0.68460825043823503</v>
      </c>
      <c r="AB9" s="17">
        <v>0.57649070322936602</v>
      </c>
      <c r="AC9" s="17">
        <v>0.53421655183012595</v>
      </c>
      <c r="AD9" s="17">
        <v>0.54006175118079003</v>
      </c>
      <c r="AE9" s="17"/>
      <c r="AF9" s="17">
        <v>0.79276848543482303</v>
      </c>
      <c r="AG9" s="17"/>
      <c r="AH9" s="17">
        <v>0.661421731743432</v>
      </c>
      <c r="AI9" s="17"/>
      <c r="AJ9" s="17">
        <v>0.64384183678747797</v>
      </c>
      <c r="AK9" s="17">
        <v>0.71790257838356297</v>
      </c>
      <c r="AL9" s="17">
        <v>0.66165964456496795</v>
      </c>
      <c r="AM9" s="17">
        <v>0.64328838007042399</v>
      </c>
      <c r="AN9" s="17">
        <v>0.60109243241168897</v>
      </c>
    </row>
    <row r="10" spans="2:40" x14ac:dyDescent="0.35">
      <c r="B10" s="18" t="s">
        <v>83</v>
      </c>
      <c r="C10" s="17">
        <v>0.22737920772801201</v>
      </c>
      <c r="D10" s="17">
        <v>0.226285045272796</v>
      </c>
      <c r="E10" s="17">
        <v>0.229828372263507</v>
      </c>
      <c r="F10" s="17"/>
      <c r="G10" s="17">
        <v>0.18840806125403201</v>
      </c>
      <c r="H10" s="17">
        <v>0.21542234901669899</v>
      </c>
      <c r="I10" s="17">
        <v>0.25507998469368598</v>
      </c>
      <c r="J10" s="17">
        <v>0.20885717078055999</v>
      </c>
      <c r="K10" s="17">
        <v>0.202402088684427</v>
      </c>
      <c r="L10" s="17">
        <v>0.26435277419268999</v>
      </c>
      <c r="M10" s="17"/>
      <c r="N10" s="17">
        <v>0.14761900970671499</v>
      </c>
      <c r="O10" s="17">
        <v>0.11782035044396801</v>
      </c>
      <c r="P10" s="17">
        <v>0.207697961602446</v>
      </c>
      <c r="Q10" s="17">
        <v>0.30990829717561402</v>
      </c>
      <c r="R10" s="17">
        <v>0.290089332318548</v>
      </c>
      <c r="S10" s="17"/>
      <c r="T10" s="17">
        <v>7.1380010829318899E-2</v>
      </c>
      <c r="U10" s="17">
        <v>0.18692154141452</v>
      </c>
      <c r="V10" s="17">
        <v>0.242545350668356</v>
      </c>
      <c r="W10" s="17">
        <v>0.33389206113402498</v>
      </c>
      <c r="X10" s="17"/>
      <c r="Y10" s="17">
        <v>0.262362459967724</v>
      </c>
      <c r="Z10" s="17">
        <v>0.194681751039599</v>
      </c>
      <c r="AA10" s="17">
        <v>0.23984649662636601</v>
      </c>
      <c r="AB10" s="17">
        <v>0.16839949377256999</v>
      </c>
      <c r="AC10" s="17">
        <v>9.4785301815763501E-2</v>
      </c>
      <c r="AD10" s="17">
        <v>0.20357431673119</v>
      </c>
      <c r="AE10" s="17"/>
      <c r="AF10" s="17">
        <v>0.16744852017929801</v>
      </c>
      <c r="AG10" s="17"/>
      <c r="AH10" s="17">
        <v>0.230217608882828</v>
      </c>
      <c r="AI10" s="17"/>
      <c r="AJ10" s="17">
        <v>0.29486142317727398</v>
      </c>
      <c r="AK10" s="17">
        <v>0.214194866685055</v>
      </c>
      <c r="AL10" s="17">
        <v>0.20587479261156399</v>
      </c>
      <c r="AM10" s="17">
        <v>0.20237916774200501</v>
      </c>
      <c r="AN10" s="17">
        <v>0.13592154999821701</v>
      </c>
    </row>
    <row r="11" spans="2:40" x14ac:dyDescent="0.35">
      <c r="B11" s="18" t="s">
        <v>84</v>
      </c>
      <c r="C11" s="17">
        <v>0.194714230206811</v>
      </c>
      <c r="D11" s="17">
        <v>0.18466721458138499</v>
      </c>
      <c r="E11" s="17">
        <v>0.20395228011646899</v>
      </c>
      <c r="F11" s="17"/>
      <c r="G11" s="17">
        <v>0.538999204372135</v>
      </c>
      <c r="H11" s="17">
        <v>0.35177829742964101</v>
      </c>
      <c r="I11" s="17">
        <v>0.19265215908792199</v>
      </c>
      <c r="J11" s="17">
        <v>0.121927084594825</v>
      </c>
      <c r="K11" s="17">
        <v>9.6809102481507606E-2</v>
      </c>
      <c r="L11" s="17">
        <v>5.4899463117684698E-2</v>
      </c>
      <c r="M11" s="17"/>
      <c r="N11" s="17">
        <v>0.25019232308210299</v>
      </c>
      <c r="O11" s="17">
        <v>0.24006238325717699</v>
      </c>
      <c r="P11" s="17">
        <v>7.0031404779645798E-2</v>
      </c>
      <c r="Q11" s="17">
        <v>0.269579888543585</v>
      </c>
      <c r="R11" s="17">
        <v>0.28915604878437201</v>
      </c>
      <c r="S11" s="17"/>
      <c r="T11" s="17">
        <v>0.33032579620406799</v>
      </c>
      <c r="U11" s="17">
        <v>0.14109323940360399</v>
      </c>
      <c r="V11" s="17">
        <v>0.19802110116583399</v>
      </c>
      <c r="W11" s="17">
        <v>0.22657591601014801</v>
      </c>
      <c r="X11" s="17"/>
      <c r="Y11" s="17">
        <v>0.23037916702845199</v>
      </c>
      <c r="Z11" s="17">
        <v>0.19213210196483499</v>
      </c>
      <c r="AA11" s="17">
        <v>5.9651790374337203E-2</v>
      </c>
      <c r="AB11" s="17">
        <v>0.26971189048692001</v>
      </c>
      <c r="AC11" s="17">
        <v>0.47810006100566099</v>
      </c>
      <c r="AD11" s="17">
        <v>0.22854622803796901</v>
      </c>
      <c r="AE11" s="17"/>
      <c r="AF11" s="17">
        <v>0.120526027888803</v>
      </c>
      <c r="AG11" s="17"/>
      <c r="AH11" s="17">
        <v>0.194885111384628</v>
      </c>
      <c r="AI11" s="17"/>
      <c r="AJ11" s="17">
        <v>0.235645413426711</v>
      </c>
      <c r="AK11" s="17">
        <v>0.14719089966365401</v>
      </c>
      <c r="AL11" s="17">
        <v>0.19766726357039599</v>
      </c>
      <c r="AM11" s="17">
        <v>0.18417914844576899</v>
      </c>
      <c r="AN11" s="17">
        <v>0.15182440478886899</v>
      </c>
    </row>
    <row r="12" spans="2:40" x14ac:dyDescent="0.35">
      <c r="B12" s="18" t="s">
        <v>85</v>
      </c>
      <c r="C12" s="17">
        <v>0.14643023104445901</v>
      </c>
      <c r="D12" s="17">
        <v>0.18267314862841699</v>
      </c>
      <c r="E12" s="17">
        <v>0.111053699370026</v>
      </c>
      <c r="F12" s="17"/>
      <c r="G12" s="17">
        <v>6.3587564962024806E-2</v>
      </c>
      <c r="H12" s="17">
        <v>0.17931409337249801</v>
      </c>
      <c r="I12" s="17">
        <v>0.228374743638246</v>
      </c>
      <c r="J12" s="17">
        <v>0.13841249678128101</v>
      </c>
      <c r="K12" s="17">
        <v>0.111994929809429</v>
      </c>
      <c r="L12" s="17">
        <v>0.14055851409700901</v>
      </c>
      <c r="M12" s="17"/>
      <c r="N12" s="17">
        <v>0.11212032968253199</v>
      </c>
      <c r="O12" s="17">
        <v>0.111548929383895</v>
      </c>
      <c r="P12" s="17">
        <v>0.105769931665138</v>
      </c>
      <c r="Q12" s="17">
        <v>0.211816338227138</v>
      </c>
      <c r="R12" s="17">
        <v>0.18791444196066401</v>
      </c>
      <c r="S12" s="17"/>
      <c r="T12" s="17">
        <v>4.6018910168212197E-2</v>
      </c>
      <c r="U12" s="17">
        <v>7.9570677503885898E-2</v>
      </c>
      <c r="V12" s="17">
        <v>0.186196773095375</v>
      </c>
      <c r="W12" s="17">
        <v>0.21668886394443099</v>
      </c>
      <c r="X12" s="17"/>
      <c r="Y12" s="17">
        <v>0.181229817705164</v>
      </c>
      <c r="Z12" s="17">
        <v>0.16665310267467801</v>
      </c>
      <c r="AA12" s="17">
        <v>0.13523717590683301</v>
      </c>
      <c r="AB12" s="17">
        <v>7.3995126146765205E-2</v>
      </c>
      <c r="AC12" s="17">
        <v>6.09013640504973E-2</v>
      </c>
      <c r="AD12" s="17">
        <v>3.8082021115880299E-2</v>
      </c>
      <c r="AE12" s="17"/>
      <c r="AF12" s="17">
        <v>0.25808260550217599</v>
      </c>
      <c r="AG12" s="17"/>
      <c r="AH12" s="17">
        <v>0.14773747890838601</v>
      </c>
      <c r="AI12" s="17"/>
      <c r="AJ12" s="17">
        <v>0.166605388825523</v>
      </c>
      <c r="AK12" s="17">
        <v>0.16466727634335401</v>
      </c>
      <c r="AL12" s="17">
        <v>0.110794010867368</v>
      </c>
      <c r="AM12" s="17">
        <v>0.15634137463011</v>
      </c>
      <c r="AN12" s="17">
        <v>0.10904351762671</v>
      </c>
    </row>
    <row r="13" spans="2:40" x14ac:dyDescent="0.35">
      <c r="B13" s="18" t="s">
        <v>86</v>
      </c>
      <c r="C13" s="17">
        <v>8.7440481150273405E-2</v>
      </c>
      <c r="D13" s="17">
        <v>0.103598561221118</v>
      </c>
      <c r="E13" s="17">
        <v>7.1800685268537001E-2</v>
      </c>
      <c r="F13" s="17"/>
      <c r="G13" s="17">
        <v>8.1572416174396506E-2</v>
      </c>
      <c r="H13" s="17">
        <v>0.20387769270195999</v>
      </c>
      <c r="I13" s="17">
        <v>0.122748905161759</v>
      </c>
      <c r="J13" s="17">
        <v>8.4530125903980194E-2</v>
      </c>
      <c r="K13" s="17">
        <v>2.6688755738505598E-2</v>
      </c>
      <c r="L13" s="17">
        <v>3.3090899343998899E-2</v>
      </c>
      <c r="M13" s="17"/>
      <c r="N13" s="17">
        <v>2.26500308192162E-2</v>
      </c>
      <c r="O13" s="17">
        <v>5.79156151092277E-2</v>
      </c>
      <c r="P13" s="17">
        <v>3.8003825565945198E-2</v>
      </c>
      <c r="Q13" s="17">
        <v>0.15378032734793501</v>
      </c>
      <c r="R13" s="17">
        <v>0.15446770109612001</v>
      </c>
      <c r="S13" s="17"/>
      <c r="T13" s="17">
        <v>4.3056380934407799E-2</v>
      </c>
      <c r="U13" s="17">
        <v>3.7695640497916801E-2</v>
      </c>
      <c r="V13" s="17">
        <v>9.5828526746596795E-2</v>
      </c>
      <c r="W13" s="17">
        <v>0.168751307795243</v>
      </c>
      <c r="X13" s="17"/>
      <c r="Y13" s="17">
        <v>0.13695714736176401</v>
      </c>
      <c r="Z13" s="17">
        <v>7.4084892385567896E-2</v>
      </c>
      <c r="AA13" s="17">
        <v>3.31666235128531E-2</v>
      </c>
      <c r="AB13" s="17">
        <v>6.21990633945834E-2</v>
      </c>
      <c r="AC13" s="17">
        <v>7.0496156328266293E-2</v>
      </c>
      <c r="AD13" s="17">
        <v>0.105934169067398</v>
      </c>
      <c r="AE13" s="17"/>
      <c r="AF13" s="17">
        <v>0.12699714649315899</v>
      </c>
      <c r="AG13" s="17"/>
      <c r="AH13" s="17">
        <v>8.6794384872554795E-2</v>
      </c>
      <c r="AI13" s="17"/>
      <c r="AJ13" s="17">
        <v>0.119293296982902</v>
      </c>
      <c r="AK13" s="17">
        <v>7.9148524750371402E-2</v>
      </c>
      <c r="AL13" s="17">
        <v>9.2253979613010698E-2</v>
      </c>
      <c r="AM13" s="17">
        <v>5.7955626602280097E-2</v>
      </c>
      <c r="AN13" s="17">
        <v>5.5846462969665799E-2</v>
      </c>
    </row>
    <row r="14" spans="2:40" ht="29" x14ac:dyDescent="0.35">
      <c r="B14" s="18" t="s">
        <v>87</v>
      </c>
      <c r="C14" s="17">
        <v>4.5396046808254299E-2</v>
      </c>
      <c r="D14" s="17">
        <v>2.66169756009303E-2</v>
      </c>
      <c r="E14" s="17">
        <v>6.4448769365894706E-2</v>
      </c>
      <c r="F14" s="17"/>
      <c r="G14" s="17">
        <v>1.26855195814011E-2</v>
      </c>
      <c r="H14" s="17">
        <v>3.0152701625035E-2</v>
      </c>
      <c r="I14" s="17">
        <v>9.8920032529788801E-2</v>
      </c>
      <c r="J14" s="17">
        <v>7.2894151106285707E-2</v>
      </c>
      <c r="K14" s="17">
        <v>5.4345630688345602E-2</v>
      </c>
      <c r="L14" s="17">
        <v>1.51007738474872E-2</v>
      </c>
      <c r="M14" s="17"/>
      <c r="N14" s="17">
        <v>5.5335827739248902E-2</v>
      </c>
      <c r="O14" s="17">
        <v>4.95470693051994E-2</v>
      </c>
      <c r="P14" s="17">
        <v>6.2608247147905E-2</v>
      </c>
      <c r="Q14" s="17">
        <v>2.6565209609800699E-2</v>
      </c>
      <c r="R14" s="17">
        <v>1.5598455739635499E-2</v>
      </c>
      <c r="S14" s="17"/>
      <c r="T14" s="17">
        <v>5.2195370628292402E-2</v>
      </c>
      <c r="U14" s="17">
        <v>4.9863793007947001E-2</v>
      </c>
      <c r="V14" s="17">
        <v>3.54328966733293E-2</v>
      </c>
      <c r="W14" s="17">
        <v>4.45287877707072E-2</v>
      </c>
      <c r="X14" s="17"/>
      <c r="Y14" s="17">
        <v>5.7250249595606803E-2</v>
      </c>
      <c r="Z14" s="17">
        <v>4.74876471495327E-2</v>
      </c>
      <c r="AA14" s="17">
        <v>3.3554390605592899E-2</v>
      </c>
      <c r="AB14" s="17">
        <v>5.9970211425226301E-2</v>
      </c>
      <c r="AC14" s="17">
        <v>0</v>
      </c>
      <c r="AD14" s="17">
        <v>8.9776896435172296E-2</v>
      </c>
      <c r="AE14" s="17"/>
      <c r="AF14" s="17">
        <v>3.6210322139915298E-2</v>
      </c>
      <c r="AG14" s="17"/>
      <c r="AH14" s="17">
        <v>4.46751736601428E-2</v>
      </c>
      <c r="AI14" s="17"/>
      <c r="AJ14" s="17">
        <v>3.3130231909677198E-2</v>
      </c>
      <c r="AK14" s="17">
        <v>5.1208838895579402E-2</v>
      </c>
      <c r="AL14" s="17">
        <v>5.71653053742276E-2</v>
      </c>
      <c r="AM14" s="17">
        <v>4.4014787268733799E-2</v>
      </c>
      <c r="AN14" s="17">
        <v>5.4281491390899002E-2</v>
      </c>
    </row>
    <row r="15" spans="2:40" x14ac:dyDescent="0.35">
      <c r="B15" s="18" t="s">
        <v>58</v>
      </c>
      <c r="C15" s="17">
        <v>1.32079885973817E-2</v>
      </c>
      <c r="D15" s="17">
        <v>3.9959144872449299E-3</v>
      </c>
      <c r="E15" s="17">
        <v>2.2500313004032001E-2</v>
      </c>
      <c r="F15" s="17"/>
      <c r="G15" s="17">
        <v>8.8753749202120091E-3</v>
      </c>
      <c r="H15" s="17">
        <v>0</v>
      </c>
      <c r="I15" s="17">
        <v>6.9156782507773197E-3</v>
      </c>
      <c r="J15" s="17">
        <v>1.2481403247233E-2</v>
      </c>
      <c r="K15" s="17">
        <v>2.6950862134854401E-2</v>
      </c>
      <c r="L15" s="17">
        <v>1.9161243974375401E-2</v>
      </c>
      <c r="M15" s="17"/>
      <c r="N15" s="17">
        <v>2.1729086654937699E-2</v>
      </c>
      <c r="O15" s="17">
        <v>0</v>
      </c>
      <c r="P15" s="17">
        <v>2.1289815305563401E-2</v>
      </c>
      <c r="Q15" s="17">
        <v>1.0056349360618E-2</v>
      </c>
      <c r="R15" s="17">
        <v>0</v>
      </c>
      <c r="S15" s="17"/>
      <c r="T15" s="17">
        <v>0</v>
      </c>
      <c r="U15" s="17">
        <v>1.34198947993809E-2</v>
      </c>
      <c r="V15" s="17">
        <v>1.21990052755062E-2</v>
      </c>
      <c r="W15" s="17">
        <v>9.7283508029466104E-3</v>
      </c>
      <c r="X15" s="17"/>
      <c r="Y15" s="17">
        <v>1.91124834944578E-3</v>
      </c>
      <c r="Z15" s="17">
        <v>1.7255662125886601E-2</v>
      </c>
      <c r="AA15" s="17">
        <v>2.45979162878797E-2</v>
      </c>
      <c r="AB15" s="17">
        <v>3.1227696838978102E-2</v>
      </c>
      <c r="AC15" s="17">
        <v>1.3114495491030701E-2</v>
      </c>
      <c r="AD15" s="17">
        <v>0</v>
      </c>
      <c r="AE15" s="17"/>
      <c r="AF15" s="17">
        <v>1.14846223023668E-2</v>
      </c>
      <c r="AG15" s="17"/>
      <c r="AH15" s="17">
        <v>1.0854813272453001E-2</v>
      </c>
      <c r="AI15" s="17"/>
      <c r="AJ15" s="17">
        <v>5.44056461605199E-3</v>
      </c>
      <c r="AK15" s="17">
        <v>6.43792255773744E-3</v>
      </c>
      <c r="AL15" s="17">
        <v>1.32289251237589E-2</v>
      </c>
      <c r="AM15" s="17">
        <v>8.9302942594928197E-3</v>
      </c>
      <c r="AN15" s="17">
        <v>5.6338179336069598E-2</v>
      </c>
    </row>
    <row r="16" spans="2:40" x14ac:dyDescent="0.35">
      <c r="B16" s="18" t="s">
        <v>60</v>
      </c>
      <c r="C16" s="19">
        <v>5.7005083087515097E-2</v>
      </c>
      <c r="D16" s="19">
        <v>6.6919934373931206E-2</v>
      </c>
      <c r="E16" s="19">
        <v>4.7428221155408602E-2</v>
      </c>
      <c r="F16" s="19"/>
      <c r="G16" s="19">
        <v>3.0469734221976099E-2</v>
      </c>
      <c r="H16" s="19">
        <v>9.1916793510712205E-2</v>
      </c>
      <c r="I16" s="19">
        <v>3.4327232741675401E-2</v>
      </c>
      <c r="J16" s="19">
        <v>7.2624685959956803E-2</v>
      </c>
      <c r="K16" s="19">
        <v>5.5351580042416401E-2</v>
      </c>
      <c r="L16" s="19">
        <v>4.87880283433242E-2</v>
      </c>
      <c r="M16" s="19"/>
      <c r="N16" s="19">
        <v>3.3669723145399101E-2</v>
      </c>
      <c r="O16" s="19">
        <v>5.2676181852015502E-2</v>
      </c>
      <c r="P16" s="19">
        <v>4.6939107345956001E-2</v>
      </c>
      <c r="Q16" s="19">
        <v>5.7228642542291701E-2</v>
      </c>
      <c r="R16" s="19">
        <v>0.102354791337619</v>
      </c>
      <c r="S16" s="19"/>
      <c r="T16" s="19">
        <v>5.1661849425292797E-2</v>
      </c>
      <c r="U16" s="19">
        <v>4.2723036998910502E-2</v>
      </c>
      <c r="V16" s="19">
        <v>5.4419641265210997E-2</v>
      </c>
      <c r="W16" s="19">
        <v>6.9777327537612094E-2</v>
      </c>
      <c r="X16" s="19"/>
      <c r="Y16" s="19">
        <v>6.9312658190397003E-2</v>
      </c>
      <c r="Z16" s="19">
        <v>5.3489233206110001E-2</v>
      </c>
      <c r="AA16" s="19">
        <v>4.4861211468468797E-2</v>
      </c>
      <c r="AB16" s="19">
        <v>2.6043216658704502E-2</v>
      </c>
      <c r="AC16" s="19">
        <v>7.77581244995878E-2</v>
      </c>
      <c r="AD16" s="19">
        <v>0</v>
      </c>
      <c r="AE16" s="19"/>
      <c r="AF16" s="19">
        <v>6.85768151175562E-2</v>
      </c>
      <c r="AG16" s="19"/>
      <c r="AH16" s="19">
        <v>5.6239973861036803E-2</v>
      </c>
      <c r="AI16" s="19"/>
      <c r="AJ16" s="19">
        <v>5.8752172703120102E-2</v>
      </c>
      <c r="AK16" s="19">
        <v>6.5175162157595404E-2</v>
      </c>
      <c r="AL16" s="19">
        <v>5.2525186387515098E-2</v>
      </c>
      <c r="AM16" s="19">
        <v>5.9012000645096797E-2</v>
      </c>
      <c r="AN16" s="19">
        <v>4.4790946590995598E-2</v>
      </c>
    </row>
    <row r="17" spans="2:2" x14ac:dyDescent="0.35">
      <c r="B17" s="16"/>
    </row>
    <row r="18" spans="2:2" x14ac:dyDescent="0.35">
      <c r="B18" t="s">
        <v>63</v>
      </c>
    </row>
    <row r="19" spans="2:2" x14ac:dyDescent="0.35">
      <c r="B19" t="s">
        <v>64</v>
      </c>
    </row>
    <row r="21" spans="2:2" x14ac:dyDescent="0.35">
      <c r="B21" s="8" t="str">
        <f>HYPERLINK("#'Contents'!A1", "Return to Contents")</f>
        <v>Return to Contents</v>
      </c>
    </row>
  </sheetData>
  <mergeCells count="9">
    <mergeCell ref="AF5"/>
    <mergeCell ref="AH5"/>
    <mergeCell ref="AJ5:AN5"/>
    <mergeCell ref="D2:AH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2:AN25"/>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0" width="10.7265625" customWidth="1"/>
    <col min="41" max="41" width="2.1796875" customWidth="1"/>
  </cols>
  <sheetData>
    <row r="2" spans="2:40" ht="40" customHeight="1" x14ac:dyDescent="0.35">
      <c r="D2" s="30" t="s">
        <v>90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row>
    <row r="5" spans="2:40" ht="30" customHeight="1" x14ac:dyDescent="0.35">
      <c r="B5" s="15"/>
      <c r="C5" s="15"/>
      <c r="D5" s="29" t="s">
        <v>49</v>
      </c>
      <c r="E5" s="29"/>
      <c r="F5" s="15"/>
      <c r="G5" s="29" t="s">
        <v>50</v>
      </c>
      <c r="H5" s="29"/>
      <c r="I5" s="29"/>
      <c r="J5" s="29"/>
      <c r="K5" s="29"/>
      <c r="L5" s="29"/>
      <c r="M5" s="15"/>
      <c r="N5" s="29" t="s">
        <v>51</v>
      </c>
      <c r="O5" s="29"/>
      <c r="P5" s="29"/>
      <c r="Q5" s="29"/>
      <c r="R5" s="29"/>
      <c r="S5" s="15"/>
      <c r="T5" s="29" t="s">
        <v>52</v>
      </c>
      <c r="U5" s="29"/>
      <c r="V5" s="29"/>
      <c r="W5" s="29"/>
      <c r="X5" s="15"/>
      <c r="Y5" s="29" t="s">
        <v>53</v>
      </c>
      <c r="Z5" s="29"/>
      <c r="AA5" s="29"/>
      <c r="AB5" s="29"/>
      <c r="AC5" s="29"/>
      <c r="AD5" s="29"/>
      <c r="AE5" s="15"/>
      <c r="AF5" s="29" t="s">
        <v>42</v>
      </c>
      <c r="AG5" s="15"/>
      <c r="AH5" s="29" t="s">
        <v>43</v>
      </c>
      <c r="AI5" s="15"/>
      <c r="AJ5" s="29" t="s">
        <v>54</v>
      </c>
      <c r="AK5" s="29"/>
      <c r="AL5" s="29"/>
      <c r="AM5" s="29"/>
      <c r="AN5" s="29"/>
    </row>
    <row r="6" spans="2:4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C6" s="12" t="s">
        <v>40</v>
      </c>
      <c r="AD6" s="12" t="s">
        <v>41</v>
      </c>
      <c r="AF6" s="12" t="s">
        <v>42</v>
      </c>
      <c r="AH6" s="12" t="s">
        <v>43</v>
      </c>
      <c r="AJ6" s="12" t="s">
        <v>44</v>
      </c>
      <c r="AK6" s="12" t="s">
        <v>45</v>
      </c>
      <c r="AL6" s="12" t="s">
        <v>46</v>
      </c>
      <c r="AM6" s="12" t="s">
        <v>47</v>
      </c>
      <c r="AN6" s="12" t="s">
        <v>48</v>
      </c>
    </row>
    <row r="7" spans="2:40" ht="30" customHeight="1" x14ac:dyDescent="0.35">
      <c r="B7" s="10" t="s">
        <v>19</v>
      </c>
      <c r="C7" s="10">
        <v>83</v>
      </c>
      <c r="D7" s="10">
        <v>43</v>
      </c>
      <c r="E7" s="10">
        <v>40</v>
      </c>
      <c r="F7" s="10"/>
      <c r="G7" s="10">
        <v>9</v>
      </c>
      <c r="H7" s="10">
        <v>29</v>
      </c>
      <c r="I7" s="10">
        <v>17</v>
      </c>
      <c r="J7" s="10">
        <v>14</v>
      </c>
      <c r="K7" s="10">
        <v>5</v>
      </c>
      <c r="L7" s="10">
        <v>9</v>
      </c>
      <c r="M7" s="10"/>
      <c r="N7" s="10">
        <v>2</v>
      </c>
      <c r="O7" s="10">
        <v>9</v>
      </c>
      <c r="P7" s="10">
        <v>13</v>
      </c>
      <c r="Q7" s="10">
        <v>40</v>
      </c>
      <c r="R7" s="10">
        <v>18</v>
      </c>
      <c r="S7" s="10"/>
      <c r="T7" s="10">
        <v>3</v>
      </c>
      <c r="U7" s="10">
        <v>11</v>
      </c>
      <c r="V7" s="10">
        <v>23</v>
      </c>
      <c r="W7" s="10">
        <v>43</v>
      </c>
      <c r="X7" s="10"/>
      <c r="Y7" s="10">
        <v>53</v>
      </c>
      <c r="Z7" s="10">
        <v>8</v>
      </c>
      <c r="AA7" s="10">
        <v>11</v>
      </c>
      <c r="AB7" s="10">
        <v>4</v>
      </c>
      <c r="AC7" s="10">
        <v>5</v>
      </c>
      <c r="AD7" s="10">
        <v>2</v>
      </c>
      <c r="AE7" s="10"/>
      <c r="AF7" s="10">
        <v>57</v>
      </c>
      <c r="AG7" s="10"/>
      <c r="AH7" s="10">
        <v>80</v>
      </c>
      <c r="AI7" s="10"/>
      <c r="AJ7" s="10">
        <v>37</v>
      </c>
      <c r="AK7" s="10">
        <v>11</v>
      </c>
      <c r="AL7" s="10">
        <v>19</v>
      </c>
      <c r="AM7" s="10">
        <v>11</v>
      </c>
      <c r="AN7" s="10">
        <v>5</v>
      </c>
    </row>
    <row r="8" spans="2:40" ht="30" customHeight="1" x14ac:dyDescent="0.35">
      <c r="B8" s="11" t="s">
        <v>20</v>
      </c>
      <c r="C8" s="11">
        <v>88</v>
      </c>
      <c r="D8" s="11">
        <v>52</v>
      </c>
      <c r="E8" s="11">
        <v>36</v>
      </c>
      <c r="F8" s="11"/>
      <c r="G8" s="11">
        <v>9</v>
      </c>
      <c r="H8" s="11">
        <v>34</v>
      </c>
      <c r="I8" s="11">
        <v>18</v>
      </c>
      <c r="J8" s="11">
        <v>14</v>
      </c>
      <c r="K8" s="11">
        <v>4</v>
      </c>
      <c r="L8" s="11">
        <v>8</v>
      </c>
      <c r="M8" s="11"/>
      <c r="N8" s="11">
        <v>2</v>
      </c>
      <c r="O8" s="11">
        <v>8</v>
      </c>
      <c r="P8" s="11">
        <v>13</v>
      </c>
      <c r="Q8" s="11">
        <v>43</v>
      </c>
      <c r="R8" s="11">
        <v>20</v>
      </c>
      <c r="S8" s="11"/>
      <c r="T8" s="11">
        <v>3</v>
      </c>
      <c r="U8" s="11">
        <v>11</v>
      </c>
      <c r="V8" s="11">
        <v>25</v>
      </c>
      <c r="W8" s="11">
        <v>47</v>
      </c>
      <c r="X8" s="11"/>
      <c r="Y8" s="11">
        <v>59</v>
      </c>
      <c r="Z8" s="11">
        <v>8</v>
      </c>
      <c r="AA8" s="11">
        <v>10</v>
      </c>
      <c r="AB8" s="11">
        <v>4</v>
      </c>
      <c r="AC8" s="11">
        <v>5</v>
      </c>
      <c r="AD8" s="11">
        <v>2</v>
      </c>
      <c r="AE8" s="11"/>
      <c r="AF8" s="11">
        <v>62</v>
      </c>
      <c r="AG8" s="11"/>
      <c r="AH8" s="11">
        <v>85</v>
      </c>
      <c r="AI8" s="11"/>
      <c r="AJ8" s="11">
        <v>38</v>
      </c>
      <c r="AK8" s="11">
        <v>11</v>
      </c>
      <c r="AL8" s="11">
        <v>19</v>
      </c>
      <c r="AM8" s="11">
        <v>13</v>
      </c>
      <c r="AN8" s="11">
        <v>6</v>
      </c>
    </row>
    <row r="9" spans="2:40" x14ac:dyDescent="0.35">
      <c r="B9" s="18" t="s">
        <v>66</v>
      </c>
      <c r="C9" s="17">
        <v>0.33680655068125698</v>
      </c>
      <c r="D9" s="17">
        <v>0.26244608236981898</v>
      </c>
      <c r="E9" s="17">
        <v>0.44411660128873898</v>
      </c>
      <c r="F9" s="17"/>
      <c r="G9" s="17">
        <v>0.38636933170379201</v>
      </c>
      <c r="H9" s="17">
        <v>0.216687985262454</v>
      </c>
      <c r="I9" s="17">
        <v>0.36237510273546297</v>
      </c>
      <c r="J9" s="17">
        <v>0.55425791842029504</v>
      </c>
      <c r="K9" s="17">
        <v>0.60888510106353999</v>
      </c>
      <c r="L9" s="17">
        <v>0.21395145274742999</v>
      </c>
      <c r="M9" s="17"/>
      <c r="N9" s="17">
        <v>0</v>
      </c>
      <c r="O9" s="17">
        <v>0.22954583070586501</v>
      </c>
      <c r="P9" s="17">
        <v>0.33326567736487001</v>
      </c>
      <c r="Q9" s="17">
        <v>0.37670506772654999</v>
      </c>
      <c r="R9" s="17">
        <v>0.35407713581808697</v>
      </c>
      <c r="S9" s="17"/>
      <c r="T9" s="17">
        <v>0.321303751335968</v>
      </c>
      <c r="U9" s="17">
        <v>0.25370418711021098</v>
      </c>
      <c r="V9" s="17">
        <v>0.28841907456103999</v>
      </c>
      <c r="W9" s="17">
        <v>0.38530335372471303</v>
      </c>
      <c r="X9" s="17"/>
      <c r="Y9" s="17">
        <v>0.36022510368062599</v>
      </c>
      <c r="Z9" s="17">
        <v>0.25853886980549201</v>
      </c>
      <c r="AA9" s="17">
        <v>0.267192214814925</v>
      </c>
      <c r="AB9" s="17">
        <v>0.20314694402080599</v>
      </c>
      <c r="AC9" s="17">
        <v>0.580009497177153</v>
      </c>
      <c r="AD9" s="17">
        <v>0</v>
      </c>
      <c r="AE9" s="17"/>
      <c r="AF9" s="17">
        <v>0.36216608681204199</v>
      </c>
      <c r="AG9" s="17"/>
      <c r="AH9" s="17">
        <v>0.33697770048272102</v>
      </c>
      <c r="AI9" s="17"/>
      <c r="AJ9" s="17">
        <v>0.38375179661210601</v>
      </c>
      <c r="AK9" s="17">
        <v>0.35008060076875902</v>
      </c>
      <c r="AL9" s="17">
        <v>0.34487149752241902</v>
      </c>
      <c r="AM9" s="17">
        <v>0.32444682718783702</v>
      </c>
      <c r="AN9" s="17">
        <v>0</v>
      </c>
    </row>
    <row r="10" spans="2:40" x14ac:dyDescent="0.35">
      <c r="B10" s="18" t="s">
        <v>77</v>
      </c>
      <c r="C10" s="17">
        <v>0.32748826924943297</v>
      </c>
      <c r="D10" s="17">
        <v>0.36402997287509298</v>
      </c>
      <c r="E10" s="17">
        <v>0.274754711293209</v>
      </c>
      <c r="F10" s="17"/>
      <c r="G10" s="17">
        <v>0.194414691237009</v>
      </c>
      <c r="H10" s="17">
        <v>0.447129517456126</v>
      </c>
      <c r="I10" s="17">
        <v>0.239448969538229</v>
      </c>
      <c r="J10" s="17">
        <v>0.38369068592114502</v>
      </c>
      <c r="K10" s="17">
        <v>0</v>
      </c>
      <c r="L10" s="17">
        <v>0.23709690242916601</v>
      </c>
      <c r="M10" s="17"/>
      <c r="N10" s="17">
        <v>0</v>
      </c>
      <c r="O10" s="17">
        <v>0.110057789774549</v>
      </c>
      <c r="P10" s="17">
        <v>0.46020758354918001</v>
      </c>
      <c r="Q10" s="17">
        <v>0.32623992532840201</v>
      </c>
      <c r="R10" s="17">
        <v>0.38834503470199999</v>
      </c>
      <c r="S10" s="17"/>
      <c r="T10" s="17">
        <v>0.34991394578206497</v>
      </c>
      <c r="U10" s="17">
        <v>0.20798047605474401</v>
      </c>
      <c r="V10" s="17">
        <v>0.47918088815115301</v>
      </c>
      <c r="W10" s="17">
        <v>0.295174038337988</v>
      </c>
      <c r="X10" s="17"/>
      <c r="Y10" s="17">
        <v>0.32154966099478999</v>
      </c>
      <c r="Z10" s="17">
        <v>0.52513497858722902</v>
      </c>
      <c r="AA10" s="17">
        <v>0.19486653393761999</v>
      </c>
      <c r="AB10" s="17">
        <v>0.50848150166434003</v>
      </c>
      <c r="AC10" s="17">
        <v>0.16830723073611401</v>
      </c>
      <c r="AD10" s="17">
        <v>0.44182167299891301</v>
      </c>
      <c r="AE10" s="17"/>
      <c r="AF10" s="17">
        <v>0.37758377402087501</v>
      </c>
      <c r="AG10" s="17"/>
      <c r="AH10" s="17">
        <v>0.33790692139356299</v>
      </c>
      <c r="AI10" s="17"/>
      <c r="AJ10" s="17">
        <v>0.34203999848907102</v>
      </c>
      <c r="AK10" s="17">
        <v>0.45080188561528001</v>
      </c>
      <c r="AL10" s="17">
        <v>9.4183796046721099E-2</v>
      </c>
      <c r="AM10" s="17">
        <v>0.40407686493286199</v>
      </c>
      <c r="AN10" s="17">
        <v>0.59768624126138503</v>
      </c>
    </row>
    <row r="11" spans="2:40" ht="29" x14ac:dyDescent="0.35">
      <c r="B11" s="18" t="s">
        <v>65</v>
      </c>
      <c r="C11" s="17">
        <v>0.31120137108383999</v>
      </c>
      <c r="D11" s="17">
        <v>0.29919537442799898</v>
      </c>
      <c r="E11" s="17">
        <v>0.32852729893216498</v>
      </c>
      <c r="F11" s="17"/>
      <c r="G11" s="17">
        <v>0.51318548029826205</v>
      </c>
      <c r="H11" s="17">
        <v>0.29021526764449201</v>
      </c>
      <c r="I11" s="17">
        <v>0.23493881299493899</v>
      </c>
      <c r="J11" s="17">
        <v>0.36209511206750999</v>
      </c>
      <c r="K11" s="17">
        <v>0.60888510106353999</v>
      </c>
      <c r="L11" s="17">
        <v>0.106474315467303</v>
      </c>
      <c r="M11" s="17"/>
      <c r="N11" s="17">
        <v>0.57766301178829804</v>
      </c>
      <c r="O11" s="17">
        <v>0.24756298260066201</v>
      </c>
      <c r="P11" s="17">
        <v>0.36073932586311902</v>
      </c>
      <c r="Q11" s="17">
        <v>0.29698589531321001</v>
      </c>
      <c r="R11" s="17">
        <v>0.26711359863773598</v>
      </c>
      <c r="S11" s="17"/>
      <c r="T11" s="17">
        <v>0</v>
      </c>
      <c r="U11" s="17">
        <v>0.57587151882288301</v>
      </c>
      <c r="V11" s="17">
        <v>0.29535945695018301</v>
      </c>
      <c r="W11" s="17">
        <v>0.25084758089376402</v>
      </c>
      <c r="X11" s="17"/>
      <c r="Y11" s="17">
        <v>0.25307305982360401</v>
      </c>
      <c r="Z11" s="17">
        <v>0.51895577369020895</v>
      </c>
      <c r="AA11" s="17">
        <v>0.267192214814925</v>
      </c>
      <c r="AB11" s="17">
        <v>0.784171836786693</v>
      </c>
      <c r="AC11" s="17">
        <v>0.25206988447636902</v>
      </c>
      <c r="AD11" s="17">
        <v>0.55817832700108605</v>
      </c>
      <c r="AE11" s="17"/>
      <c r="AF11" s="17">
        <v>0.289621254251058</v>
      </c>
      <c r="AG11" s="17"/>
      <c r="AH11" s="17">
        <v>0.310557922365715</v>
      </c>
      <c r="AI11" s="17"/>
      <c r="AJ11" s="17">
        <v>0.33014675550772798</v>
      </c>
      <c r="AK11" s="17">
        <v>0.273008339792708</v>
      </c>
      <c r="AL11" s="17">
        <v>0.25983578005220898</v>
      </c>
      <c r="AM11" s="17">
        <v>0.40511541321585398</v>
      </c>
      <c r="AN11" s="17">
        <v>0.218811249258098</v>
      </c>
    </row>
    <row r="12" spans="2:40" ht="43.5" x14ac:dyDescent="0.35">
      <c r="B12" s="18" t="s">
        <v>67</v>
      </c>
      <c r="C12" s="17">
        <v>0.31059718086565902</v>
      </c>
      <c r="D12" s="17">
        <v>0.36537401219639698</v>
      </c>
      <c r="E12" s="17">
        <v>0.23154839761163101</v>
      </c>
      <c r="F12" s="17"/>
      <c r="G12" s="17">
        <v>0.23809297869354701</v>
      </c>
      <c r="H12" s="17">
        <v>0.43149309300828698</v>
      </c>
      <c r="I12" s="17">
        <v>0.40625449053084101</v>
      </c>
      <c r="J12" s="17">
        <v>0.15698868870706301</v>
      </c>
      <c r="K12" s="17">
        <v>0</v>
      </c>
      <c r="L12" s="17">
        <v>0.109978736803394</v>
      </c>
      <c r="M12" s="17"/>
      <c r="N12" s="17">
        <v>0</v>
      </c>
      <c r="O12" s="17">
        <v>0.23594311040712401</v>
      </c>
      <c r="P12" s="17">
        <v>0</v>
      </c>
      <c r="Q12" s="17">
        <v>0.423634797958714</v>
      </c>
      <c r="R12" s="17">
        <v>0.35563662609031499</v>
      </c>
      <c r="S12" s="17"/>
      <c r="T12" s="17">
        <v>0</v>
      </c>
      <c r="U12" s="17">
        <v>0.18432195142861399</v>
      </c>
      <c r="V12" s="17">
        <v>0.33115730700069101</v>
      </c>
      <c r="W12" s="17">
        <v>0.36683105598413202</v>
      </c>
      <c r="X12" s="17"/>
      <c r="Y12" s="17">
        <v>0.30336814202184398</v>
      </c>
      <c r="Z12" s="17">
        <v>0.52318596436819798</v>
      </c>
      <c r="AA12" s="17">
        <v>9.0389941952606495E-2</v>
      </c>
      <c r="AB12" s="17">
        <v>0.28837155431485401</v>
      </c>
      <c r="AC12" s="17">
        <v>0.667978321078044</v>
      </c>
      <c r="AD12" s="17">
        <v>0</v>
      </c>
      <c r="AE12" s="17"/>
      <c r="AF12" s="17">
        <v>0.39849157918413902</v>
      </c>
      <c r="AG12" s="17"/>
      <c r="AH12" s="17">
        <v>0.320478463000752</v>
      </c>
      <c r="AI12" s="17"/>
      <c r="AJ12" s="17">
        <v>0.25667915010215597</v>
      </c>
      <c r="AK12" s="17">
        <v>0.15576876955961599</v>
      </c>
      <c r="AL12" s="17">
        <v>0.42746288188038101</v>
      </c>
      <c r="AM12" s="17">
        <v>0.36556631897305902</v>
      </c>
      <c r="AN12" s="17">
        <v>0.45502082722246401</v>
      </c>
    </row>
    <row r="13" spans="2:40" x14ac:dyDescent="0.35">
      <c r="B13" s="18" t="s">
        <v>78</v>
      </c>
      <c r="C13" s="17">
        <v>0.30965521637313398</v>
      </c>
      <c r="D13" s="17">
        <v>0.36939125342142398</v>
      </c>
      <c r="E13" s="17">
        <v>0.223449772750929</v>
      </c>
      <c r="F13" s="17"/>
      <c r="G13" s="17">
        <v>0.2903920114704</v>
      </c>
      <c r="H13" s="17">
        <v>0.324703835813343</v>
      </c>
      <c r="I13" s="17">
        <v>0.42621610703408203</v>
      </c>
      <c r="J13" s="17">
        <v>0.28084653394748799</v>
      </c>
      <c r="K13" s="17">
        <v>0.230166937093226</v>
      </c>
      <c r="L13" s="17">
        <v>0.111745200739508</v>
      </c>
      <c r="M13" s="17"/>
      <c r="N13" s="17">
        <v>0</v>
      </c>
      <c r="O13" s="17">
        <v>0.217630683111774</v>
      </c>
      <c r="P13" s="17">
        <v>7.4859321242256999E-2</v>
      </c>
      <c r="Q13" s="17">
        <v>0.433806840317561</v>
      </c>
      <c r="R13" s="17">
        <v>0.28725384092343997</v>
      </c>
      <c r="S13" s="17"/>
      <c r="T13" s="17">
        <v>0</v>
      </c>
      <c r="U13" s="17">
        <v>0</v>
      </c>
      <c r="V13" s="17">
        <v>0.441346866335454</v>
      </c>
      <c r="W13" s="17">
        <v>0.34933393624176601</v>
      </c>
      <c r="X13" s="17"/>
      <c r="Y13" s="17">
        <v>0.327154360273194</v>
      </c>
      <c r="Z13" s="17">
        <v>0.37504960857196201</v>
      </c>
      <c r="AA13" s="17">
        <v>9.1841773254617204E-2</v>
      </c>
      <c r="AB13" s="17">
        <v>0.20314694402080599</v>
      </c>
      <c r="AC13" s="17">
        <v>0.667978321078044</v>
      </c>
      <c r="AD13" s="17">
        <v>0</v>
      </c>
      <c r="AE13" s="17"/>
      <c r="AF13" s="17">
        <v>0.35957295950762602</v>
      </c>
      <c r="AG13" s="17"/>
      <c r="AH13" s="17">
        <v>0.31950653102144499</v>
      </c>
      <c r="AI13" s="17"/>
      <c r="AJ13" s="17">
        <v>0.288522661282059</v>
      </c>
      <c r="AK13" s="17">
        <v>0.350618777200289</v>
      </c>
      <c r="AL13" s="17">
        <v>0.31902302331412602</v>
      </c>
      <c r="AM13" s="17">
        <v>0.45548548159725499</v>
      </c>
      <c r="AN13" s="17">
        <v>0</v>
      </c>
    </row>
    <row r="14" spans="2:40" ht="29" x14ac:dyDescent="0.35">
      <c r="B14" s="18" t="s">
        <v>68</v>
      </c>
      <c r="C14" s="17">
        <v>0.29936674554493298</v>
      </c>
      <c r="D14" s="17">
        <v>0.29709697882324398</v>
      </c>
      <c r="E14" s="17">
        <v>0.30264225990494997</v>
      </c>
      <c r="F14" s="17"/>
      <c r="G14" s="17">
        <v>0.23809297869354701</v>
      </c>
      <c r="H14" s="17">
        <v>0.48780722132020699</v>
      </c>
      <c r="I14" s="17">
        <v>0.269370296584099</v>
      </c>
      <c r="J14" s="17">
        <v>0.121347749827638</v>
      </c>
      <c r="K14" s="17">
        <v>0</v>
      </c>
      <c r="L14" s="17">
        <v>0.111745200739508</v>
      </c>
      <c r="M14" s="17"/>
      <c r="N14" s="17">
        <v>0</v>
      </c>
      <c r="O14" s="17">
        <v>0.237707726482669</v>
      </c>
      <c r="P14" s="17">
        <v>0</v>
      </c>
      <c r="Q14" s="17">
        <v>0.30570127785447399</v>
      </c>
      <c r="R14" s="17">
        <v>0.56110184484792702</v>
      </c>
      <c r="S14" s="17"/>
      <c r="T14" s="17">
        <v>0</v>
      </c>
      <c r="U14" s="17">
        <v>9.84949494633445E-2</v>
      </c>
      <c r="V14" s="17">
        <v>0.316311840521456</v>
      </c>
      <c r="W14" s="17">
        <v>0.37332085756475902</v>
      </c>
      <c r="X14" s="17"/>
      <c r="Y14" s="17">
        <v>0.32820332277176401</v>
      </c>
      <c r="Z14" s="17">
        <v>0.25658985558646102</v>
      </c>
      <c r="AA14" s="17">
        <v>9.1841773254617204E-2</v>
      </c>
      <c r="AB14" s="17">
        <v>0.49151849833566003</v>
      </c>
      <c r="AC14" s="17">
        <v>0.41590843660167498</v>
      </c>
      <c r="AD14" s="17">
        <v>0</v>
      </c>
      <c r="AE14" s="17"/>
      <c r="AF14" s="17">
        <v>0.35749837823199399</v>
      </c>
      <c r="AG14" s="17"/>
      <c r="AH14" s="17">
        <v>0.30889074465641703</v>
      </c>
      <c r="AI14" s="17"/>
      <c r="AJ14" s="17">
        <v>0.28622018754889</v>
      </c>
      <c r="AK14" s="17">
        <v>0.27313665830732697</v>
      </c>
      <c r="AL14" s="17">
        <v>0.31037642754654399</v>
      </c>
      <c r="AM14" s="17">
        <v>0.36611332551978998</v>
      </c>
      <c r="AN14" s="17">
        <v>0.24768648761129999</v>
      </c>
    </row>
    <row r="15" spans="2:40" x14ac:dyDescent="0.35">
      <c r="B15" s="18" t="s">
        <v>75</v>
      </c>
      <c r="C15" s="17">
        <v>0.29794013108092199</v>
      </c>
      <c r="D15" s="17">
        <v>0.335337128184234</v>
      </c>
      <c r="E15" s="17">
        <v>0.243972293830131</v>
      </c>
      <c r="F15" s="17"/>
      <c r="G15" s="17">
        <v>0.473484034917453</v>
      </c>
      <c r="H15" s="17">
        <v>0.33217140721243299</v>
      </c>
      <c r="I15" s="17">
        <v>0.23201504985175</v>
      </c>
      <c r="J15" s="17">
        <v>0.32739952569807201</v>
      </c>
      <c r="K15" s="17">
        <v>0.41952601907838299</v>
      </c>
      <c r="L15" s="17">
        <v>0</v>
      </c>
      <c r="M15" s="17"/>
      <c r="N15" s="17">
        <v>0</v>
      </c>
      <c r="O15" s="17">
        <v>0.209413669664096</v>
      </c>
      <c r="P15" s="17">
        <v>0.37083712438127397</v>
      </c>
      <c r="Q15" s="17">
        <v>0.33228299537462502</v>
      </c>
      <c r="R15" s="17">
        <v>0.261914510397042</v>
      </c>
      <c r="S15" s="17"/>
      <c r="T15" s="17">
        <v>0.32878230288196703</v>
      </c>
      <c r="U15" s="17">
        <v>7.5707419272637605E-2</v>
      </c>
      <c r="V15" s="17">
        <v>0.368220197435565</v>
      </c>
      <c r="W15" s="17">
        <v>0.31064487339883101</v>
      </c>
      <c r="X15" s="17"/>
      <c r="Y15" s="17">
        <v>0.29013007712962602</v>
      </c>
      <c r="Z15" s="17">
        <v>0.26276906048348198</v>
      </c>
      <c r="AA15" s="17">
        <v>7.9732357844731802E-2</v>
      </c>
      <c r="AB15" s="17">
        <v>0.49151849833566003</v>
      </c>
      <c r="AC15" s="17">
        <v>0.83589893942452198</v>
      </c>
      <c r="AD15" s="17">
        <v>0</v>
      </c>
      <c r="AE15" s="17"/>
      <c r="AF15" s="17">
        <v>0.30997807940274502</v>
      </c>
      <c r="AG15" s="17"/>
      <c r="AH15" s="17">
        <v>0.29687479168895098</v>
      </c>
      <c r="AI15" s="17"/>
      <c r="AJ15" s="17">
        <v>0.26572275189744299</v>
      </c>
      <c r="AK15" s="17">
        <v>0.36578858109417001</v>
      </c>
      <c r="AL15" s="17">
        <v>0.42354559796656199</v>
      </c>
      <c r="AM15" s="17">
        <v>0.169493735558752</v>
      </c>
      <c r="AN15" s="17">
        <v>0.24768648761129999</v>
      </c>
    </row>
    <row r="16" spans="2:40" x14ac:dyDescent="0.35">
      <c r="B16" s="18" t="s">
        <v>76</v>
      </c>
      <c r="C16" s="17">
        <v>0.29509977519693198</v>
      </c>
      <c r="D16" s="17">
        <v>0.34048094733070799</v>
      </c>
      <c r="E16" s="17">
        <v>0.229609925699129</v>
      </c>
      <c r="F16" s="17"/>
      <c r="G16" s="17">
        <v>0</v>
      </c>
      <c r="H16" s="17">
        <v>0.274208709653119</v>
      </c>
      <c r="I16" s="17">
        <v>0.52226296659620497</v>
      </c>
      <c r="J16" s="17">
        <v>0.44648843071516597</v>
      </c>
      <c r="K16" s="17">
        <v>0</v>
      </c>
      <c r="L16" s="17">
        <v>0.106474315467303</v>
      </c>
      <c r="M16" s="17"/>
      <c r="N16" s="17">
        <v>0.42233698821170201</v>
      </c>
      <c r="O16" s="17">
        <v>0.121483562566015</v>
      </c>
      <c r="P16" s="17">
        <v>9.9158452202661396E-2</v>
      </c>
      <c r="Q16" s="17">
        <v>0.40909907760966502</v>
      </c>
      <c r="R16" s="17">
        <v>0.25519707611658898</v>
      </c>
      <c r="S16" s="17"/>
      <c r="T16" s="17">
        <v>0</v>
      </c>
      <c r="U16" s="17">
        <v>0.17799676783757301</v>
      </c>
      <c r="V16" s="17">
        <v>0.23178863206872</v>
      </c>
      <c r="W16" s="17">
        <v>0.39161515353451998</v>
      </c>
      <c r="X16" s="17"/>
      <c r="Y16" s="17">
        <v>0.35476769645723799</v>
      </c>
      <c r="Z16" s="17">
        <v>0.26659610878173701</v>
      </c>
      <c r="AA16" s="17">
        <v>0.18745985697019299</v>
      </c>
      <c r="AB16" s="17">
        <v>0</v>
      </c>
      <c r="AC16" s="17">
        <v>0.247601205865561</v>
      </c>
      <c r="AD16" s="17">
        <v>0</v>
      </c>
      <c r="AE16" s="17"/>
      <c r="AF16" s="17">
        <v>0.38746143790958198</v>
      </c>
      <c r="AG16" s="17"/>
      <c r="AH16" s="17">
        <v>0.29381865669341101</v>
      </c>
      <c r="AI16" s="17"/>
      <c r="AJ16" s="17">
        <v>0.34542701091668099</v>
      </c>
      <c r="AK16" s="17">
        <v>0.38995554753341199</v>
      </c>
      <c r="AL16" s="17">
        <v>0.181628233691254</v>
      </c>
      <c r="AM16" s="17">
        <v>0.36264572051728899</v>
      </c>
      <c r="AN16" s="17">
        <v>0</v>
      </c>
    </row>
    <row r="17" spans="2:40" x14ac:dyDescent="0.35">
      <c r="B17" s="18" t="s">
        <v>74</v>
      </c>
      <c r="C17" s="17">
        <v>0.25643088437912598</v>
      </c>
      <c r="D17" s="17">
        <v>0.34907876498168899</v>
      </c>
      <c r="E17" s="17">
        <v>0.12273015626513099</v>
      </c>
      <c r="F17" s="17"/>
      <c r="G17" s="17">
        <v>0.23539105622390599</v>
      </c>
      <c r="H17" s="17">
        <v>0.24601357187707801</v>
      </c>
      <c r="I17" s="17">
        <v>0.50247350331047902</v>
      </c>
      <c r="J17" s="17">
        <v>0.216801197100743</v>
      </c>
      <c r="K17" s="17">
        <v>0</v>
      </c>
      <c r="L17" s="17">
        <v>0</v>
      </c>
      <c r="M17" s="17"/>
      <c r="N17" s="17">
        <v>0</v>
      </c>
      <c r="O17" s="17">
        <v>0.103411293000344</v>
      </c>
      <c r="P17" s="17">
        <v>0</v>
      </c>
      <c r="Q17" s="17">
        <v>0.41586924372634398</v>
      </c>
      <c r="R17" s="17">
        <v>0.18885201661953399</v>
      </c>
      <c r="S17" s="17"/>
      <c r="T17" s="17">
        <v>0</v>
      </c>
      <c r="U17" s="17">
        <v>0</v>
      </c>
      <c r="V17" s="17">
        <v>0.21180716236170599</v>
      </c>
      <c r="W17" s="17">
        <v>0.37044456089239702</v>
      </c>
      <c r="X17" s="17"/>
      <c r="Y17" s="17">
        <v>0.33006549906154498</v>
      </c>
      <c r="Z17" s="17">
        <v>0.146258321717013</v>
      </c>
      <c r="AA17" s="17">
        <v>0</v>
      </c>
      <c r="AB17" s="17">
        <v>0.20314694402080599</v>
      </c>
      <c r="AC17" s="17">
        <v>0.247601205865561</v>
      </c>
      <c r="AD17" s="17">
        <v>0</v>
      </c>
      <c r="AE17" s="17"/>
      <c r="AF17" s="17">
        <v>0.33726574176081697</v>
      </c>
      <c r="AG17" s="17"/>
      <c r="AH17" s="17">
        <v>0.26458892982448201</v>
      </c>
      <c r="AI17" s="17"/>
      <c r="AJ17" s="17">
        <v>0.316898106638968</v>
      </c>
      <c r="AK17" s="17">
        <v>0.21113615466103999</v>
      </c>
      <c r="AL17" s="17">
        <v>0.147767909066676</v>
      </c>
      <c r="AM17" s="17">
        <v>0.30232964652869299</v>
      </c>
      <c r="AN17" s="17">
        <v>0.20733433961116399</v>
      </c>
    </row>
    <row r="18" spans="2:40" x14ac:dyDescent="0.35">
      <c r="B18" s="18" t="s">
        <v>71</v>
      </c>
      <c r="C18" s="17">
        <v>0.253063245530536</v>
      </c>
      <c r="D18" s="17">
        <v>0.25570185475402302</v>
      </c>
      <c r="E18" s="17">
        <v>0.249255452280501</v>
      </c>
      <c r="F18" s="17"/>
      <c r="G18" s="17">
        <v>0.23563292792332199</v>
      </c>
      <c r="H18" s="17">
        <v>0.23304237088218199</v>
      </c>
      <c r="I18" s="17">
        <v>0.41232247374774</v>
      </c>
      <c r="J18" s="17">
        <v>0.33957380025971501</v>
      </c>
      <c r="K18" s="17">
        <v>0</v>
      </c>
      <c r="L18" s="17">
        <v>0</v>
      </c>
      <c r="M18" s="17"/>
      <c r="N18" s="17">
        <v>0</v>
      </c>
      <c r="O18" s="17">
        <v>0.23208179669839901</v>
      </c>
      <c r="P18" s="17">
        <v>0</v>
      </c>
      <c r="Q18" s="17">
        <v>0.36245376683069802</v>
      </c>
      <c r="R18" s="17">
        <v>0.23535832868062301</v>
      </c>
      <c r="S18" s="17"/>
      <c r="T18" s="17">
        <v>0</v>
      </c>
      <c r="U18" s="17">
        <v>9.84949494633445E-2</v>
      </c>
      <c r="V18" s="17">
        <v>0.26219465162168798</v>
      </c>
      <c r="W18" s="17">
        <v>0.31481132934309902</v>
      </c>
      <c r="X18" s="17"/>
      <c r="Y18" s="17">
        <v>0.233659843006924</v>
      </c>
      <c r="Z18" s="17">
        <v>0.51512872539195398</v>
      </c>
      <c r="AA18" s="17">
        <v>0</v>
      </c>
      <c r="AB18" s="17">
        <v>0.49151849833566003</v>
      </c>
      <c r="AC18" s="17">
        <v>0.49967109034193002</v>
      </c>
      <c r="AD18" s="17">
        <v>0</v>
      </c>
      <c r="AE18" s="17"/>
      <c r="AF18" s="17">
        <v>0.31094026923269003</v>
      </c>
      <c r="AG18" s="17"/>
      <c r="AH18" s="17">
        <v>0.26111415352699602</v>
      </c>
      <c r="AI18" s="17"/>
      <c r="AJ18" s="17">
        <v>0.32508446907778699</v>
      </c>
      <c r="AK18" s="17">
        <v>0</v>
      </c>
      <c r="AL18" s="17">
        <v>0.32467001195823902</v>
      </c>
      <c r="AM18" s="17">
        <v>0.26939561476226498</v>
      </c>
      <c r="AN18" s="17">
        <v>0</v>
      </c>
    </row>
    <row r="19" spans="2:40" ht="29" x14ac:dyDescent="0.35">
      <c r="B19" s="18" t="s">
        <v>70</v>
      </c>
      <c r="C19" s="17">
        <v>0.25266168554475099</v>
      </c>
      <c r="D19" s="17">
        <v>0.28954596835214602</v>
      </c>
      <c r="E19" s="17">
        <v>0.19943374945772999</v>
      </c>
      <c r="F19" s="17"/>
      <c r="G19" s="17">
        <v>0.23563292792332199</v>
      </c>
      <c r="H19" s="17">
        <v>0.25955545496951699</v>
      </c>
      <c r="I19" s="17">
        <v>0.28668710714080098</v>
      </c>
      <c r="J19" s="17">
        <v>0.42975618058847098</v>
      </c>
      <c r="K19" s="17">
        <v>0</v>
      </c>
      <c r="L19" s="17">
        <v>0</v>
      </c>
      <c r="M19" s="17"/>
      <c r="N19" s="17">
        <v>0</v>
      </c>
      <c r="O19" s="17">
        <v>0.12607942003464701</v>
      </c>
      <c r="P19" s="17">
        <v>0.162204173307536</v>
      </c>
      <c r="Q19" s="17">
        <v>0.22185027832700099</v>
      </c>
      <c r="R19" s="17">
        <v>0.475489698830731</v>
      </c>
      <c r="S19" s="17"/>
      <c r="T19" s="17">
        <v>0</v>
      </c>
      <c r="U19" s="17">
        <v>0.29457033429267998</v>
      </c>
      <c r="V19" s="17">
        <v>0.20695325534081399</v>
      </c>
      <c r="W19" s="17">
        <v>0.29805690079590502</v>
      </c>
      <c r="X19" s="17"/>
      <c r="Y19" s="17">
        <v>0.270877543965722</v>
      </c>
      <c r="Z19" s="17">
        <v>0.39939092270900001</v>
      </c>
      <c r="AA19" s="17">
        <v>0</v>
      </c>
      <c r="AB19" s="17">
        <v>0.784171836786693</v>
      </c>
      <c r="AC19" s="17">
        <v>0</v>
      </c>
      <c r="AD19" s="17">
        <v>0</v>
      </c>
      <c r="AE19" s="17"/>
      <c r="AF19" s="17">
        <v>0.29066502301985803</v>
      </c>
      <c r="AG19" s="17"/>
      <c r="AH19" s="17">
        <v>0.26069981838496997</v>
      </c>
      <c r="AI19" s="17"/>
      <c r="AJ19" s="17">
        <v>0.278156438382133</v>
      </c>
      <c r="AK19" s="17">
        <v>9.9222083150961496E-2</v>
      </c>
      <c r="AL19" s="17">
        <v>0.22178612716563201</v>
      </c>
      <c r="AM19" s="17">
        <v>0.17475859712177599</v>
      </c>
      <c r="AN19" s="17">
        <v>0.67383207648056198</v>
      </c>
    </row>
    <row r="20" spans="2:40" x14ac:dyDescent="0.35">
      <c r="B20" s="18" t="s">
        <v>89</v>
      </c>
      <c r="C20" s="19">
        <v>5.0433022354980997E-2</v>
      </c>
      <c r="D20" s="19">
        <v>1.76315431174754E-2</v>
      </c>
      <c r="E20" s="19">
        <v>9.7769039420321904E-2</v>
      </c>
      <c r="F20" s="19"/>
      <c r="G20" s="19">
        <v>0</v>
      </c>
      <c r="H20" s="19">
        <v>0</v>
      </c>
      <c r="I20" s="19">
        <v>0</v>
      </c>
      <c r="J20" s="19">
        <v>0</v>
      </c>
      <c r="K20" s="19">
        <v>0.39111489893646001</v>
      </c>
      <c r="L20" s="19">
        <v>0.32722770728050199</v>
      </c>
      <c r="M20" s="19"/>
      <c r="N20" s="19">
        <v>0</v>
      </c>
      <c r="O20" s="19">
        <v>0</v>
      </c>
      <c r="P20" s="19">
        <v>0.20652673908594901</v>
      </c>
      <c r="Q20" s="19">
        <v>3.9442396605615299E-2</v>
      </c>
      <c r="R20" s="19">
        <v>0</v>
      </c>
      <c r="S20" s="19"/>
      <c r="T20" s="19">
        <v>0</v>
      </c>
      <c r="U20" s="19">
        <v>0.167411987413941</v>
      </c>
      <c r="V20" s="19">
        <v>0</v>
      </c>
      <c r="W20" s="19">
        <v>3.6367107659246098E-2</v>
      </c>
      <c r="X20" s="19"/>
      <c r="Y20" s="19">
        <v>0</v>
      </c>
      <c r="Z20" s="19">
        <v>0.105221681654315</v>
      </c>
      <c r="AA20" s="19">
        <v>0.35570953604023098</v>
      </c>
      <c r="AB20" s="19">
        <v>0</v>
      </c>
      <c r="AC20" s="19">
        <v>0</v>
      </c>
      <c r="AD20" s="19">
        <v>0</v>
      </c>
      <c r="AE20" s="19"/>
      <c r="AF20" s="19">
        <v>4.2404499830316501E-2</v>
      </c>
      <c r="AG20" s="19"/>
      <c r="AH20" s="19">
        <v>4.1436992945346203E-2</v>
      </c>
      <c r="AI20" s="19"/>
      <c r="AJ20" s="19">
        <v>2.4046579965240601E-2</v>
      </c>
      <c r="AK20" s="19">
        <v>8.1339766951338294E-2</v>
      </c>
      <c r="AL20" s="19">
        <v>8.7553095732095701E-2</v>
      </c>
      <c r="AM20" s="19">
        <v>0</v>
      </c>
      <c r="AN20" s="19">
        <v>0.154627271127315</v>
      </c>
    </row>
    <row r="21" spans="2:40" x14ac:dyDescent="0.35">
      <c r="B21" s="16" t="s">
        <v>91</v>
      </c>
    </row>
    <row r="22" spans="2:40" x14ac:dyDescent="0.35">
      <c r="B22" t="s">
        <v>63</v>
      </c>
    </row>
    <row r="23" spans="2:40" x14ac:dyDescent="0.35">
      <c r="B23" t="s">
        <v>64</v>
      </c>
    </row>
    <row r="25" spans="2:40" x14ac:dyDescent="0.35">
      <c r="B25" s="8" t="str">
        <f>HYPERLINK("#'Contents'!A1", "Return to Contents")</f>
        <v>Return to Contents</v>
      </c>
    </row>
  </sheetData>
  <mergeCells count="9">
    <mergeCell ref="AF5"/>
    <mergeCell ref="AH5"/>
    <mergeCell ref="AJ5:AN5"/>
    <mergeCell ref="D2:AH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B2:I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9" width="20.7265625" customWidth="1"/>
  </cols>
  <sheetData>
    <row r="2" spans="2:9" ht="40" customHeight="1" x14ac:dyDescent="0.35">
      <c r="D2" s="30" t="s">
        <v>103</v>
      </c>
      <c r="E2" s="26"/>
      <c r="F2" s="26"/>
      <c r="G2" s="26"/>
      <c r="H2" s="26"/>
      <c r="I2" s="26"/>
    </row>
    <row r="6" spans="2:9" ht="50" customHeight="1" x14ac:dyDescent="0.35">
      <c r="B6" s="20" t="s">
        <v>15</v>
      </c>
      <c r="C6" s="20" t="s">
        <v>92</v>
      </c>
      <c r="D6" s="20" t="s">
        <v>93</v>
      </c>
      <c r="E6" s="20" t="s">
        <v>94</v>
      </c>
      <c r="F6" s="20" t="s">
        <v>95</v>
      </c>
      <c r="G6" s="20" t="s">
        <v>96</v>
      </c>
      <c r="H6" s="20" t="s">
        <v>97</v>
      </c>
    </row>
    <row r="7" spans="2:9" x14ac:dyDescent="0.35">
      <c r="B7" s="18" t="s">
        <v>98</v>
      </c>
      <c r="C7" s="17">
        <v>0.81135671520217201</v>
      </c>
      <c r="D7" s="17">
        <v>0.36122270291670999</v>
      </c>
      <c r="E7" s="17">
        <v>0.16196992648705999</v>
      </c>
      <c r="F7" s="17">
        <v>0.129114324198563</v>
      </c>
      <c r="G7" s="17">
        <v>0.42714069352720702</v>
      </c>
      <c r="H7" s="17">
        <v>0.58250037236825503</v>
      </c>
    </row>
    <row r="8" spans="2:9" x14ac:dyDescent="0.35">
      <c r="B8" s="18" t="s">
        <v>99</v>
      </c>
      <c r="C8" s="17">
        <v>0.139649182979318</v>
      </c>
      <c r="D8" s="17">
        <v>0.36408433032679599</v>
      </c>
      <c r="E8" s="17">
        <v>0.129439397965051</v>
      </c>
      <c r="F8" s="17">
        <v>7.9581542697876706E-2</v>
      </c>
      <c r="G8" s="17">
        <v>0.26574653852903102</v>
      </c>
      <c r="H8" s="17">
        <v>0.11689052908691901</v>
      </c>
    </row>
    <row r="9" spans="2:9" x14ac:dyDescent="0.35">
      <c r="B9" s="18" t="s">
        <v>100</v>
      </c>
      <c r="C9" s="17">
        <v>2.5375663719638002E-2</v>
      </c>
      <c r="D9" s="17">
        <v>0.166292308135773</v>
      </c>
      <c r="E9" s="17">
        <v>0.13771179296113101</v>
      </c>
      <c r="F9" s="17">
        <v>8.0982982938251999E-2</v>
      </c>
      <c r="G9" s="17">
        <v>0.15709899586530299</v>
      </c>
      <c r="H9" s="17">
        <v>6.8389016438572897E-2</v>
      </c>
    </row>
    <row r="10" spans="2:9" x14ac:dyDescent="0.35">
      <c r="B10" s="18" t="s">
        <v>101</v>
      </c>
      <c r="C10" s="17">
        <v>1.4387632717025501E-2</v>
      </c>
      <c r="D10" s="17">
        <v>4.9473227501594802E-2</v>
      </c>
      <c r="E10" s="17">
        <v>0.14185910454634101</v>
      </c>
      <c r="F10" s="17">
        <v>9.6969421517915502E-2</v>
      </c>
      <c r="G10" s="17">
        <v>7.1237274367580705E-2</v>
      </c>
      <c r="H10" s="17">
        <v>7.3219309571274399E-2</v>
      </c>
    </row>
    <row r="11" spans="2:9" x14ac:dyDescent="0.35">
      <c r="B11" s="18" t="s">
        <v>102</v>
      </c>
      <c r="C11" s="17">
        <v>2.70997146320748E-3</v>
      </c>
      <c r="D11" s="17">
        <v>4.0606043367819603E-2</v>
      </c>
      <c r="E11" s="17">
        <v>0.34608474502334202</v>
      </c>
      <c r="F11" s="17">
        <v>0.50115602918564395</v>
      </c>
      <c r="G11" s="17">
        <v>6.0842861358776298E-2</v>
      </c>
      <c r="H11" s="17">
        <v>0.133801891779081</v>
      </c>
    </row>
    <row r="12" spans="2:9" x14ac:dyDescent="0.35">
      <c r="B12" s="18" t="s">
        <v>58</v>
      </c>
      <c r="C12" s="17">
        <v>6.5208339186387304E-3</v>
      </c>
      <c r="D12" s="17">
        <v>1.8321387751306401E-2</v>
      </c>
      <c r="E12" s="17">
        <v>8.2935033017075693E-2</v>
      </c>
      <c r="F12" s="17">
        <v>0.112195699461749</v>
      </c>
      <c r="G12" s="17">
        <v>1.7933636352102302E-2</v>
      </c>
      <c r="H12" s="17">
        <v>2.5198880755897799E-2</v>
      </c>
    </row>
    <row r="13" spans="2:9" x14ac:dyDescent="0.35">
      <c r="B13" s="16"/>
      <c r="C13" s="16"/>
      <c r="D13" s="16"/>
      <c r="E13" s="16"/>
      <c r="F13" s="16"/>
      <c r="G13" s="16"/>
      <c r="H13" s="16"/>
    </row>
    <row r="14" spans="2:9" x14ac:dyDescent="0.35">
      <c r="B14" t="s">
        <v>63</v>
      </c>
    </row>
    <row r="15" spans="2:9" x14ac:dyDescent="0.35">
      <c r="B15" t="s">
        <v>64</v>
      </c>
    </row>
    <row r="19" spans="2:2" x14ac:dyDescent="0.35">
      <c r="B19" s="8" t="str">
        <f>HYPERLINK("#'Contents'!A1", "Return to Contents")</f>
        <v>Return to Contents</v>
      </c>
    </row>
  </sheetData>
  <mergeCells count="1">
    <mergeCell ref="D2:I2"/>
  </mergeCells>
  <pageMargins left="0.7" right="0.7" top="0.75" bottom="0.75" header="0.3" footer="0.3"/>
  <pageSetup paperSize="9" orientation="portrait" horizontalDpi="300" verticalDpi="300"/>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2:AN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0" width="10.7265625" customWidth="1"/>
    <col min="41" max="41" width="2.1796875" customWidth="1"/>
  </cols>
  <sheetData>
    <row r="2" spans="2:40" ht="40" customHeight="1" x14ac:dyDescent="0.35">
      <c r="D2" s="30" t="s">
        <v>104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row>
    <row r="5" spans="2:40" ht="30" customHeight="1" x14ac:dyDescent="0.35">
      <c r="B5" s="15"/>
      <c r="C5" s="15"/>
      <c r="D5" s="29" t="s">
        <v>49</v>
      </c>
      <c r="E5" s="29"/>
      <c r="F5" s="15"/>
      <c r="G5" s="29" t="s">
        <v>50</v>
      </c>
      <c r="H5" s="29"/>
      <c r="I5" s="29"/>
      <c r="J5" s="29"/>
      <c r="K5" s="29"/>
      <c r="L5" s="29"/>
      <c r="M5" s="15"/>
      <c r="N5" s="29" t="s">
        <v>51</v>
      </c>
      <c r="O5" s="29"/>
      <c r="P5" s="29"/>
      <c r="Q5" s="29"/>
      <c r="R5" s="29"/>
      <c r="S5" s="15"/>
      <c r="T5" s="29" t="s">
        <v>52</v>
      </c>
      <c r="U5" s="29"/>
      <c r="V5" s="29"/>
      <c r="W5" s="29"/>
      <c r="X5" s="15"/>
      <c r="Y5" s="29" t="s">
        <v>53</v>
      </c>
      <c r="Z5" s="29"/>
      <c r="AA5" s="29"/>
      <c r="AB5" s="29"/>
      <c r="AC5" s="29"/>
      <c r="AD5" s="29"/>
      <c r="AE5" s="15"/>
      <c r="AF5" s="29" t="s">
        <v>42</v>
      </c>
      <c r="AG5" s="15"/>
      <c r="AH5" s="29" t="s">
        <v>43</v>
      </c>
      <c r="AI5" s="15"/>
      <c r="AJ5" s="29" t="s">
        <v>54</v>
      </c>
      <c r="AK5" s="29"/>
      <c r="AL5" s="29"/>
      <c r="AM5" s="29"/>
      <c r="AN5" s="29"/>
    </row>
    <row r="6" spans="2:4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C6" s="12" t="s">
        <v>40</v>
      </c>
      <c r="AD6" s="12" t="s">
        <v>41</v>
      </c>
      <c r="AF6" s="12" t="s">
        <v>42</v>
      </c>
      <c r="AH6" s="12" t="s">
        <v>43</v>
      </c>
      <c r="AJ6" s="12" t="s">
        <v>44</v>
      </c>
      <c r="AK6" s="12" t="s">
        <v>45</v>
      </c>
      <c r="AL6" s="12" t="s">
        <v>46</v>
      </c>
      <c r="AM6" s="12" t="s">
        <v>47</v>
      </c>
      <c r="AN6" s="12" t="s">
        <v>48</v>
      </c>
    </row>
    <row r="7" spans="2:40" ht="30" customHeight="1" x14ac:dyDescent="0.35">
      <c r="B7" s="10" t="s">
        <v>19</v>
      </c>
      <c r="C7" s="10">
        <v>1008</v>
      </c>
      <c r="D7" s="10">
        <v>459</v>
      </c>
      <c r="E7" s="10">
        <v>546</v>
      </c>
      <c r="F7" s="10"/>
      <c r="G7" s="10">
        <v>99</v>
      </c>
      <c r="H7" s="10">
        <v>151</v>
      </c>
      <c r="I7" s="10">
        <v>140</v>
      </c>
      <c r="J7" s="10">
        <v>164</v>
      </c>
      <c r="K7" s="10">
        <v>186</v>
      </c>
      <c r="L7" s="10">
        <v>268</v>
      </c>
      <c r="M7" s="10"/>
      <c r="N7" s="10">
        <v>91</v>
      </c>
      <c r="O7" s="10">
        <v>143</v>
      </c>
      <c r="P7" s="10">
        <v>357</v>
      </c>
      <c r="Q7" s="10">
        <v>280</v>
      </c>
      <c r="R7" s="10">
        <v>129</v>
      </c>
      <c r="S7" s="10"/>
      <c r="T7" s="10">
        <v>61</v>
      </c>
      <c r="U7" s="10">
        <v>290</v>
      </c>
      <c r="V7" s="10">
        <v>259</v>
      </c>
      <c r="W7" s="10">
        <v>272</v>
      </c>
      <c r="X7" s="10"/>
      <c r="Y7" s="10">
        <v>415</v>
      </c>
      <c r="Z7" s="10">
        <v>104</v>
      </c>
      <c r="AA7" s="10">
        <v>327</v>
      </c>
      <c r="AB7" s="10">
        <v>67</v>
      </c>
      <c r="AC7" s="10">
        <v>69</v>
      </c>
      <c r="AD7" s="10">
        <v>21</v>
      </c>
      <c r="AE7" s="10"/>
      <c r="AF7" s="10">
        <v>488</v>
      </c>
      <c r="AG7" s="10"/>
      <c r="AH7" s="10">
        <v>983</v>
      </c>
      <c r="AI7" s="10"/>
      <c r="AJ7" s="10">
        <v>334</v>
      </c>
      <c r="AK7" s="10">
        <v>150</v>
      </c>
      <c r="AL7" s="10">
        <v>221</v>
      </c>
      <c r="AM7" s="10">
        <v>207</v>
      </c>
      <c r="AN7" s="10">
        <v>96</v>
      </c>
    </row>
    <row r="8" spans="2:40" ht="30" customHeight="1" x14ac:dyDescent="0.35">
      <c r="B8" s="11" t="s">
        <v>20</v>
      </c>
      <c r="C8" s="11">
        <v>1008</v>
      </c>
      <c r="D8" s="11">
        <v>503</v>
      </c>
      <c r="E8" s="11">
        <v>502</v>
      </c>
      <c r="F8" s="11"/>
      <c r="G8" s="11">
        <v>109</v>
      </c>
      <c r="H8" s="11">
        <v>169</v>
      </c>
      <c r="I8" s="11">
        <v>145</v>
      </c>
      <c r="J8" s="11">
        <v>169</v>
      </c>
      <c r="K8" s="11">
        <v>162</v>
      </c>
      <c r="L8" s="11">
        <v>255</v>
      </c>
      <c r="M8" s="11"/>
      <c r="N8" s="11">
        <v>95</v>
      </c>
      <c r="O8" s="11">
        <v>146</v>
      </c>
      <c r="P8" s="11">
        <v>349</v>
      </c>
      <c r="Q8" s="11">
        <v>281</v>
      </c>
      <c r="R8" s="11">
        <v>129</v>
      </c>
      <c r="S8" s="11"/>
      <c r="T8" s="11">
        <v>62</v>
      </c>
      <c r="U8" s="11">
        <v>286</v>
      </c>
      <c r="V8" s="11">
        <v>258</v>
      </c>
      <c r="W8" s="11">
        <v>278</v>
      </c>
      <c r="X8" s="11"/>
      <c r="Y8" s="11">
        <v>428</v>
      </c>
      <c r="Z8" s="11">
        <v>102</v>
      </c>
      <c r="AA8" s="11">
        <v>309</v>
      </c>
      <c r="AB8" s="11">
        <v>69</v>
      </c>
      <c r="AC8" s="11">
        <v>74</v>
      </c>
      <c r="AD8" s="11">
        <v>21</v>
      </c>
      <c r="AE8" s="11"/>
      <c r="AF8" s="11">
        <v>487</v>
      </c>
      <c r="AG8" s="11"/>
      <c r="AH8" s="11">
        <v>984</v>
      </c>
      <c r="AI8" s="11"/>
      <c r="AJ8" s="11">
        <v>320</v>
      </c>
      <c r="AK8" s="11">
        <v>145</v>
      </c>
      <c r="AL8" s="11">
        <v>211</v>
      </c>
      <c r="AM8" s="11">
        <v>229</v>
      </c>
      <c r="AN8" s="11">
        <v>103</v>
      </c>
    </row>
    <row r="9" spans="2:40" x14ac:dyDescent="0.35">
      <c r="B9" s="18" t="s">
        <v>98</v>
      </c>
      <c r="C9" s="17">
        <v>0.81135671520217201</v>
      </c>
      <c r="D9" s="17">
        <v>0.84376817700360296</v>
      </c>
      <c r="E9" s="17">
        <v>0.77978662509338503</v>
      </c>
      <c r="F9" s="17"/>
      <c r="G9" s="17">
        <v>0.81743210245320197</v>
      </c>
      <c r="H9" s="17">
        <v>0.789308312522776</v>
      </c>
      <c r="I9" s="17">
        <v>0.90406007436184099</v>
      </c>
      <c r="J9" s="17">
        <v>0.84438559164299698</v>
      </c>
      <c r="K9" s="17">
        <v>0.78461894553794898</v>
      </c>
      <c r="L9" s="17">
        <v>0.76568455897522703</v>
      </c>
      <c r="M9" s="17"/>
      <c r="N9" s="17">
        <v>0.90030192136626397</v>
      </c>
      <c r="O9" s="17">
        <v>0.80566259938146401</v>
      </c>
      <c r="P9" s="17">
        <v>0.80057763250313996</v>
      </c>
      <c r="Q9" s="17">
        <v>0.79638442861057801</v>
      </c>
      <c r="R9" s="17">
        <v>0.81593815086554</v>
      </c>
      <c r="S9" s="17"/>
      <c r="T9" s="17">
        <v>0.77026158100627895</v>
      </c>
      <c r="U9" s="17">
        <v>0.797067812990918</v>
      </c>
      <c r="V9" s="17">
        <v>0.82090079849479802</v>
      </c>
      <c r="W9" s="17">
        <v>0.85534673961755003</v>
      </c>
      <c r="X9" s="17"/>
      <c r="Y9" s="17">
        <v>0.831632247019639</v>
      </c>
      <c r="Z9" s="17">
        <v>0.82273514032011297</v>
      </c>
      <c r="AA9" s="17">
        <v>0.77781195655115998</v>
      </c>
      <c r="AB9" s="17">
        <v>0.80392133670918298</v>
      </c>
      <c r="AC9" s="17">
        <v>0.83962700701995696</v>
      </c>
      <c r="AD9" s="17">
        <v>0.82353441065312505</v>
      </c>
      <c r="AE9" s="17"/>
      <c r="AF9" s="17">
        <v>0.80880945148515604</v>
      </c>
      <c r="AG9" s="17"/>
      <c r="AH9" s="17">
        <v>0.83098324145159697</v>
      </c>
      <c r="AI9" s="17"/>
      <c r="AJ9" s="17">
        <v>0.76923494535266601</v>
      </c>
      <c r="AK9" s="17">
        <v>0.813632179022869</v>
      </c>
      <c r="AL9" s="17">
        <v>0.80647822462563801</v>
      </c>
      <c r="AM9" s="17">
        <v>0.86858862486483701</v>
      </c>
      <c r="AN9" s="17">
        <v>0.821767184102558</v>
      </c>
    </row>
    <row r="10" spans="2:40" x14ac:dyDescent="0.35">
      <c r="B10" s="18" t="s">
        <v>99</v>
      </c>
      <c r="C10" s="17">
        <v>0.139649182979318</v>
      </c>
      <c r="D10" s="17">
        <v>0.115268156518552</v>
      </c>
      <c r="E10" s="17">
        <v>0.16289555827885799</v>
      </c>
      <c r="F10" s="17"/>
      <c r="G10" s="17">
        <v>0.13111542813562099</v>
      </c>
      <c r="H10" s="17">
        <v>0.159364257712137</v>
      </c>
      <c r="I10" s="17">
        <v>7.4717859173978204E-2</v>
      </c>
      <c r="J10" s="17">
        <v>0.114755079717932</v>
      </c>
      <c r="K10" s="17">
        <v>0.151546439536412</v>
      </c>
      <c r="L10" s="17">
        <v>0.176139140260584</v>
      </c>
      <c r="M10" s="17"/>
      <c r="N10" s="17">
        <v>6.7309456905584694E-2</v>
      </c>
      <c r="O10" s="17">
        <v>0.16479090774112101</v>
      </c>
      <c r="P10" s="17">
        <v>0.137530432145611</v>
      </c>
      <c r="Q10" s="17">
        <v>0.15333437274605799</v>
      </c>
      <c r="R10" s="17">
        <v>0.13552851921911899</v>
      </c>
      <c r="S10" s="17"/>
      <c r="T10" s="17">
        <v>0.14955180162749801</v>
      </c>
      <c r="U10" s="17">
        <v>0.143759379718989</v>
      </c>
      <c r="V10" s="17">
        <v>0.13758392919109999</v>
      </c>
      <c r="W10" s="17">
        <v>0.111432109499621</v>
      </c>
      <c r="X10" s="17"/>
      <c r="Y10" s="17">
        <v>0.12531125587210001</v>
      </c>
      <c r="Z10" s="17">
        <v>0.15167067719622301</v>
      </c>
      <c r="AA10" s="17">
        <v>0.156182924926449</v>
      </c>
      <c r="AB10" s="17">
        <v>0.130733617719891</v>
      </c>
      <c r="AC10" s="17">
        <v>0.14383821459188001</v>
      </c>
      <c r="AD10" s="17">
        <v>0.13245453232051899</v>
      </c>
      <c r="AE10" s="17"/>
      <c r="AF10" s="17">
        <v>0.13730297137747699</v>
      </c>
      <c r="AG10" s="17"/>
      <c r="AH10" s="17">
        <v>0.14302726354992301</v>
      </c>
      <c r="AI10" s="17"/>
      <c r="AJ10" s="17">
        <v>0.16878728625147399</v>
      </c>
      <c r="AK10" s="17">
        <v>0.136390196544522</v>
      </c>
      <c r="AL10" s="17">
        <v>0.13427970589854701</v>
      </c>
      <c r="AM10" s="17">
        <v>0.10824845667248099</v>
      </c>
      <c r="AN10" s="17">
        <v>0.13452380408867501</v>
      </c>
    </row>
    <row r="11" spans="2:40" x14ac:dyDescent="0.35">
      <c r="B11" s="18" t="s">
        <v>100</v>
      </c>
      <c r="C11" s="17">
        <v>2.5375663719638002E-2</v>
      </c>
      <c r="D11" s="17">
        <v>2.3801943054060901E-2</v>
      </c>
      <c r="E11" s="17">
        <v>2.7100847993347801E-2</v>
      </c>
      <c r="F11" s="17"/>
      <c r="G11" s="17">
        <v>4.0001925006876403E-2</v>
      </c>
      <c r="H11" s="17">
        <v>1.1516354294727801E-2</v>
      </c>
      <c r="I11" s="17">
        <v>1.23572114462968E-2</v>
      </c>
      <c r="J11" s="17">
        <v>2.2308046987339201E-2</v>
      </c>
      <c r="K11" s="17">
        <v>1.57434655374665E-2</v>
      </c>
      <c r="L11" s="17">
        <v>4.38851367096003E-2</v>
      </c>
      <c r="M11" s="17"/>
      <c r="N11" s="17">
        <v>0</v>
      </c>
      <c r="O11" s="17">
        <v>1.3898748332372601E-2</v>
      </c>
      <c r="P11" s="17">
        <v>3.3141226260992099E-2</v>
      </c>
      <c r="Q11" s="17">
        <v>3.01122367192719E-2</v>
      </c>
      <c r="R11" s="17">
        <v>2.7310659352211698E-2</v>
      </c>
      <c r="S11" s="17"/>
      <c r="T11" s="17">
        <v>2.9705982182627301E-2</v>
      </c>
      <c r="U11" s="17">
        <v>3.2839765149946999E-2</v>
      </c>
      <c r="V11" s="17">
        <v>2.4431383781683799E-2</v>
      </c>
      <c r="W11" s="17">
        <v>1.5564816403801701E-2</v>
      </c>
      <c r="X11" s="17"/>
      <c r="Y11" s="17">
        <v>1.71762227599969E-2</v>
      </c>
      <c r="Z11" s="17">
        <v>2.5594182483664001E-2</v>
      </c>
      <c r="AA11" s="17">
        <v>3.8735386291580298E-2</v>
      </c>
      <c r="AB11" s="17">
        <v>3.50017235334475E-2</v>
      </c>
      <c r="AC11" s="17">
        <v>1.6534778388162901E-2</v>
      </c>
      <c r="AD11" s="17">
        <v>0</v>
      </c>
      <c r="AE11" s="17"/>
      <c r="AF11" s="17">
        <v>2.8686932337408901E-2</v>
      </c>
      <c r="AG11" s="17"/>
      <c r="AH11" s="17">
        <v>2.5989494998480599E-2</v>
      </c>
      <c r="AI11" s="17"/>
      <c r="AJ11" s="17">
        <v>2.9532730096732001E-2</v>
      </c>
      <c r="AK11" s="17">
        <v>2.547836373864E-2</v>
      </c>
      <c r="AL11" s="17">
        <v>4.23820559133729E-2</v>
      </c>
      <c r="AM11" s="17">
        <v>9.2147301854287999E-3</v>
      </c>
      <c r="AN11" s="17">
        <v>1.3408210156827499E-2</v>
      </c>
    </row>
    <row r="12" spans="2:40" x14ac:dyDescent="0.35">
      <c r="B12" s="18" t="s">
        <v>101</v>
      </c>
      <c r="C12" s="17">
        <v>1.4387632717025501E-2</v>
      </c>
      <c r="D12" s="17">
        <v>1.4604259708585299E-2</v>
      </c>
      <c r="E12" s="17">
        <v>1.42566966015348E-2</v>
      </c>
      <c r="F12" s="17"/>
      <c r="G12" s="17">
        <v>1.14505444043001E-2</v>
      </c>
      <c r="H12" s="17">
        <v>1.8153384548982601E-2</v>
      </c>
      <c r="I12" s="17">
        <v>0</v>
      </c>
      <c r="J12" s="17">
        <v>1.32167561061806E-2</v>
      </c>
      <c r="K12" s="17">
        <v>3.8073225516303898E-2</v>
      </c>
      <c r="L12" s="17">
        <v>7.0682435789081802E-3</v>
      </c>
      <c r="M12" s="17"/>
      <c r="N12" s="17">
        <v>1.30840850201262E-2</v>
      </c>
      <c r="O12" s="17">
        <v>6.8221482873504803E-3</v>
      </c>
      <c r="P12" s="17">
        <v>1.8858748874742998E-2</v>
      </c>
      <c r="Q12" s="17">
        <v>1.6946239216296101E-2</v>
      </c>
      <c r="R12" s="17">
        <v>7.1015472807027802E-3</v>
      </c>
      <c r="S12" s="17"/>
      <c r="T12" s="17">
        <v>5.0480635183595697E-2</v>
      </c>
      <c r="U12" s="17">
        <v>1.6980110183944901E-2</v>
      </c>
      <c r="V12" s="17">
        <v>1.0043515184092E-2</v>
      </c>
      <c r="W12" s="17">
        <v>1.1106134045117001E-2</v>
      </c>
      <c r="X12" s="17"/>
      <c r="Y12" s="17">
        <v>1.5509174578623599E-2</v>
      </c>
      <c r="Z12" s="17">
        <v>0</v>
      </c>
      <c r="AA12" s="17">
        <v>1.8675279981488099E-2</v>
      </c>
      <c r="AB12" s="17">
        <v>3.0343322037479099E-2</v>
      </c>
      <c r="AC12" s="17">
        <v>0</v>
      </c>
      <c r="AD12" s="17">
        <v>0</v>
      </c>
      <c r="AE12" s="17"/>
      <c r="AF12" s="17">
        <v>1.7135543663767398E-2</v>
      </c>
      <c r="AG12" s="17"/>
      <c r="AH12" s="17">
        <v>0</v>
      </c>
      <c r="AI12" s="17"/>
      <c r="AJ12" s="17">
        <v>2.7087983424639799E-2</v>
      </c>
      <c r="AK12" s="17">
        <v>5.54967577071245E-3</v>
      </c>
      <c r="AL12" s="17">
        <v>0</v>
      </c>
      <c r="AM12" s="17">
        <v>8.3357795894059596E-3</v>
      </c>
      <c r="AN12" s="17">
        <v>3.03008016519388E-2</v>
      </c>
    </row>
    <row r="13" spans="2:40" x14ac:dyDescent="0.35">
      <c r="B13" s="18" t="s">
        <v>102</v>
      </c>
      <c r="C13" s="17">
        <v>2.70997146320748E-3</v>
      </c>
      <c r="D13" s="17">
        <v>0</v>
      </c>
      <c r="E13" s="17">
        <v>5.43654652006542E-3</v>
      </c>
      <c r="F13" s="17"/>
      <c r="G13" s="17">
        <v>0</v>
      </c>
      <c r="H13" s="17">
        <v>1.6166472756497598E-2</v>
      </c>
      <c r="I13" s="17">
        <v>0</v>
      </c>
      <c r="J13" s="17">
        <v>0</v>
      </c>
      <c r="K13" s="17">
        <v>0</v>
      </c>
      <c r="L13" s="17">
        <v>0</v>
      </c>
      <c r="M13" s="17"/>
      <c r="N13" s="17">
        <v>9.5659457990900105E-3</v>
      </c>
      <c r="O13" s="17">
        <v>0</v>
      </c>
      <c r="P13" s="17">
        <v>0</v>
      </c>
      <c r="Q13" s="17">
        <v>0</v>
      </c>
      <c r="R13" s="17">
        <v>1.41211232824268E-2</v>
      </c>
      <c r="S13" s="17"/>
      <c r="T13" s="17">
        <v>0</v>
      </c>
      <c r="U13" s="17">
        <v>0</v>
      </c>
      <c r="V13" s="17">
        <v>7.0403733483253902E-3</v>
      </c>
      <c r="W13" s="17">
        <v>3.2894709393863799E-3</v>
      </c>
      <c r="X13" s="17"/>
      <c r="Y13" s="17">
        <v>6.3875939735378801E-3</v>
      </c>
      <c r="Z13" s="17">
        <v>0</v>
      </c>
      <c r="AA13" s="17">
        <v>0</v>
      </c>
      <c r="AB13" s="17">
        <v>0</v>
      </c>
      <c r="AC13" s="17">
        <v>0</v>
      </c>
      <c r="AD13" s="17">
        <v>0</v>
      </c>
      <c r="AE13" s="17"/>
      <c r="AF13" s="17">
        <v>0</v>
      </c>
      <c r="AG13" s="17"/>
      <c r="AH13" s="17">
        <v>0</v>
      </c>
      <c r="AI13" s="17"/>
      <c r="AJ13" s="17">
        <v>2.84813445909118E-3</v>
      </c>
      <c r="AK13" s="17">
        <v>6.30000963854807E-3</v>
      </c>
      <c r="AL13" s="17">
        <v>4.29737824840991E-3</v>
      </c>
      <c r="AM13" s="17">
        <v>0</v>
      </c>
      <c r="AN13" s="17">
        <v>0</v>
      </c>
    </row>
    <row r="14" spans="2:40" x14ac:dyDescent="0.35">
      <c r="B14" s="18" t="s">
        <v>58</v>
      </c>
      <c r="C14" s="19">
        <v>6.5208339186387304E-3</v>
      </c>
      <c r="D14" s="19">
        <v>2.5574637151985998E-3</v>
      </c>
      <c r="E14" s="19">
        <v>1.0523725512809501E-2</v>
      </c>
      <c r="F14" s="19"/>
      <c r="G14" s="19">
        <v>0</v>
      </c>
      <c r="H14" s="19">
        <v>5.4912181648792699E-3</v>
      </c>
      <c r="I14" s="19">
        <v>8.8648550178838607E-3</v>
      </c>
      <c r="J14" s="19">
        <v>5.3345255455513399E-3</v>
      </c>
      <c r="K14" s="19">
        <v>1.0017923871868501E-2</v>
      </c>
      <c r="L14" s="19">
        <v>7.2229204756811497E-3</v>
      </c>
      <c r="M14" s="19"/>
      <c r="N14" s="19">
        <v>9.7385909089355207E-3</v>
      </c>
      <c r="O14" s="19">
        <v>8.8255962576922493E-3</v>
      </c>
      <c r="P14" s="19">
        <v>9.8919602155134196E-3</v>
      </c>
      <c r="Q14" s="19">
        <v>3.2227227077962699E-3</v>
      </c>
      <c r="R14" s="19">
        <v>0</v>
      </c>
      <c r="S14" s="19"/>
      <c r="T14" s="19">
        <v>0</v>
      </c>
      <c r="U14" s="19">
        <v>9.3529319562013803E-3</v>
      </c>
      <c r="V14" s="19">
        <v>0</v>
      </c>
      <c r="W14" s="19">
        <v>3.2607294945236E-3</v>
      </c>
      <c r="X14" s="19"/>
      <c r="Y14" s="19">
        <v>3.9835057961022102E-3</v>
      </c>
      <c r="Z14" s="19">
        <v>0</v>
      </c>
      <c r="AA14" s="19">
        <v>8.5944522493227905E-3</v>
      </c>
      <c r="AB14" s="19">
        <v>0</v>
      </c>
      <c r="AC14" s="19">
        <v>0</v>
      </c>
      <c r="AD14" s="19">
        <v>4.4011057026356298E-2</v>
      </c>
      <c r="AE14" s="19"/>
      <c r="AF14" s="19">
        <v>8.0651011361908605E-3</v>
      </c>
      <c r="AG14" s="19"/>
      <c r="AH14" s="19">
        <v>0</v>
      </c>
      <c r="AI14" s="19"/>
      <c r="AJ14" s="19">
        <v>2.50892041539674E-3</v>
      </c>
      <c r="AK14" s="19">
        <v>1.2649575284708999E-2</v>
      </c>
      <c r="AL14" s="19">
        <v>1.25626353140324E-2</v>
      </c>
      <c r="AM14" s="19">
        <v>5.6124086878482603E-3</v>
      </c>
      <c r="AN14" s="19">
        <v>0</v>
      </c>
    </row>
    <row r="15" spans="2:40" x14ac:dyDescent="0.35">
      <c r="B15" s="16"/>
    </row>
    <row r="16" spans="2:40" x14ac:dyDescent="0.35">
      <c r="B16" t="s">
        <v>63</v>
      </c>
    </row>
    <row r="17" spans="2:2" x14ac:dyDescent="0.35">
      <c r="B17" t="s">
        <v>64</v>
      </c>
    </row>
    <row r="19" spans="2:2" x14ac:dyDescent="0.35">
      <c r="B19" s="8" t="str">
        <f>HYPERLINK("#'Contents'!A1", "Return to Contents")</f>
        <v>Return to Contents</v>
      </c>
    </row>
  </sheetData>
  <mergeCells count="9">
    <mergeCell ref="AF5"/>
    <mergeCell ref="AH5"/>
    <mergeCell ref="AJ5:AN5"/>
    <mergeCell ref="D2:AH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2:AN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0" width="10.7265625" customWidth="1"/>
    <col min="41" max="41" width="2.1796875" customWidth="1"/>
  </cols>
  <sheetData>
    <row r="2" spans="2:40" ht="40" customHeight="1" x14ac:dyDescent="0.35">
      <c r="D2" s="30" t="s">
        <v>105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row>
    <row r="5" spans="2:40" ht="30" customHeight="1" x14ac:dyDescent="0.35">
      <c r="B5" s="15"/>
      <c r="C5" s="15"/>
      <c r="D5" s="29" t="s">
        <v>49</v>
      </c>
      <c r="E5" s="29"/>
      <c r="F5" s="15"/>
      <c r="G5" s="29" t="s">
        <v>50</v>
      </c>
      <c r="H5" s="29"/>
      <c r="I5" s="29"/>
      <c r="J5" s="29"/>
      <c r="K5" s="29"/>
      <c r="L5" s="29"/>
      <c r="M5" s="15"/>
      <c r="N5" s="29" t="s">
        <v>51</v>
      </c>
      <c r="O5" s="29"/>
      <c r="P5" s="29"/>
      <c r="Q5" s="29"/>
      <c r="R5" s="29"/>
      <c r="S5" s="15"/>
      <c r="T5" s="29" t="s">
        <v>52</v>
      </c>
      <c r="U5" s="29"/>
      <c r="V5" s="29"/>
      <c r="W5" s="29"/>
      <c r="X5" s="15"/>
      <c r="Y5" s="29" t="s">
        <v>53</v>
      </c>
      <c r="Z5" s="29"/>
      <c r="AA5" s="29"/>
      <c r="AB5" s="29"/>
      <c r="AC5" s="29"/>
      <c r="AD5" s="29"/>
      <c r="AE5" s="15"/>
      <c r="AF5" s="29" t="s">
        <v>42</v>
      </c>
      <c r="AG5" s="15"/>
      <c r="AH5" s="29" t="s">
        <v>43</v>
      </c>
      <c r="AI5" s="15"/>
      <c r="AJ5" s="29" t="s">
        <v>54</v>
      </c>
      <c r="AK5" s="29"/>
      <c r="AL5" s="29"/>
      <c r="AM5" s="29"/>
      <c r="AN5" s="29"/>
    </row>
    <row r="6" spans="2:4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C6" s="12" t="s">
        <v>40</v>
      </c>
      <c r="AD6" s="12" t="s">
        <v>41</v>
      </c>
      <c r="AF6" s="12" t="s">
        <v>42</v>
      </c>
      <c r="AH6" s="12" t="s">
        <v>43</v>
      </c>
      <c r="AJ6" s="12" t="s">
        <v>44</v>
      </c>
      <c r="AK6" s="12" t="s">
        <v>45</v>
      </c>
      <c r="AL6" s="12" t="s">
        <v>46</v>
      </c>
      <c r="AM6" s="12" t="s">
        <v>47</v>
      </c>
      <c r="AN6" s="12" t="s">
        <v>48</v>
      </c>
    </row>
    <row r="7" spans="2:40" ht="30" customHeight="1" x14ac:dyDescent="0.35">
      <c r="B7" s="10" t="s">
        <v>19</v>
      </c>
      <c r="C7" s="10">
        <v>1008</v>
      </c>
      <c r="D7" s="10">
        <v>459</v>
      </c>
      <c r="E7" s="10">
        <v>546</v>
      </c>
      <c r="F7" s="10"/>
      <c r="G7" s="10">
        <v>99</v>
      </c>
      <c r="H7" s="10">
        <v>151</v>
      </c>
      <c r="I7" s="10">
        <v>140</v>
      </c>
      <c r="J7" s="10">
        <v>164</v>
      </c>
      <c r="K7" s="10">
        <v>186</v>
      </c>
      <c r="L7" s="10">
        <v>268</v>
      </c>
      <c r="M7" s="10"/>
      <c r="N7" s="10">
        <v>91</v>
      </c>
      <c r="O7" s="10">
        <v>143</v>
      </c>
      <c r="P7" s="10">
        <v>357</v>
      </c>
      <c r="Q7" s="10">
        <v>280</v>
      </c>
      <c r="R7" s="10">
        <v>129</v>
      </c>
      <c r="S7" s="10"/>
      <c r="T7" s="10">
        <v>61</v>
      </c>
      <c r="U7" s="10">
        <v>290</v>
      </c>
      <c r="V7" s="10">
        <v>259</v>
      </c>
      <c r="W7" s="10">
        <v>272</v>
      </c>
      <c r="X7" s="10"/>
      <c r="Y7" s="10">
        <v>415</v>
      </c>
      <c r="Z7" s="10">
        <v>104</v>
      </c>
      <c r="AA7" s="10">
        <v>327</v>
      </c>
      <c r="AB7" s="10">
        <v>67</v>
      </c>
      <c r="AC7" s="10">
        <v>69</v>
      </c>
      <c r="AD7" s="10">
        <v>21</v>
      </c>
      <c r="AE7" s="10"/>
      <c r="AF7" s="10">
        <v>488</v>
      </c>
      <c r="AG7" s="10"/>
      <c r="AH7" s="10">
        <v>983</v>
      </c>
      <c r="AI7" s="10"/>
      <c r="AJ7" s="10">
        <v>334</v>
      </c>
      <c r="AK7" s="10">
        <v>150</v>
      </c>
      <c r="AL7" s="10">
        <v>221</v>
      </c>
      <c r="AM7" s="10">
        <v>207</v>
      </c>
      <c r="AN7" s="10">
        <v>96</v>
      </c>
    </row>
    <row r="8" spans="2:40" ht="30" customHeight="1" x14ac:dyDescent="0.35">
      <c r="B8" s="11" t="s">
        <v>20</v>
      </c>
      <c r="C8" s="11">
        <v>1008</v>
      </c>
      <c r="D8" s="11">
        <v>503</v>
      </c>
      <c r="E8" s="11">
        <v>502</v>
      </c>
      <c r="F8" s="11"/>
      <c r="G8" s="11">
        <v>109</v>
      </c>
      <c r="H8" s="11">
        <v>169</v>
      </c>
      <c r="I8" s="11">
        <v>145</v>
      </c>
      <c r="J8" s="11">
        <v>169</v>
      </c>
      <c r="K8" s="11">
        <v>162</v>
      </c>
      <c r="L8" s="11">
        <v>255</v>
      </c>
      <c r="M8" s="11"/>
      <c r="N8" s="11">
        <v>95</v>
      </c>
      <c r="O8" s="11">
        <v>146</v>
      </c>
      <c r="P8" s="11">
        <v>349</v>
      </c>
      <c r="Q8" s="11">
        <v>281</v>
      </c>
      <c r="R8" s="11">
        <v>129</v>
      </c>
      <c r="S8" s="11"/>
      <c r="T8" s="11">
        <v>62</v>
      </c>
      <c r="U8" s="11">
        <v>286</v>
      </c>
      <c r="V8" s="11">
        <v>258</v>
      </c>
      <c r="W8" s="11">
        <v>278</v>
      </c>
      <c r="X8" s="11"/>
      <c r="Y8" s="11">
        <v>428</v>
      </c>
      <c r="Z8" s="11">
        <v>102</v>
      </c>
      <c r="AA8" s="11">
        <v>309</v>
      </c>
      <c r="AB8" s="11">
        <v>69</v>
      </c>
      <c r="AC8" s="11">
        <v>74</v>
      </c>
      <c r="AD8" s="11">
        <v>21</v>
      </c>
      <c r="AE8" s="11"/>
      <c r="AF8" s="11">
        <v>487</v>
      </c>
      <c r="AG8" s="11"/>
      <c r="AH8" s="11">
        <v>984</v>
      </c>
      <c r="AI8" s="11"/>
      <c r="AJ8" s="11">
        <v>320</v>
      </c>
      <c r="AK8" s="11">
        <v>145</v>
      </c>
      <c r="AL8" s="11">
        <v>211</v>
      </c>
      <c r="AM8" s="11">
        <v>229</v>
      </c>
      <c r="AN8" s="11">
        <v>103</v>
      </c>
    </row>
    <row r="9" spans="2:40" x14ac:dyDescent="0.35">
      <c r="B9" s="18" t="s">
        <v>98</v>
      </c>
      <c r="C9" s="17">
        <v>0.36122270291670999</v>
      </c>
      <c r="D9" s="17">
        <v>0.40514249113337603</v>
      </c>
      <c r="E9" s="17">
        <v>0.31546026639670499</v>
      </c>
      <c r="F9" s="17"/>
      <c r="G9" s="17">
        <v>0.33049015621501199</v>
      </c>
      <c r="H9" s="17">
        <v>0.44632780385003801</v>
      </c>
      <c r="I9" s="17">
        <v>0.4648022256398</v>
      </c>
      <c r="J9" s="17">
        <v>0.37702796956823198</v>
      </c>
      <c r="K9" s="17">
        <v>0.32083450510816602</v>
      </c>
      <c r="L9" s="17">
        <v>0.27407655245747198</v>
      </c>
      <c r="M9" s="17"/>
      <c r="N9" s="17">
        <v>0.35422940421548299</v>
      </c>
      <c r="O9" s="17">
        <v>0.33467469748190498</v>
      </c>
      <c r="P9" s="17">
        <v>0.29089921535119101</v>
      </c>
      <c r="Q9" s="17">
        <v>0.43281374216636598</v>
      </c>
      <c r="R9" s="17">
        <v>0.41249279867048</v>
      </c>
      <c r="S9" s="17"/>
      <c r="T9" s="17">
        <v>0.39393962344469002</v>
      </c>
      <c r="U9" s="17">
        <v>0.301846156818117</v>
      </c>
      <c r="V9" s="17">
        <v>0.35031232968920101</v>
      </c>
      <c r="W9" s="17">
        <v>0.46618267945104003</v>
      </c>
      <c r="X9" s="17"/>
      <c r="Y9" s="17">
        <v>0.44677294444174598</v>
      </c>
      <c r="Z9" s="17">
        <v>0.32126856091785</v>
      </c>
      <c r="AA9" s="17">
        <v>0.26184691530542897</v>
      </c>
      <c r="AB9" s="17">
        <v>0.30894890209402098</v>
      </c>
      <c r="AC9" s="17">
        <v>0.40290853262033499</v>
      </c>
      <c r="AD9" s="17">
        <v>0.29823669824016402</v>
      </c>
      <c r="AE9" s="17"/>
      <c r="AF9" s="17">
        <v>0.41057853827291502</v>
      </c>
      <c r="AG9" s="17"/>
      <c r="AH9" s="17">
        <v>0.366850646612432</v>
      </c>
      <c r="AI9" s="17"/>
      <c r="AJ9" s="17">
        <v>0.45363607174631199</v>
      </c>
      <c r="AK9" s="17">
        <v>0.35948904660993403</v>
      </c>
      <c r="AL9" s="17">
        <v>0.29879616071732701</v>
      </c>
      <c r="AM9" s="17">
        <v>0.317025235156836</v>
      </c>
      <c r="AN9" s="17">
        <v>0.30270156369429002</v>
      </c>
    </row>
    <row r="10" spans="2:40" x14ac:dyDescent="0.35">
      <c r="B10" s="18" t="s">
        <v>99</v>
      </c>
      <c r="C10" s="17">
        <v>0.36408433032679599</v>
      </c>
      <c r="D10" s="17">
        <v>0.33966740569222198</v>
      </c>
      <c r="E10" s="17">
        <v>0.38870388571202402</v>
      </c>
      <c r="F10" s="17"/>
      <c r="G10" s="17">
        <v>0.41408307214860801</v>
      </c>
      <c r="H10" s="17">
        <v>0.40248403463983301</v>
      </c>
      <c r="I10" s="17">
        <v>0.330744197991793</v>
      </c>
      <c r="J10" s="17">
        <v>0.37723005984729902</v>
      </c>
      <c r="K10" s="17">
        <v>0.34435996299001898</v>
      </c>
      <c r="L10" s="17">
        <v>0.34001808571201098</v>
      </c>
      <c r="M10" s="17"/>
      <c r="N10" s="17">
        <v>0.33417596906952002</v>
      </c>
      <c r="O10" s="17">
        <v>0.31749702285310399</v>
      </c>
      <c r="P10" s="17">
        <v>0.36725275233735999</v>
      </c>
      <c r="Q10" s="17">
        <v>0.38130011054115098</v>
      </c>
      <c r="R10" s="17">
        <v>0.40777399243492901</v>
      </c>
      <c r="S10" s="17"/>
      <c r="T10" s="17">
        <v>0.29680448123515102</v>
      </c>
      <c r="U10" s="17">
        <v>0.33605241291635901</v>
      </c>
      <c r="V10" s="17">
        <v>0.38418389923149598</v>
      </c>
      <c r="W10" s="17">
        <v>0.38274483793789499</v>
      </c>
      <c r="X10" s="17"/>
      <c r="Y10" s="17">
        <v>0.37250731863539899</v>
      </c>
      <c r="Z10" s="17">
        <v>0.39866087338728001</v>
      </c>
      <c r="AA10" s="17">
        <v>0.34359419201029001</v>
      </c>
      <c r="AB10" s="17">
        <v>0.334254802836703</v>
      </c>
      <c r="AC10" s="17">
        <v>0.39085861750191397</v>
      </c>
      <c r="AD10" s="17">
        <v>0.41447302750274501</v>
      </c>
      <c r="AE10" s="17"/>
      <c r="AF10" s="17">
        <v>0.32988590519032701</v>
      </c>
      <c r="AG10" s="17"/>
      <c r="AH10" s="17">
        <v>0.36835160772180803</v>
      </c>
      <c r="AI10" s="17"/>
      <c r="AJ10" s="17">
        <v>0.33452054418524502</v>
      </c>
      <c r="AK10" s="17">
        <v>0.32940126560863903</v>
      </c>
      <c r="AL10" s="17">
        <v>0.39247220627210999</v>
      </c>
      <c r="AM10" s="17">
        <v>0.41136647879210703</v>
      </c>
      <c r="AN10" s="17">
        <v>0.34148240922399697</v>
      </c>
    </row>
    <row r="11" spans="2:40" x14ac:dyDescent="0.35">
      <c r="B11" s="18" t="s">
        <v>100</v>
      </c>
      <c r="C11" s="17">
        <v>0.166292308135773</v>
      </c>
      <c r="D11" s="17">
        <v>0.167186475749487</v>
      </c>
      <c r="E11" s="17">
        <v>0.16638882709142699</v>
      </c>
      <c r="F11" s="17"/>
      <c r="G11" s="17">
        <v>0.17105662267386301</v>
      </c>
      <c r="H11" s="17">
        <v>8.0372132313618505E-2</v>
      </c>
      <c r="I11" s="17">
        <v>0.135510427891644</v>
      </c>
      <c r="J11" s="17">
        <v>0.19466668098419801</v>
      </c>
      <c r="K11" s="17">
        <v>0.19930804796621801</v>
      </c>
      <c r="L11" s="17">
        <v>0.199015708550322</v>
      </c>
      <c r="M11" s="17"/>
      <c r="N11" s="17">
        <v>0.19621189548889501</v>
      </c>
      <c r="O11" s="17">
        <v>0.23896587594847399</v>
      </c>
      <c r="P11" s="17">
        <v>0.18774104379248299</v>
      </c>
      <c r="Q11" s="17">
        <v>0.11915112887333899</v>
      </c>
      <c r="R11" s="17">
        <v>0.103285628930496</v>
      </c>
      <c r="S11" s="17"/>
      <c r="T11" s="17">
        <v>0.190712564094173</v>
      </c>
      <c r="U11" s="17">
        <v>0.200720481130507</v>
      </c>
      <c r="V11" s="17">
        <v>0.17249614357449899</v>
      </c>
      <c r="W11" s="17">
        <v>0.112547081495465</v>
      </c>
      <c r="X11" s="17"/>
      <c r="Y11" s="17">
        <v>0.118789574249522</v>
      </c>
      <c r="Z11" s="17">
        <v>0.17284084288194901</v>
      </c>
      <c r="AA11" s="17">
        <v>0.22667544486636901</v>
      </c>
      <c r="AB11" s="17">
        <v>0.217151653115361</v>
      </c>
      <c r="AC11" s="17">
        <v>0.13681001432121001</v>
      </c>
      <c r="AD11" s="17">
        <v>0.14890670602609599</v>
      </c>
      <c r="AE11" s="17"/>
      <c r="AF11" s="17">
        <v>0.158460039913455</v>
      </c>
      <c r="AG11" s="17"/>
      <c r="AH11" s="17">
        <v>0.166378478817894</v>
      </c>
      <c r="AI11" s="17"/>
      <c r="AJ11" s="17">
        <v>0.122444684689984</v>
      </c>
      <c r="AK11" s="17">
        <v>0.21810591134010299</v>
      </c>
      <c r="AL11" s="17">
        <v>0.197641501367572</v>
      </c>
      <c r="AM11" s="17">
        <v>0.17319259394493999</v>
      </c>
      <c r="AN11" s="17">
        <v>0.15001485003689699</v>
      </c>
    </row>
    <row r="12" spans="2:40" x14ac:dyDescent="0.35">
      <c r="B12" s="18" t="s">
        <v>101</v>
      </c>
      <c r="C12" s="17">
        <v>4.9473227501594802E-2</v>
      </c>
      <c r="D12" s="17">
        <v>4.0004691776199301E-2</v>
      </c>
      <c r="E12" s="17">
        <v>5.9238139762364903E-2</v>
      </c>
      <c r="F12" s="17"/>
      <c r="G12" s="17">
        <v>3.27271354170591E-2</v>
      </c>
      <c r="H12" s="17">
        <v>3.0138511875229701E-2</v>
      </c>
      <c r="I12" s="17">
        <v>3.03831514923871E-2</v>
      </c>
      <c r="J12" s="17">
        <v>1.77121204349228E-2</v>
      </c>
      <c r="K12" s="17">
        <v>6.0249830397264802E-2</v>
      </c>
      <c r="L12" s="17">
        <v>9.4552231815785107E-2</v>
      </c>
      <c r="M12" s="17"/>
      <c r="N12" s="17">
        <v>2.0244425684676302E-2</v>
      </c>
      <c r="O12" s="17">
        <v>3.84397258638558E-2</v>
      </c>
      <c r="P12" s="17">
        <v>8.3044219749876594E-2</v>
      </c>
      <c r="Q12" s="17">
        <v>2.1871203506781799E-2</v>
      </c>
      <c r="R12" s="17">
        <v>5.5832837847233398E-2</v>
      </c>
      <c r="S12" s="17"/>
      <c r="T12" s="17">
        <v>2.8270632602239901E-2</v>
      </c>
      <c r="U12" s="17">
        <v>6.7034746210035301E-2</v>
      </c>
      <c r="V12" s="17">
        <v>6.09139983359194E-2</v>
      </c>
      <c r="W12" s="17">
        <v>2.0807526022237201E-2</v>
      </c>
      <c r="X12" s="17"/>
      <c r="Y12" s="17">
        <v>2.8514335743333102E-2</v>
      </c>
      <c r="Z12" s="17">
        <v>6.3091552056650596E-2</v>
      </c>
      <c r="AA12" s="17">
        <v>7.7783548161774005E-2</v>
      </c>
      <c r="AB12" s="17">
        <v>4.3679706797316503E-2</v>
      </c>
      <c r="AC12" s="17">
        <v>5.63083400655102E-2</v>
      </c>
      <c r="AD12" s="17">
        <v>0</v>
      </c>
      <c r="AE12" s="17"/>
      <c r="AF12" s="17">
        <v>5.4885417479178397E-2</v>
      </c>
      <c r="AG12" s="17"/>
      <c r="AH12" s="17">
        <v>4.6982663537002103E-2</v>
      </c>
      <c r="AI12" s="17"/>
      <c r="AJ12" s="17">
        <v>4.3229296654003102E-2</v>
      </c>
      <c r="AK12" s="17">
        <v>4.3661838252500702E-2</v>
      </c>
      <c r="AL12" s="17">
        <v>2.5438523938462802E-2</v>
      </c>
      <c r="AM12" s="17">
        <v>5.9730876266807703E-2</v>
      </c>
      <c r="AN12" s="17">
        <v>0.10348322941358599</v>
      </c>
    </row>
    <row r="13" spans="2:40" x14ac:dyDescent="0.35">
      <c r="B13" s="18" t="s">
        <v>102</v>
      </c>
      <c r="C13" s="17">
        <v>4.0606043367819603E-2</v>
      </c>
      <c r="D13" s="17">
        <v>3.8333530297623701E-2</v>
      </c>
      <c r="E13" s="17">
        <v>4.3120886549134901E-2</v>
      </c>
      <c r="F13" s="17"/>
      <c r="G13" s="17">
        <v>5.1643013545458999E-2</v>
      </c>
      <c r="H13" s="17">
        <v>2.4398558747669299E-2</v>
      </c>
      <c r="I13" s="17">
        <v>2.2577598277967501E-2</v>
      </c>
      <c r="J13" s="17">
        <v>1.71985723512449E-2</v>
      </c>
      <c r="K13" s="17">
        <v>3.79961413119458E-2</v>
      </c>
      <c r="L13" s="17">
        <v>7.4089017871612095E-2</v>
      </c>
      <c r="M13" s="17"/>
      <c r="N13" s="17">
        <v>6.6373913345975796E-2</v>
      </c>
      <c r="O13" s="17">
        <v>3.6396828780771801E-2</v>
      </c>
      <c r="P13" s="17">
        <v>4.5659222405456501E-2</v>
      </c>
      <c r="Q13" s="17">
        <v>3.8097751344646803E-2</v>
      </c>
      <c r="R13" s="17">
        <v>2.0614742116861502E-2</v>
      </c>
      <c r="S13" s="17"/>
      <c r="T13" s="17">
        <v>7.4481775908496903E-2</v>
      </c>
      <c r="U13" s="17">
        <v>6.9067732230870496E-2</v>
      </c>
      <c r="V13" s="17">
        <v>2.52863633649755E-2</v>
      </c>
      <c r="W13" s="17">
        <v>1.1226402928927799E-2</v>
      </c>
      <c r="X13" s="17"/>
      <c r="Y13" s="17">
        <v>2.4961743693737899E-2</v>
      </c>
      <c r="Z13" s="17">
        <v>2.6933185337856699E-2</v>
      </c>
      <c r="AA13" s="17">
        <v>6.0960561396217403E-2</v>
      </c>
      <c r="AB13" s="17">
        <v>8.2417977528684697E-2</v>
      </c>
      <c r="AC13" s="17">
        <v>1.3114495491030701E-2</v>
      </c>
      <c r="AD13" s="17">
        <v>9.4372511204638507E-2</v>
      </c>
      <c r="AE13" s="17"/>
      <c r="AF13" s="17">
        <v>2.9082366283426999E-2</v>
      </c>
      <c r="AG13" s="17"/>
      <c r="AH13" s="17">
        <v>3.7590124645403802E-2</v>
      </c>
      <c r="AI13" s="17"/>
      <c r="AJ13" s="17">
        <v>2.4309343161507999E-2</v>
      </c>
      <c r="AK13" s="17">
        <v>3.0787245028292401E-2</v>
      </c>
      <c r="AL13" s="17">
        <v>7.2396217273898805E-2</v>
      </c>
      <c r="AM13" s="17">
        <v>2.44757809377774E-2</v>
      </c>
      <c r="AN13" s="17">
        <v>7.5798016450810704E-2</v>
      </c>
    </row>
    <row r="14" spans="2:40" x14ac:dyDescent="0.35">
      <c r="B14" s="18" t="s">
        <v>58</v>
      </c>
      <c r="C14" s="19">
        <v>1.8321387751306401E-2</v>
      </c>
      <c r="D14" s="19">
        <v>9.6654053510921E-3</v>
      </c>
      <c r="E14" s="19">
        <v>2.70879944883438E-2</v>
      </c>
      <c r="F14" s="19"/>
      <c r="G14" s="19">
        <v>0</v>
      </c>
      <c r="H14" s="19">
        <v>1.62789585736106E-2</v>
      </c>
      <c r="I14" s="19">
        <v>1.59823987064086E-2</v>
      </c>
      <c r="J14" s="19">
        <v>1.6164596814104301E-2</v>
      </c>
      <c r="K14" s="19">
        <v>3.72515122263853E-2</v>
      </c>
      <c r="L14" s="19">
        <v>1.8248403592797401E-2</v>
      </c>
      <c r="M14" s="19"/>
      <c r="N14" s="19">
        <v>2.87643921954495E-2</v>
      </c>
      <c r="O14" s="19">
        <v>3.4025849071888999E-2</v>
      </c>
      <c r="P14" s="19">
        <v>2.54035463636328E-2</v>
      </c>
      <c r="Q14" s="19">
        <v>6.7660635677144702E-3</v>
      </c>
      <c r="R14" s="19">
        <v>0</v>
      </c>
      <c r="S14" s="19"/>
      <c r="T14" s="19">
        <v>1.5790922715249602E-2</v>
      </c>
      <c r="U14" s="19">
        <v>2.5278470694110801E-2</v>
      </c>
      <c r="V14" s="19">
        <v>6.8072658039087597E-3</v>
      </c>
      <c r="W14" s="19">
        <v>6.4914721644344104E-3</v>
      </c>
      <c r="X14" s="19"/>
      <c r="Y14" s="19">
        <v>8.4540832362613207E-3</v>
      </c>
      <c r="Z14" s="19">
        <v>1.7204985418414601E-2</v>
      </c>
      <c r="AA14" s="19">
        <v>2.9139338259921099E-2</v>
      </c>
      <c r="AB14" s="19">
        <v>1.3546957627914099E-2</v>
      </c>
      <c r="AC14" s="19">
        <v>0</v>
      </c>
      <c r="AD14" s="19">
        <v>4.4011057026356298E-2</v>
      </c>
      <c r="AE14" s="19"/>
      <c r="AF14" s="19">
        <v>1.7107732860696698E-2</v>
      </c>
      <c r="AG14" s="19"/>
      <c r="AH14" s="19">
        <v>1.38464786654606E-2</v>
      </c>
      <c r="AI14" s="19"/>
      <c r="AJ14" s="19">
        <v>2.18600595629471E-2</v>
      </c>
      <c r="AK14" s="19">
        <v>1.8554693160529899E-2</v>
      </c>
      <c r="AL14" s="19">
        <v>1.32553904306298E-2</v>
      </c>
      <c r="AM14" s="19">
        <v>1.42090349015319E-2</v>
      </c>
      <c r="AN14" s="19">
        <v>2.6519931180419901E-2</v>
      </c>
    </row>
    <row r="15" spans="2:40" x14ac:dyDescent="0.35">
      <c r="B15" s="16"/>
    </row>
    <row r="16" spans="2:40" x14ac:dyDescent="0.35">
      <c r="B16" t="s">
        <v>63</v>
      </c>
    </row>
    <row r="17" spans="2:2" x14ac:dyDescent="0.35">
      <c r="B17" t="s">
        <v>64</v>
      </c>
    </row>
    <row r="19" spans="2:2" x14ac:dyDescent="0.35">
      <c r="B19" s="8" t="str">
        <f>HYPERLINK("#'Contents'!A1", "Return to Contents")</f>
        <v>Return to Contents</v>
      </c>
    </row>
  </sheetData>
  <mergeCells count="9">
    <mergeCell ref="AF5"/>
    <mergeCell ref="AH5"/>
    <mergeCell ref="AJ5:AN5"/>
    <mergeCell ref="D2:AH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2:AN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0" width="10.7265625" customWidth="1"/>
    <col min="41" max="41" width="2.1796875" customWidth="1"/>
  </cols>
  <sheetData>
    <row r="2" spans="2:40" ht="40" customHeight="1" x14ac:dyDescent="0.35">
      <c r="D2" s="30" t="s">
        <v>106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row>
    <row r="5" spans="2:40" ht="30" customHeight="1" x14ac:dyDescent="0.35">
      <c r="B5" s="15"/>
      <c r="C5" s="15"/>
      <c r="D5" s="29" t="s">
        <v>49</v>
      </c>
      <c r="E5" s="29"/>
      <c r="F5" s="15"/>
      <c r="G5" s="29" t="s">
        <v>50</v>
      </c>
      <c r="H5" s="29"/>
      <c r="I5" s="29"/>
      <c r="J5" s="29"/>
      <c r="K5" s="29"/>
      <c r="L5" s="29"/>
      <c r="M5" s="15"/>
      <c r="N5" s="29" t="s">
        <v>51</v>
      </c>
      <c r="O5" s="29"/>
      <c r="P5" s="29"/>
      <c r="Q5" s="29"/>
      <c r="R5" s="29"/>
      <c r="S5" s="15"/>
      <c r="T5" s="29" t="s">
        <v>52</v>
      </c>
      <c r="U5" s="29"/>
      <c r="V5" s="29"/>
      <c r="W5" s="29"/>
      <c r="X5" s="15"/>
      <c r="Y5" s="29" t="s">
        <v>53</v>
      </c>
      <c r="Z5" s="29"/>
      <c r="AA5" s="29"/>
      <c r="AB5" s="29"/>
      <c r="AC5" s="29"/>
      <c r="AD5" s="29"/>
      <c r="AE5" s="15"/>
      <c r="AF5" s="29" t="s">
        <v>42</v>
      </c>
      <c r="AG5" s="15"/>
      <c r="AH5" s="29" t="s">
        <v>43</v>
      </c>
      <c r="AI5" s="15"/>
      <c r="AJ5" s="29" t="s">
        <v>54</v>
      </c>
      <c r="AK5" s="29"/>
      <c r="AL5" s="29"/>
      <c r="AM5" s="29"/>
      <c r="AN5" s="29"/>
    </row>
    <row r="6" spans="2:4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C6" s="12" t="s">
        <v>40</v>
      </c>
      <c r="AD6" s="12" t="s">
        <v>41</v>
      </c>
      <c r="AF6" s="12" t="s">
        <v>42</v>
      </c>
      <c r="AH6" s="12" t="s">
        <v>43</v>
      </c>
      <c r="AJ6" s="12" t="s">
        <v>44</v>
      </c>
      <c r="AK6" s="12" t="s">
        <v>45</v>
      </c>
      <c r="AL6" s="12" t="s">
        <v>46</v>
      </c>
      <c r="AM6" s="12" t="s">
        <v>47</v>
      </c>
      <c r="AN6" s="12" t="s">
        <v>48</v>
      </c>
    </row>
    <row r="7" spans="2:40" ht="30" customHeight="1" x14ac:dyDescent="0.35">
      <c r="B7" s="10" t="s">
        <v>19</v>
      </c>
      <c r="C7" s="10">
        <v>1008</v>
      </c>
      <c r="D7" s="10">
        <v>459</v>
      </c>
      <c r="E7" s="10">
        <v>546</v>
      </c>
      <c r="F7" s="10"/>
      <c r="G7" s="10">
        <v>99</v>
      </c>
      <c r="H7" s="10">
        <v>151</v>
      </c>
      <c r="I7" s="10">
        <v>140</v>
      </c>
      <c r="J7" s="10">
        <v>164</v>
      </c>
      <c r="K7" s="10">
        <v>186</v>
      </c>
      <c r="L7" s="10">
        <v>268</v>
      </c>
      <c r="M7" s="10"/>
      <c r="N7" s="10">
        <v>91</v>
      </c>
      <c r="O7" s="10">
        <v>143</v>
      </c>
      <c r="P7" s="10">
        <v>357</v>
      </c>
      <c r="Q7" s="10">
        <v>280</v>
      </c>
      <c r="R7" s="10">
        <v>129</v>
      </c>
      <c r="S7" s="10"/>
      <c r="T7" s="10">
        <v>61</v>
      </c>
      <c r="U7" s="10">
        <v>290</v>
      </c>
      <c r="V7" s="10">
        <v>259</v>
      </c>
      <c r="W7" s="10">
        <v>272</v>
      </c>
      <c r="X7" s="10"/>
      <c r="Y7" s="10">
        <v>415</v>
      </c>
      <c r="Z7" s="10">
        <v>104</v>
      </c>
      <c r="AA7" s="10">
        <v>327</v>
      </c>
      <c r="AB7" s="10">
        <v>67</v>
      </c>
      <c r="AC7" s="10">
        <v>69</v>
      </c>
      <c r="AD7" s="10">
        <v>21</v>
      </c>
      <c r="AE7" s="10"/>
      <c r="AF7" s="10">
        <v>488</v>
      </c>
      <c r="AG7" s="10"/>
      <c r="AH7" s="10">
        <v>983</v>
      </c>
      <c r="AI7" s="10"/>
      <c r="AJ7" s="10">
        <v>334</v>
      </c>
      <c r="AK7" s="10">
        <v>150</v>
      </c>
      <c r="AL7" s="10">
        <v>221</v>
      </c>
      <c r="AM7" s="10">
        <v>207</v>
      </c>
      <c r="AN7" s="10">
        <v>96</v>
      </c>
    </row>
    <row r="8" spans="2:40" ht="30" customHeight="1" x14ac:dyDescent="0.35">
      <c r="B8" s="11" t="s">
        <v>20</v>
      </c>
      <c r="C8" s="11">
        <v>1008</v>
      </c>
      <c r="D8" s="11">
        <v>503</v>
      </c>
      <c r="E8" s="11">
        <v>502</v>
      </c>
      <c r="F8" s="11"/>
      <c r="G8" s="11">
        <v>109</v>
      </c>
      <c r="H8" s="11">
        <v>169</v>
      </c>
      <c r="I8" s="11">
        <v>145</v>
      </c>
      <c r="J8" s="11">
        <v>169</v>
      </c>
      <c r="K8" s="11">
        <v>162</v>
      </c>
      <c r="L8" s="11">
        <v>255</v>
      </c>
      <c r="M8" s="11"/>
      <c r="N8" s="11">
        <v>95</v>
      </c>
      <c r="O8" s="11">
        <v>146</v>
      </c>
      <c r="P8" s="11">
        <v>349</v>
      </c>
      <c r="Q8" s="11">
        <v>281</v>
      </c>
      <c r="R8" s="11">
        <v>129</v>
      </c>
      <c r="S8" s="11"/>
      <c r="T8" s="11">
        <v>62</v>
      </c>
      <c r="U8" s="11">
        <v>286</v>
      </c>
      <c r="V8" s="11">
        <v>258</v>
      </c>
      <c r="W8" s="11">
        <v>278</v>
      </c>
      <c r="X8" s="11"/>
      <c r="Y8" s="11">
        <v>428</v>
      </c>
      <c r="Z8" s="11">
        <v>102</v>
      </c>
      <c r="AA8" s="11">
        <v>309</v>
      </c>
      <c r="AB8" s="11">
        <v>69</v>
      </c>
      <c r="AC8" s="11">
        <v>74</v>
      </c>
      <c r="AD8" s="11">
        <v>21</v>
      </c>
      <c r="AE8" s="11"/>
      <c r="AF8" s="11">
        <v>487</v>
      </c>
      <c r="AG8" s="11"/>
      <c r="AH8" s="11">
        <v>984</v>
      </c>
      <c r="AI8" s="11"/>
      <c r="AJ8" s="11">
        <v>320</v>
      </c>
      <c r="AK8" s="11">
        <v>145</v>
      </c>
      <c r="AL8" s="11">
        <v>211</v>
      </c>
      <c r="AM8" s="11">
        <v>229</v>
      </c>
      <c r="AN8" s="11">
        <v>103</v>
      </c>
    </row>
    <row r="9" spans="2:40" x14ac:dyDescent="0.35">
      <c r="B9" s="18" t="s">
        <v>98</v>
      </c>
      <c r="C9" s="17">
        <v>0.16196992648705999</v>
      </c>
      <c r="D9" s="17">
        <v>0.16726644681106001</v>
      </c>
      <c r="E9" s="17">
        <v>0.157637596669717</v>
      </c>
      <c r="F9" s="17"/>
      <c r="G9" s="17">
        <v>0.38416790899099401</v>
      </c>
      <c r="H9" s="17">
        <v>0.29384761357428102</v>
      </c>
      <c r="I9" s="17">
        <v>0.127024511425366</v>
      </c>
      <c r="J9" s="17">
        <v>0.14717907784503401</v>
      </c>
      <c r="K9" s="17">
        <v>7.7352834593786904E-2</v>
      </c>
      <c r="L9" s="17">
        <v>6.2897366778882594E-2</v>
      </c>
      <c r="M9" s="17"/>
      <c r="N9" s="17">
        <v>0.14005918649653301</v>
      </c>
      <c r="O9" s="17">
        <v>0.1989961804198</v>
      </c>
      <c r="P9" s="17">
        <v>7.0109807537538996E-2</v>
      </c>
      <c r="Q9" s="17">
        <v>0.20500612851913</v>
      </c>
      <c r="R9" s="17">
        <v>0.30144156212640699</v>
      </c>
      <c r="S9" s="17"/>
      <c r="T9" s="17">
        <v>0.22924533465236999</v>
      </c>
      <c r="U9" s="17">
        <v>0.116619783594732</v>
      </c>
      <c r="V9" s="17">
        <v>0.18476661993428101</v>
      </c>
      <c r="W9" s="17">
        <v>0.169670188778697</v>
      </c>
      <c r="X9" s="17"/>
      <c r="Y9" s="17">
        <v>0.180710921453902</v>
      </c>
      <c r="Z9" s="17">
        <v>0.20119357273925201</v>
      </c>
      <c r="AA9" s="17">
        <v>6.6169271589015199E-2</v>
      </c>
      <c r="AB9" s="17">
        <v>0.205552020076125</v>
      </c>
      <c r="AC9" s="17">
        <v>0.39014859453550699</v>
      </c>
      <c r="AD9" s="17">
        <v>9.2951602720445697E-2</v>
      </c>
      <c r="AE9" s="17"/>
      <c r="AF9" s="17">
        <v>0.152058693806016</v>
      </c>
      <c r="AG9" s="17"/>
      <c r="AH9" s="17">
        <v>0.16588794054210301</v>
      </c>
      <c r="AI9" s="17"/>
      <c r="AJ9" s="17">
        <v>0.21548442737239201</v>
      </c>
      <c r="AK9" s="17">
        <v>0.10387781658706199</v>
      </c>
      <c r="AL9" s="17">
        <v>0.12929446484603399</v>
      </c>
      <c r="AM9" s="17">
        <v>0.13582881862927201</v>
      </c>
      <c r="AN9" s="17">
        <v>0.20254809889368999</v>
      </c>
    </row>
    <row r="10" spans="2:40" x14ac:dyDescent="0.35">
      <c r="B10" s="18" t="s">
        <v>99</v>
      </c>
      <c r="C10" s="17">
        <v>0.129439397965051</v>
      </c>
      <c r="D10" s="17">
        <v>0.16407412011946901</v>
      </c>
      <c r="E10" s="17">
        <v>9.5570094320917995E-2</v>
      </c>
      <c r="F10" s="17"/>
      <c r="G10" s="17">
        <v>0.19462291717906899</v>
      </c>
      <c r="H10" s="17">
        <v>0.19648528389939199</v>
      </c>
      <c r="I10" s="17">
        <v>0.228320088267497</v>
      </c>
      <c r="J10" s="17">
        <v>0.140101752288288</v>
      </c>
      <c r="K10" s="17">
        <v>5.4336966241970402E-2</v>
      </c>
      <c r="L10" s="17">
        <v>4.14024866388326E-2</v>
      </c>
      <c r="M10" s="17"/>
      <c r="N10" s="17">
        <v>0.100477081410171</v>
      </c>
      <c r="O10" s="17">
        <v>0.107182759865873</v>
      </c>
      <c r="P10" s="17">
        <v>6.3959291735854407E-2</v>
      </c>
      <c r="Q10" s="17">
        <v>0.207211490817403</v>
      </c>
      <c r="R10" s="17">
        <v>0.19189434776197301</v>
      </c>
      <c r="S10" s="17"/>
      <c r="T10" s="17">
        <v>0.20127373701805401</v>
      </c>
      <c r="U10" s="17">
        <v>7.1511026780303494E-2</v>
      </c>
      <c r="V10" s="17">
        <v>0.122870481195107</v>
      </c>
      <c r="W10" s="17">
        <v>0.19418393902452999</v>
      </c>
      <c r="X10" s="17"/>
      <c r="Y10" s="17">
        <v>0.179055944731872</v>
      </c>
      <c r="Z10" s="17">
        <v>0.10323081602820799</v>
      </c>
      <c r="AA10" s="17">
        <v>3.9325717116583302E-2</v>
      </c>
      <c r="AB10" s="17">
        <v>0.121512757772922</v>
      </c>
      <c r="AC10" s="17">
        <v>0.247871585932324</v>
      </c>
      <c r="AD10" s="17">
        <v>0.174905625294241</v>
      </c>
      <c r="AE10" s="17"/>
      <c r="AF10" s="17">
        <v>0.141390360249849</v>
      </c>
      <c r="AG10" s="17"/>
      <c r="AH10" s="17">
        <v>0.13073860247821401</v>
      </c>
      <c r="AI10" s="17"/>
      <c r="AJ10" s="17">
        <v>0.14865836995222401</v>
      </c>
      <c r="AK10" s="17">
        <v>0.143147350157799</v>
      </c>
      <c r="AL10" s="17">
        <v>8.9765982403275504E-2</v>
      </c>
      <c r="AM10" s="17">
        <v>0.13453547299854199</v>
      </c>
      <c r="AN10" s="17">
        <v>0.120374984343895</v>
      </c>
    </row>
    <row r="11" spans="2:40" x14ac:dyDescent="0.35">
      <c r="B11" s="18" t="s">
        <v>100</v>
      </c>
      <c r="C11" s="17">
        <v>0.13771179296113101</v>
      </c>
      <c r="D11" s="17">
        <v>0.13706093687341001</v>
      </c>
      <c r="E11" s="17">
        <v>0.13716658421887901</v>
      </c>
      <c r="F11" s="17"/>
      <c r="G11" s="17">
        <v>0.17041559219045599</v>
      </c>
      <c r="H11" s="17">
        <v>0.197841358066423</v>
      </c>
      <c r="I11" s="17">
        <v>0.11800714770394501</v>
      </c>
      <c r="J11" s="17">
        <v>0.14292083904658201</v>
      </c>
      <c r="K11" s="17">
        <v>0.11275162388354</v>
      </c>
      <c r="L11" s="17">
        <v>0.107444262345057</v>
      </c>
      <c r="M11" s="17"/>
      <c r="N11" s="17">
        <v>0.13214407747516899</v>
      </c>
      <c r="O11" s="17">
        <v>0.12688729543076799</v>
      </c>
      <c r="P11" s="17">
        <v>0.13110579483450399</v>
      </c>
      <c r="Q11" s="17">
        <v>0.16661871670069001</v>
      </c>
      <c r="R11" s="17">
        <v>0.117492228695072</v>
      </c>
      <c r="S11" s="17"/>
      <c r="T11" s="17">
        <v>0.18062082055555001</v>
      </c>
      <c r="U11" s="17">
        <v>0.10797103679924699</v>
      </c>
      <c r="V11" s="17">
        <v>0.13427832460823599</v>
      </c>
      <c r="W11" s="17">
        <v>0.15280292731485301</v>
      </c>
      <c r="X11" s="17"/>
      <c r="Y11" s="17">
        <v>0.16851985092848401</v>
      </c>
      <c r="Z11" s="17">
        <v>0.13203897304732901</v>
      </c>
      <c r="AA11" s="17">
        <v>9.4193889362567507E-2</v>
      </c>
      <c r="AB11" s="17">
        <v>0.206052123792936</v>
      </c>
      <c r="AC11" s="17">
        <v>0.10845848680371201</v>
      </c>
      <c r="AD11" s="17">
        <v>4.37035907713317E-2</v>
      </c>
      <c r="AE11" s="17"/>
      <c r="AF11" s="17">
        <v>0.12225779906600399</v>
      </c>
      <c r="AG11" s="17"/>
      <c r="AH11" s="17">
        <v>0.13530761058358901</v>
      </c>
      <c r="AI11" s="17"/>
      <c r="AJ11" s="17">
        <v>0.13681125627706001</v>
      </c>
      <c r="AK11" s="17">
        <v>0.158756315389077</v>
      </c>
      <c r="AL11" s="17">
        <v>0.138927363788141</v>
      </c>
      <c r="AM11" s="17">
        <v>0.130705854950941</v>
      </c>
      <c r="AN11" s="17">
        <v>0.12396995166680801</v>
      </c>
    </row>
    <row r="12" spans="2:40" x14ac:dyDescent="0.35">
      <c r="B12" s="18" t="s">
        <v>101</v>
      </c>
      <c r="C12" s="17">
        <v>0.14185910454634101</v>
      </c>
      <c r="D12" s="17">
        <v>0.153608494718906</v>
      </c>
      <c r="E12" s="17">
        <v>0.12898214482734</v>
      </c>
      <c r="F12" s="17"/>
      <c r="G12" s="17">
        <v>0.16167698631306099</v>
      </c>
      <c r="H12" s="17">
        <v>0.139728344292294</v>
      </c>
      <c r="I12" s="17">
        <v>0.184988837854768</v>
      </c>
      <c r="J12" s="17">
        <v>0.14170604391771</v>
      </c>
      <c r="K12" s="17">
        <v>0.18562699740622801</v>
      </c>
      <c r="L12" s="17">
        <v>8.25396286443002E-2</v>
      </c>
      <c r="M12" s="17"/>
      <c r="N12" s="17">
        <v>0.21612354675364501</v>
      </c>
      <c r="O12" s="17">
        <v>0.14646582039579301</v>
      </c>
      <c r="P12" s="17">
        <v>0.119929186123598</v>
      </c>
      <c r="Q12" s="17">
        <v>0.15279465026416</v>
      </c>
      <c r="R12" s="17">
        <v>0.11860091906626199</v>
      </c>
      <c r="S12" s="17"/>
      <c r="T12" s="17">
        <v>0.17195003088225699</v>
      </c>
      <c r="U12" s="17">
        <v>0.13805780619431701</v>
      </c>
      <c r="V12" s="17">
        <v>0.14628915294640199</v>
      </c>
      <c r="W12" s="17">
        <v>0.15901590756203801</v>
      </c>
      <c r="X12" s="17"/>
      <c r="Y12" s="17">
        <v>0.14570229736495599</v>
      </c>
      <c r="Z12" s="17">
        <v>0.18578543690170199</v>
      </c>
      <c r="AA12" s="17">
        <v>0.10200554763767999</v>
      </c>
      <c r="AB12" s="17">
        <v>0.21168003960391801</v>
      </c>
      <c r="AC12" s="17">
        <v>0.12604444734116799</v>
      </c>
      <c r="AD12" s="17">
        <v>0.293930570233635</v>
      </c>
      <c r="AE12" s="17"/>
      <c r="AF12" s="17">
        <v>0.141690960488429</v>
      </c>
      <c r="AG12" s="17"/>
      <c r="AH12" s="17">
        <v>0.141119610390329</v>
      </c>
      <c r="AI12" s="17"/>
      <c r="AJ12" s="17">
        <v>0.12812756172039499</v>
      </c>
      <c r="AK12" s="17">
        <v>0.120202243644301</v>
      </c>
      <c r="AL12" s="17">
        <v>0.14734301283158499</v>
      </c>
      <c r="AM12" s="17">
        <v>0.15815492558056499</v>
      </c>
      <c r="AN12" s="17">
        <v>0.167543481925708</v>
      </c>
    </row>
    <row r="13" spans="2:40" x14ac:dyDescent="0.35">
      <c r="B13" s="18" t="s">
        <v>102</v>
      </c>
      <c r="C13" s="17">
        <v>0.34608474502334202</v>
      </c>
      <c r="D13" s="17">
        <v>0.31573103487326998</v>
      </c>
      <c r="E13" s="17">
        <v>0.37653483709927998</v>
      </c>
      <c r="F13" s="17"/>
      <c r="G13" s="17">
        <v>7.7459392789407694E-2</v>
      </c>
      <c r="H13" s="17">
        <v>0.108953410825471</v>
      </c>
      <c r="I13" s="17">
        <v>0.30579631403770502</v>
      </c>
      <c r="J13" s="17">
        <v>0.32443839827260201</v>
      </c>
      <c r="K13" s="17">
        <v>0.480175386789786</v>
      </c>
      <c r="L13" s="17">
        <v>0.57043761120401804</v>
      </c>
      <c r="M13" s="17"/>
      <c r="N13" s="17">
        <v>0.26965590385933402</v>
      </c>
      <c r="O13" s="17">
        <v>0.32298623560572298</v>
      </c>
      <c r="P13" s="17">
        <v>0.491877923262595</v>
      </c>
      <c r="Q13" s="17">
        <v>0.239260967020512</v>
      </c>
      <c r="R13" s="17">
        <v>0.248948481591203</v>
      </c>
      <c r="S13" s="17"/>
      <c r="T13" s="17">
        <v>0.152401442974541</v>
      </c>
      <c r="U13" s="17">
        <v>0.46230872057377698</v>
      </c>
      <c r="V13" s="17">
        <v>0.325894908697823</v>
      </c>
      <c r="W13" s="17">
        <v>0.28588558281568999</v>
      </c>
      <c r="X13" s="17"/>
      <c r="Y13" s="17">
        <v>0.27446072734107901</v>
      </c>
      <c r="Z13" s="17">
        <v>0.32038931617715199</v>
      </c>
      <c r="AA13" s="17">
        <v>0.55897345456202197</v>
      </c>
      <c r="AB13" s="17">
        <v>0.18455956778874999</v>
      </c>
      <c r="AC13" s="17">
        <v>0.102102416786319</v>
      </c>
      <c r="AD13" s="17">
        <v>0.22195133638506501</v>
      </c>
      <c r="AE13" s="17"/>
      <c r="AF13" s="17">
        <v>0.335575186844146</v>
      </c>
      <c r="AG13" s="17"/>
      <c r="AH13" s="17">
        <v>0.34825685494250302</v>
      </c>
      <c r="AI13" s="17"/>
      <c r="AJ13" s="17">
        <v>0.29814573264174898</v>
      </c>
      <c r="AK13" s="17">
        <v>0.38817276654186</v>
      </c>
      <c r="AL13" s="17">
        <v>0.40449938651878597</v>
      </c>
      <c r="AM13" s="17">
        <v>0.35618145497305498</v>
      </c>
      <c r="AN13" s="17">
        <v>0.29365838490588297</v>
      </c>
    </row>
    <row r="14" spans="2:40" x14ac:dyDescent="0.35">
      <c r="B14" s="18" t="s">
        <v>58</v>
      </c>
      <c r="C14" s="19">
        <v>8.2935033017075693E-2</v>
      </c>
      <c r="D14" s="19">
        <v>6.2258966603883997E-2</v>
      </c>
      <c r="E14" s="19">
        <v>0.104108742863866</v>
      </c>
      <c r="F14" s="19"/>
      <c r="G14" s="19">
        <v>1.16572025370129E-2</v>
      </c>
      <c r="H14" s="19">
        <v>6.3143989342139398E-2</v>
      </c>
      <c r="I14" s="19">
        <v>3.5863100710720103E-2</v>
      </c>
      <c r="J14" s="19">
        <v>0.103653888629784</v>
      </c>
      <c r="K14" s="19">
        <v>8.9756191084688505E-2</v>
      </c>
      <c r="L14" s="19">
        <v>0.13527864438890899</v>
      </c>
      <c r="M14" s="19"/>
      <c r="N14" s="19">
        <v>0.14154020400514999</v>
      </c>
      <c r="O14" s="19">
        <v>9.7481708282043195E-2</v>
      </c>
      <c r="P14" s="19">
        <v>0.123017996505909</v>
      </c>
      <c r="Q14" s="19">
        <v>2.91080466781048E-2</v>
      </c>
      <c r="R14" s="19">
        <v>2.1622460759082699E-2</v>
      </c>
      <c r="S14" s="19"/>
      <c r="T14" s="19">
        <v>6.4508633917228206E-2</v>
      </c>
      <c r="U14" s="19">
        <v>0.103531626057624</v>
      </c>
      <c r="V14" s="19">
        <v>8.5900512618150807E-2</v>
      </c>
      <c r="W14" s="19">
        <v>3.8441454504191501E-2</v>
      </c>
      <c r="X14" s="19"/>
      <c r="Y14" s="19">
        <v>5.1550258179707598E-2</v>
      </c>
      <c r="Z14" s="19">
        <v>5.7361885106357202E-2</v>
      </c>
      <c r="AA14" s="19">
        <v>0.139332119732132</v>
      </c>
      <c r="AB14" s="19">
        <v>7.0643490965349304E-2</v>
      </c>
      <c r="AC14" s="19">
        <v>2.53744686009706E-2</v>
      </c>
      <c r="AD14" s="19">
        <v>0.172557274595282</v>
      </c>
      <c r="AE14" s="19"/>
      <c r="AF14" s="19">
        <v>0.107026999545555</v>
      </c>
      <c r="AG14" s="19"/>
      <c r="AH14" s="19">
        <v>7.8689381063262606E-2</v>
      </c>
      <c r="AI14" s="19"/>
      <c r="AJ14" s="19">
        <v>7.2772652036178997E-2</v>
      </c>
      <c r="AK14" s="19">
        <v>8.5843507679901704E-2</v>
      </c>
      <c r="AL14" s="19">
        <v>9.0169789612178003E-2</v>
      </c>
      <c r="AM14" s="19">
        <v>8.4593472867625197E-2</v>
      </c>
      <c r="AN14" s="19">
        <v>9.1905098264015397E-2</v>
      </c>
    </row>
    <row r="15" spans="2:40" x14ac:dyDescent="0.35">
      <c r="B15" s="16"/>
    </row>
    <row r="16" spans="2:40" x14ac:dyDescent="0.35">
      <c r="B16" t="s">
        <v>63</v>
      </c>
    </row>
    <row r="17" spans="2:2" x14ac:dyDescent="0.35">
      <c r="B17" t="s">
        <v>64</v>
      </c>
    </row>
    <row r="19" spans="2:2" x14ac:dyDescent="0.35">
      <c r="B19" s="8" t="str">
        <f>HYPERLINK("#'Contents'!A1", "Return to Contents")</f>
        <v>Return to Contents</v>
      </c>
    </row>
  </sheetData>
  <mergeCells count="9">
    <mergeCell ref="AF5"/>
    <mergeCell ref="AH5"/>
    <mergeCell ref="AJ5:AN5"/>
    <mergeCell ref="D2:AH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2:AN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0" width="10.7265625" customWidth="1"/>
    <col min="41" max="41" width="2.1796875" customWidth="1"/>
  </cols>
  <sheetData>
    <row r="2" spans="2:40" ht="40" customHeight="1" x14ac:dyDescent="0.35">
      <c r="D2" s="30" t="s">
        <v>107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row>
    <row r="5" spans="2:40" ht="30" customHeight="1" x14ac:dyDescent="0.35">
      <c r="B5" s="15"/>
      <c r="C5" s="15"/>
      <c r="D5" s="29" t="s">
        <v>49</v>
      </c>
      <c r="E5" s="29"/>
      <c r="F5" s="15"/>
      <c r="G5" s="29" t="s">
        <v>50</v>
      </c>
      <c r="H5" s="29"/>
      <c r="I5" s="29"/>
      <c r="J5" s="29"/>
      <c r="K5" s="29"/>
      <c r="L5" s="29"/>
      <c r="M5" s="15"/>
      <c r="N5" s="29" t="s">
        <v>51</v>
      </c>
      <c r="O5" s="29"/>
      <c r="P5" s="29"/>
      <c r="Q5" s="29"/>
      <c r="R5" s="29"/>
      <c r="S5" s="15"/>
      <c r="T5" s="29" t="s">
        <v>52</v>
      </c>
      <c r="U5" s="29"/>
      <c r="V5" s="29"/>
      <c r="W5" s="29"/>
      <c r="X5" s="15"/>
      <c r="Y5" s="29" t="s">
        <v>53</v>
      </c>
      <c r="Z5" s="29"/>
      <c r="AA5" s="29"/>
      <c r="AB5" s="29"/>
      <c r="AC5" s="29"/>
      <c r="AD5" s="29"/>
      <c r="AE5" s="15"/>
      <c r="AF5" s="29" t="s">
        <v>42</v>
      </c>
      <c r="AG5" s="15"/>
      <c r="AH5" s="29" t="s">
        <v>43</v>
      </c>
      <c r="AI5" s="15"/>
      <c r="AJ5" s="29" t="s">
        <v>54</v>
      </c>
      <c r="AK5" s="29"/>
      <c r="AL5" s="29"/>
      <c r="AM5" s="29"/>
      <c r="AN5" s="29"/>
    </row>
    <row r="6" spans="2:4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C6" s="12" t="s">
        <v>40</v>
      </c>
      <c r="AD6" s="12" t="s">
        <v>41</v>
      </c>
      <c r="AF6" s="12" t="s">
        <v>42</v>
      </c>
      <c r="AH6" s="12" t="s">
        <v>43</v>
      </c>
      <c r="AJ6" s="12" t="s">
        <v>44</v>
      </c>
      <c r="AK6" s="12" t="s">
        <v>45</v>
      </c>
      <c r="AL6" s="12" t="s">
        <v>46</v>
      </c>
      <c r="AM6" s="12" t="s">
        <v>47</v>
      </c>
      <c r="AN6" s="12" t="s">
        <v>48</v>
      </c>
    </row>
    <row r="7" spans="2:40" ht="30" customHeight="1" x14ac:dyDescent="0.35">
      <c r="B7" s="10" t="s">
        <v>19</v>
      </c>
      <c r="C7" s="10">
        <v>1008</v>
      </c>
      <c r="D7" s="10">
        <v>459</v>
      </c>
      <c r="E7" s="10">
        <v>546</v>
      </c>
      <c r="F7" s="10"/>
      <c r="G7" s="10">
        <v>99</v>
      </c>
      <c r="H7" s="10">
        <v>151</v>
      </c>
      <c r="I7" s="10">
        <v>140</v>
      </c>
      <c r="J7" s="10">
        <v>164</v>
      </c>
      <c r="K7" s="10">
        <v>186</v>
      </c>
      <c r="L7" s="10">
        <v>268</v>
      </c>
      <c r="M7" s="10"/>
      <c r="N7" s="10">
        <v>91</v>
      </c>
      <c r="O7" s="10">
        <v>143</v>
      </c>
      <c r="P7" s="10">
        <v>357</v>
      </c>
      <c r="Q7" s="10">
        <v>280</v>
      </c>
      <c r="R7" s="10">
        <v>129</v>
      </c>
      <c r="S7" s="10"/>
      <c r="T7" s="10">
        <v>61</v>
      </c>
      <c r="U7" s="10">
        <v>290</v>
      </c>
      <c r="V7" s="10">
        <v>259</v>
      </c>
      <c r="W7" s="10">
        <v>272</v>
      </c>
      <c r="X7" s="10"/>
      <c r="Y7" s="10">
        <v>415</v>
      </c>
      <c r="Z7" s="10">
        <v>104</v>
      </c>
      <c r="AA7" s="10">
        <v>327</v>
      </c>
      <c r="AB7" s="10">
        <v>67</v>
      </c>
      <c r="AC7" s="10">
        <v>69</v>
      </c>
      <c r="AD7" s="10">
        <v>21</v>
      </c>
      <c r="AE7" s="10"/>
      <c r="AF7" s="10">
        <v>488</v>
      </c>
      <c r="AG7" s="10"/>
      <c r="AH7" s="10">
        <v>983</v>
      </c>
      <c r="AI7" s="10"/>
      <c r="AJ7" s="10">
        <v>334</v>
      </c>
      <c r="AK7" s="10">
        <v>150</v>
      </c>
      <c r="AL7" s="10">
        <v>221</v>
      </c>
      <c r="AM7" s="10">
        <v>207</v>
      </c>
      <c r="AN7" s="10">
        <v>96</v>
      </c>
    </row>
    <row r="8" spans="2:40" ht="30" customHeight="1" x14ac:dyDescent="0.35">
      <c r="B8" s="11" t="s">
        <v>20</v>
      </c>
      <c r="C8" s="11">
        <v>1008</v>
      </c>
      <c r="D8" s="11">
        <v>503</v>
      </c>
      <c r="E8" s="11">
        <v>502</v>
      </c>
      <c r="F8" s="11"/>
      <c r="G8" s="11">
        <v>109</v>
      </c>
      <c r="H8" s="11">
        <v>169</v>
      </c>
      <c r="I8" s="11">
        <v>145</v>
      </c>
      <c r="J8" s="11">
        <v>169</v>
      </c>
      <c r="K8" s="11">
        <v>162</v>
      </c>
      <c r="L8" s="11">
        <v>255</v>
      </c>
      <c r="M8" s="11"/>
      <c r="N8" s="11">
        <v>95</v>
      </c>
      <c r="O8" s="11">
        <v>146</v>
      </c>
      <c r="P8" s="11">
        <v>349</v>
      </c>
      <c r="Q8" s="11">
        <v>281</v>
      </c>
      <c r="R8" s="11">
        <v>129</v>
      </c>
      <c r="S8" s="11"/>
      <c r="T8" s="11">
        <v>62</v>
      </c>
      <c r="U8" s="11">
        <v>286</v>
      </c>
      <c r="V8" s="11">
        <v>258</v>
      </c>
      <c r="W8" s="11">
        <v>278</v>
      </c>
      <c r="X8" s="11"/>
      <c r="Y8" s="11">
        <v>428</v>
      </c>
      <c r="Z8" s="11">
        <v>102</v>
      </c>
      <c r="AA8" s="11">
        <v>309</v>
      </c>
      <c r="AB8" s="11">
        <v>69</v>
      </c>
      <c r="AC8" s="11">
        <v>74</v>
      </c>
      <c r="AD8" s="11">
        <v>21</v>
      </c>
      <c r="AE8" s="11"/>
      <c r="AF8" s="11">
        <v>487</v>
      </c>
      <c r="AG8" s="11"/>
      <c r="AH8" s="11">
        <v>984</v>
      </c>
      <c r="AI8" s="11"/>
      <c r="AJ8" s="11">
        <v>320</v>
      </c>
      <c r="AK8" s="11">
        <v>145</v>
      </c>
      <c r="AL8" s="11">
        <v>211</v>
      </c>
      <c r="AM8" s="11">
        <v>229</v>
      </c>
      <c r="AN8" s="11">
        <v>103</v>
      </c>
    </row>
    <row r="9" spans="2:40" x14ac:dyDescent="0.35">
      <c r="B9" s="18" t="s">
        <v>98</v>
      </c>
      <c r="C9" s="17">
        <v>0.129114324198563</v>
      </c>
      <c r="D9" s="17">
        <v>0.14958536680002399</v>
      </c>
      <c r="E9" s="17">
        <v>0.109409148990025</v>
      </c>
      <c r="F9" s="17"/>
      <c r="G9" s="17">
        <v>0.147628842809369</v>
      </c>
      <c r="H9" s="17">
        <v>0.25017523545457099</v>
      </c>
      <c r="I9" s="17">
        <v>0.108550635967093</v>
      </c>
      <c r="J9" s="17">
        <v>0.137371766108908</v>
      </c>
      <c r="K9" s="17">
        <v>4.3831054078645203E-2</v>
      </c>
      <c r="L9" s="17">
        <v>0.101262593295821</v>
      </c>
      <c r="M9" s="17"/>
      <c r="N9" s="17">
        <v>0.118068510863077</v>
      </c>
      <c r="O9" s="17">
        <v>0.115252406702303</v>
      </c>
      <c r="P9" s="17">
        <v>8.4192344946576805E-2</v>
      </c>
      <c r="Q9" s="17">
        <v>0.15779038253820801</v>
      </c>
      <c r="R9" s="17">
        <v>0.21303624766561499</v>
      </c>
      <c r="S9" s="17"/>
      <c r="T9" s="17">
        <v>4.9175025890812997E-2</v>
      </c>
      <c r="U9" s="17">
        <v>8.7300295867978203E-2</v>
      </c>
      <c r="V9" s="17">
        <v>0.17297230748051401</v>
      </c>
      <c r="W9" s="17">
        <v>0.17594735780899601</v>
      </c>
      <c r="X9" s="17"/>
      <c r="Y9" s="17">
        <v>0.176876733279552</v>
      </c>
      <c r="Z9" s="17">
        <v>0.185134224123393</v>
      </c>
      <c r="AA9" s="17">
        <v>7.4669961888888997E-2</v>
      </c>
      <c r="AB9" s="17">
        <v>6.6684855796593404E-2</v>
      </c>
      <c r="AC9" s="17">
        <v>0.106494620621223</v>
      </c>
      <c r="AD9" s="17">
        <v>0</v>
      </c>
      <c r="AE9" s="17"/>
      <c r="AF9" s="17">
        <v>0.16453198163996699</v>
      </c>
      <c r="AG9" s="17"/>
      <c r="AH9" s="17">
        <v>0.13131152771808799</v>
      </c>
      <c r="AI9" s="17"/>
      <c r="AJ9" s="17">
        <v>0.15736110733625799</v>
      </c>
      <c r="AK9" s="17">
        <v>9.5535193621285597E-2</v>
      </c>
      <c r="AL9" s="17">
        <v>0.122288147243067</v>
      </c>
      <c r="AM9" s="17">
        <v>0.101775409417489</v>
      </c>
      <c r="AN9" s="17">
        <v>0.163395277131755</v>
      </c>
    </row>
    <row r="10" spans="2:40" x14ac:dyDescent="0.35">
      <c r="B10" s="18" t="s">
        <v>99</v>
      </c>
      <c r="C10" s="17">
        <v>7.9581542697876706E-2</v>
      </c>
      <c r="D10" s="17">
        <v>0.101609160340956</v>
      </c>
      <c r="E10" s="17">
        <v>5.8024393797471603E-2</v>
      </c>
      <c r="F10" s="17"/>
      <c r="G10" s="17">
        <v>8.1536319958245396E-2</v>
      </c>
      <c r="H10" s="17">
        <v>0.103403557397064</v>
      </c>
      <c r="I10" s="17">
        <v>0.160305893990311</v>
      </c>
      <c r="J10" s="17">
        <v>9.4224458892198701E-2</v>
      </c>
      <c r="K10" s="17">
        <v>3.6413356665127398E-2</v>
      </c>
      <c r="L10" s="17">
        <v>3.4680033314400699E-2</v>
      </c>
      <c r="M10" s="17"/>
      <c r="N10" s="17">
        <v>4.4477372115092201E-2</v>
      </c>
      <c r="O10" s="17">
        <v>6.03205492751537E-2</v>
      </c>
      <c r="P10" s="17">
        <v>5.5301219309139102E-2</v>
      </c>
      <c r="Q10" s="17">
        <v>0.119947127668164</v>
      </c>
      <c r="R10" s="17">
        <v>0.110019289184842</v>
      </c>
      <c r="S10" s="17"/>
      <c r="T10" s="17">
        <v>1.82022239565214E-2</v>
      </c>
      <c r="U10" s="17">
        <v>3.9375589095070503E-2</v>
      </c>
      <c r="V10" s="17">
        <v>7.2432136816689904E-2</v>
      </c>
      <c r="W10" s="17">
        <v>0.15908211261612301</v>
      </c>
      <c r="X10" s="17"/>
      <c r="Y10" s="17">
        <v>0.119812359758555</v>
      </c>
      <c r="Z10" s="17">
        <v>8.8767259961532993E-2</v>
      </c>
      <c r="AA10" s="17">
        <v>3.7658740171474497E-2</v>
      </c>
      <c r="AB10" s="17">
        <v>2.8348062863384999E-2</v>
      </c>
      <c r="AC10" s="17">
        <v>7.4410822620582406E-2</v>
      </c>
      <c r="AD10" s="17">
        <v>3.8082021115880299E-2</v>
      </c>
      <c r="AE10" s="17"/>
      <c r="AF10" s="17">
        <v>8.2409258007476102E-2</v>
      </c>
      <c r="AG10" s="17"/>
      <c r="AH10" s="17">
        <v>8.1506601315701005E-2</v>
      </c>
      <c r="AI10" s="17"/>
      <c r="AJ10" s="17">
        <v>9.7402050236622101E-2</v>
      </c>
      <c r="AK10" s="17">
        <v>5.3027573269162402E-2</v>
      </c>
      <c r="AL10" s="17">
        <v>7.6697674553735801E-2</v>
      </c>
      <c r="AM10" s="17">
        <v>7.8160019763637803E-2</v>
      </c>
      <c r="AN10" s="17">
        <v>7.0666863912629399E-2</v>
      </c>
    </row>
    <row r="11" spans="2:40" x14ac:dyDescent="0.35">
      <c r="B11" s="18" t="s">
        <v>100</v>
      </c>
      <c r="C11" s="17">
        <v>8.0982982938251999E-2</v>
      </c>
      <c r="D11" s="17">
        <v>0.101017904654675</v>
      </c>
      <c r="E11" s="17">
        <v>6.1427215975423E-2</v>
      </c>
      <c r="F11" s="17"/>
      <c r="G11" s="17">
        <v>5.8602649021783998E-2</v>
      </c>
      <c r="H11" s="17">
        <v>9.3349928285151706E-2</v>
      </c>
      <c r="I11" s="17">
        <v>7.9128318585667906E-2</v>
      </c>
      <c r="J11" s="17">
        <v>8.0479682582591305E-2</v>
      </c>
      <c r="K11" s="17">
        <v>0.102683045427687</v>
      </c>
      <c r="L11" s="17">
        <v>6.9951051793832195E-2</v>
      </c>
      <c r="M11" s="17"/>
      <c r="N11" s="17">
        <v>8.8751651609837307E-2</v>
      </c>
      <c r="O11" s="17">
        <v>6.7782871379050993E-2</v>
      </c>
      <c r="P11" s="17">
        <v>5.6256559210361698E-2</v>
      </c>
      <c r="Q11" s="17">
        <v>0.121706185457511</v>
      </c>
      <c r="R11" s="17">
        <v>7.34008931256179E-2</v>
      </c>
      <c r="S11" s="17"/>
      <c r="T11" s="17">
        <v>7.5034924659646896E-2</v>
      </c>
      <c r="U11" s="17">
        <v>8.4567834093903393E-2</v>
      </c>
      <c r="V11" s="17">
        <v>9.8185491341896802E-2</v>
      </c>
      <c r="W11" s="17">
        <v>6.6658367797603493E-2</v>
      </c>
      <c r="X11" s="17"/>
      <c r="Y11" s="17">
        <v>8.5008377566239995E-2</v>
      </c>
      <c r="Z11" s="17">
        <v>6.03509787394352E-2</v>
      </c>
      <c r="AA11" s="17">
        <v>9.3335360345148694E-2</v>
      </c>
      <c r="AB11" s="17">
        <v>7.6379969878610399E-2</v>
      </c>
      <c r="AC11" s="17">
        <v>6.7372531768899596E-2</v>
      </c>
      <c r="AD11" s="17">
        <v>0</v>
      </c>
      <c r="AE11" s="17"/>
      <c r="AF11" s="17">
        <v>8.3681009508296794E-2</v>
      </c>
      <c r="AG11" s="17"/>
      <c r="AH11" s="17">
        <v>8.1635250806044196E-2</v>
      </c>
      <c r="AI11" s="17"/>
      <c r="AJ11" s="17">
        <v>5.9871935245501599E-2</v>
      </c>
      <c r="AK11" s="17">
        <v>0.14640033169387601</v>
      </c>
      <c r="AL11" s="17">
        <v>7.9645641370245698E-2</v>
      </c>
      <c r="AM11" s="17">
        <v>7.4068150127184706E-2</v>
      </c>
      <c r="AN11" s="17">
        <v>7.2591676886780004E-2</v>
      </c>
    </row>
    <row r="12" spans="2:40" x14ac:dyDescent="0.35">
      <c r="B12" s="18" t="s">
        <v>101</v>
      </c>
      <c r="C12" s="17">
        <v>9.6969421517915502E-2</v>
      </c>
      <c r="D12" s="17">
        <v>9.6311740736221105E-2</v>
      </c>
      <c r="E12" s="17">
        <v>9.8204996324740501E-2</v>
      </c>
      <c r="F12" s="17"/>
      <c r="G12" s="17">
        <v>0.126348260264149</v>
      </c>
      <c r="H12" s="17">
        <v>6.4319878110361106E-2</v>
      </c>
      <c r="I12" s="17">
        <v>0.14058427261154199</v>
      </c>
      <c r="J12" s="17">
        <v>0.111606849461273</v>
      </c>
      <c r="K12" s="17">
        <v>9.7234441105299899E-2</v>
      </c>
      <c r="L12" s="17">
        <v>7.13645002784557E-2</v>
      </c>
      <c r="M12" s="17"/>
      <c r="N12" s="17">
        <v>0.18499362837611399</v>
      </c>
      <c r="O12" s="17">
        <v>9.54749914762026E-2</v>
      </c>
      <c r="P12" s="17">
        <v>8.4221695319412704E-2</v>
      </c>
      <c r="Q12" s="17">
        <v>8.8032845408210394E-2</v>
      </c>
      <c r="R12" s="17">
        <v>8.6074436459163794E-2</v>
      </c>
      <c r="S12" s="17"/>
      <c r="T12" s="17">
        <v>0.16907873638180701</v>
      </c>
      <c r="U12" s="17">
        <v>0.109366834190378</v>
      </c>
      <c r="V12" s="17">
        <v>7.2551983349193994E-2</v>
      </c>
      <c r="W12" s="17">
        <v>9.6831089498694997E-2</v>
      </c>
      <c r="X12" s="17"/>
      <c r="Y12" s="17">
        <v>0.100398396943072</v>
      </c>
      <c r="Z12" s="17">
        <v>8.4504711004166302E-2</v>
      </c>
      <c r="AA12" s="17">
        <v>7.4252877034587494E-2</v>
      </c>
      <c r="AB12" s="17">
        <v>0.14942393814700899</v>
      </c>
      <c r="AC12" s="17">
        <v>0.122283098862618</v>
      </c>
      <c r="AD12" s="17">
        <v>0.183069368368557</v>
      </c>
      <c r="AE12" s="17"/>
      <c r="AF12" s="17">
        <v>0.105192113602238</v>
      </c>
      <c r="AG12" s="17"/>
      <c r="AH12" s="17">
        <v>9.4704096357061104E-2</v>
      </c>
      <c r="AI12" s="17"/>
      <c r="AJ12" s="17">
        <v>9.4654761760333397E-2</v>
      </c>
      <c r="AK12" s="17">
        <v>0.106123863721949</v>
      </c>
      <c r="AL12" s="17">
        <v>8.4886409117818307E-2</v>
      </c>
      <c r="AM12" s="17">
        <v>0.12673006045196999</v>
      </c>
      <c r="AN12" s="17">
        <v>4.9858997278724997E-2</v>
      </c>
    </row>
    <row r="13" spans="2:40" x14ac:dyDescent="0.35">
      <c r="B13" s="18" t="s">
        <v>102</v>
      </c>
      <c r="C13" s="17">
        <v>0.50115602918564395</v>
      </c>
      <c r="D13" s="17">
        <v>0.478609002176972</v>
      </c>
      <c r="E13" s="17">
        <v>0.52073453892153598</v>
      </c>
      <c r="F13" s="17"/>
      <c r="G13" s="17">
        <v>0.49315752205918301</v>
      </c>
      <c r="H13" s="17">
        <v>0.38435195798577898</v>
      </c>
      <c r="I13" s="17">
        <v>0.46777313883235</v>
      </c>
      <c r="J13" s="17">
        <v>0.47782465778757699</v>
      </c>
      <c r="K13" s="17">
        <v>0.60735503585730799</v>
      </c>
      <c r="L13" s="17">
        <v>0.54911521975269695</v>
      </c>
      <c r="M13" s="17"/>
      <c r="N13" s="17">
        <v>0.453714130051038</v>
      </c>
      <c r="O13" s="17">
        <v>0.53740671017132902</v>
      </c>
      <c r="P13" s="17">
        <v>0.56877058048635099</v>
      </c>
      <c r="Q13" s="17">
        <v>0.44392212687628202</v>
      </c>
      <c r="R13" s="17">
        <v>0.42882982731268399</v>
      </c>
      <c r="S13" s="17"/>
      <c r="T13" s="17">
        <v>0.55261963246008505</v>
      </c>
      <c r="U13" s="17">
        <v>0.54903641127032199</v>
      </c>
      <c r="V13" s="17">
        <v>0.49568436251216103</v>
      </c>
      <c r="W13" s="17">
        <v>0.41326216804406501</v>
      </c>
      <c r="X13" s="17"/>
      <c r="Y13" s="17">
        <v>0.43565642285503697</v>
      </c>
      <c r="Z13" s="17">
        <v>0.48122161470764102</v>
      </c>
      <c r="AA13" s="17">
        <v>0.55367578848558596</v>
      </c>
      <c r="AB13" s="17">
        <v>0.59673379290592499</v>
      </c>
      <c r="AC13" s="17">
        <v>0.530278851060904</v>
      </c>
      <c r="AD13" s="17">
        <v>0.72523449896177905</v>
      </c>
      <c r="AE13" s="17"/>
      <c r="AF13" s="17">
        <v>0.45322065998441202</v>
      </c>
      <c r="AG13" s="17"/>
      <c r="AH13" s="17">
        <v>0.50101095338962898</v>
      </c>
      <c r="AI13" s="17"/>
      <c r="AJ13" s="17">
        <v>0.48256557805633499</v>
      </c>
      <c r="AK13" s="17">
        <v>0.49173352703900303</v>
      </c>
      <c r="AL13" s="17">
        <v>0.53472383408670698</v>
      </c>
      <c r="AM13" s="17">
        <v>0.48634764381455498</v>
      </c>
      <c r="AN13" s="17">
        <v>0.53633584072444795</v>
      </c>
    </row>
    <row r="14" spans="2:40" x14ac:dyDescent="0.35">
      <c r="B14" s="18" t="s">
        <v>58</v>
      </c>
      <c r="C14" s="19">
        <v>0.112195699461749</v>
      </c>
      <c r="D14" s="19">
        <v>7.2866825291152404E-2</v>
      </c>
      <c r="E14" s="19">
        <v>0.15219970599080401</v>
      </c>
      <c r="F14" s="19"/>
      <c r="G14" s="19">
        <v>9.2726405887270102E-2</v>
      </c>
      <c r="H14" s="19">
        <v>0.104399442767074</v>
      </c>
      <c r="I14" s="19">
        <v>4.36577400130361E-2</v>
      </c>
      <c r="J14" s="19">
        <v>9.8492585167452296E-2</v>
      </c>
      <c r="K14" s="19">
        <v>0.112483066865933</v>
      </c>
      <c r="L14" s="19">
        <v>0.17362660156479401</v>
      </c>
      <c r="M14" s="19"/>
      <c r="N14" s="19">
        <v>0.109994706984842</v>
      </c>
      <c r="O14" s="19">
        <v>0.12376247099596099</v>
      </c>
      <c r="P14" s="19">
        <v>0.151257600728158</v>
      </c>
      <c r="Q14" s="19">
        <v>6.8601332051625705E-2</v>
      </c>
      <c r="R14" s="19">
        <v>8.8639306252077499E-2</v>
      </c>
      <c r="S14" s="19"/>
      <c r="T14" s="19">
        <v>0.13588945665112701</v>
      </c>
      <c r="U14" s="19">
        <v>0.130353035482348</v>
      </c>
      <c r="V14" s="19">
        <v>8.8173718499544695E-2</v>
      </c>
      <c r="W14" s="19">
        <v>8.8218904234517906E-2</v>
      </c>
      <c r="X14" s="19"/>
      <c r="Y14" s="19">
        <v>8.2247709597544294E-2</v>
      </c>
      <c r="Z14" s="19">
        <v>0.100021211463832</v>
      </c>
      <c r="AA14" s="19">
        <v>0.16640727207431399</v>
      </c>
      <c r="AB14" s="19">
        <v>8.2429380408476999E-2</v>
      </c>
      <c r="AC14" s="19">
        <v>9.9160075065773304E-2</v>
      </c>
      <c r="AD14" s="19">
        <v>5.3614111553783803E-2</v>
      </c>
      <c r="AE14" s="19"/>
      <c r="AF14" s="19">
        <v>0.11096497725761</v>
      </c>
      <c r="AG14" s="19"/>
      <c r="AH14" s="19">
        <v>0.10983157041347601</v>
      </c>
      <c r="AI14" s="19"/>
      <c r="AJ14" s="19">
        <v>0.10814456736495</v>
      </c>
      <c r="AK14" s="19">
        <v>0.107179510654724</v>
      </c>
      <c r="AL14" s="19">
        <v>0.10175829362842601</v>
      </c>
      <c r="AM14" s="19">
        <v>0.13291871642516401</v>
      </c>
      <c r="AN14" s="19">
        <v>0.107151344065663</v>
      </c>
    </row>
    <row r="15" spans="2:40" x14ac:dyDescent="0.35">
      <c r="B15" s="16"/>
    </row>
    <row r="16" spans="2:40" x14ac:dyDescent="0.35">
      <c r="B16" t="s">
        <v>63</v>
      </c>
    </row>
    <row r="17" spans="2:2" x14ac:dyDescent="0.35">
      <c r="B17" t="s">
        <v>64</v>
      </c>
    </row>
    <row r="19" spans="2:2" x14ac:dyDescent="0.35">
      <c r="B19" s="8" t="str">
        <f>HYPERLINK("#'Contents'!A1", "Return to Contents")</f>
        <v>Return to Contents</v>
      </c>
    </row>
  </sheetData>
  <mergeCells count="9">
    <mergeCell ref="AF5"/>
    <mergeCell ref="AH5"/>
    <mergeCell ref="AJ5:AN5"/>
    <mergeCell ref="D2:AH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B2:AN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0" width="10.7265625" customWidth="1"/>
    <col min="41" max="41" width="2.1796875" customWidth="1"/>
  </cols>
  <sheetData>
    <row r="2" spans="2:40" ht="40" customHeight="1" x14ac:dyDescent="0.35">
      <c r="D2" s="30" t="s">
        <v>108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row>
    <row r="5" spans="2:40" ht="30" customHeight="1" x14ac:dyDescent="0.35">
      <c r="B5" s="15"/>
      <c r="C5" s="15"/>
      <c r="D5" s="29" t="s">
        <v>49</v>
      </c>
      <c r="E5" s="29"/>
      <c r="F5" s="15"/>
      <c r="G5" s="29" t="s">
        <v>50</v>
      </c>
      <c r="H5" s="29"/>
      <c r="I5" s="29"/>
      <c r="J5" s="29"/>
      <c r="K5" s="29"/>
      <c r="L5" s="29"/>
      <c r="M5" s="15"/>
      <c r="N5" s="29" t="s">
        <v>51</v>
      </c>
      <c r="O5" s="29"/>
      <c r="P5" s="29"/>
      <c r="Q5" s="29"/>
      <c r="R5" s="29"/>
      <c r="S5" s="15"/>
      <c r="T5" s="29" t="s">
        <v>52</v>
      </c>
      <c r="U5" s="29"/>
      <c r="V5" s="29"/>
      <c r="W5" s="29"/>
      <c r="X5" s="15"/>
      <c r="Y5" s="29" t="s">
        <v>53</v>
      </c>
      <c r="Z5" s="29"/>
      <c r="AA5" s="29"/>
      <c r="AB5" s="29"/>
      <c r="AC5" s="29"/>
      <c r="AD5" s="29"/>
      <c r="AE5" s="15"/>
      <c r="AF5" s="29" t="s">
        <v>42</v>
      </c>
      <c r="AG5" s="15"/>
      <c r="AH5" s="29" t="s">
        <v>43</v>
      </c>
      <c r="AI5" s="15"/>
      <c r="AJ5" s="29" t="s">
        <v>54</v>
      </c>
      <c r="AK5" s="29"/>
      <c r="AL5" s="29"/>
      <c r="AM5" s="29"/>
      <c r="AN5" s="29"/>
    </row>
    <row r="6" spans="2:4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C6" s="12" t="s">
        <v>40</v>
      </c>
      <c r="AD6" s="12" t="s">
        <v>41</v>
      </c>
      <c r="AF6" s="12" t="s">
        <v>42</v>
      </c>
      <c r="AH6" s="12" t="s">
        <v>43</v>
      </c>
      <c r="AJ6" s="12" t="s">
        <v>44</v>
      </c>
      <c r="AK6" s="12" t="s">
        <v>45</v>
      </c>
      <c r="AL6" s="12" t="s">
        <v>46</v>
      </c>
      <c r="AM6" s="12" t="s">
        <v>47</v>
      </c>
      <c r="AN6" s="12" t="s">
        <v>48</v>
      </c>
    </row>
    <row r="7" spans="2:40" ht="30" customHeight="1" x14ac:dyDescent="0.35">
      <c r="B7" s="10" t="s">
        <v>19</v>
      </c>
      <c r="C7" s="10">
        <v>1008</v>
      </c>
      <c r="D7" s="10">
        <v>459</v>
      </c>
      <c r="E7" s="10">
        <v>546</v>
      </c>
      <c r="F7" s="10"/>
      <c r="G7" s="10">
        <v>99</v>
      </c>
      <c r="H7" s="10">
        <v>151</v>
      </c>
      <c r="I7" s="10">
        <v>140</v>
      </c>
      <c r="J7" s="10">
        <v>164</v>
      </c>
      <c r="K7" s="10">
        <v>186</v>
      </c>
      <c r="L7" s="10">
        <v>268</v>
      </c>
      <c r="M7" s="10"/>
      <c r="N7" s="10">
        <v>91</v>
      </c>
      <c r="O7" s="10">
        <v>143</v>
      </c>
      <c r="P7" s="10">
        <v>357</v>
      </c>
      <c r="Q7" s="10">
        <v>280</v>
      </c>
      <c r="R7" s="10">
        <v>129</v>
      </c>
      <c r="S7" s="10"/>
      <c r="T7" s="10">
        <v>61</v>
      </c>
      <c r="U7" s="10">
        <v>290</v>
      </c>
      <c r="V7" s="10">
        <v>259</v>
      </c>
      <c r="W7" s="10">
        <v>272</v>
      </c>
      <c r="X7" s="10"/>
      <c r="Y7" s="10">
        <v>415</v>
      </c>
      <c r="Z7" s="10">
        <v>104</v>
      </c>
      <c r="AA7" s="10">
        <v>327</v>
      </c>
      <c r="AB7" s="10">
        <v>67</v>
      </c>
      <c r="AC7" s="10">
        <v>69</v>
      </c>
      <c r="AD7" s="10">
        <v>21</v>
      </c>
      <c r="AE7" s="10"/>
      <c r="AF7" s="10">
        <v>488</v>
      </c>
      <c r="AG7" s="10"/>
      <c r="AH7" s="10">
        <v>983</v>
      </c>
      <c r="AI7" s="10"/>
      <c r="AJ7" s="10">
        <v>334</v>
      </c>
      <c r="AK7" s="10">
        <v>150</v>
      </c>
      <c r="AL7" s="10">
        <v>221</v>
      </c>
      <c r="AM7" s="10">
        <v>207</v>
      </c>
      <c r="AN7" s="10">
        <v>96</v>
      </c>
    </row>
    <row r="8" spans="2:40" ht="30" customHeight="1" x14ac:dyDescent="0.35">
      <c r="B8" s="11" t="s">
        <v>20</v>
      </c>
      <c r="C8" s="11">
        <v>1008</v>
      </c>
      <c r="D8" s="11">
        <v>503</v>
      </c>
      <c r="E8" s="11">
        <v>502</v>
      </c>
      <c r="F8" s="11"/>
      <c r="G8" s="11">
        <v>109</v>
      </c>
      <c r="H8" s="11">
        <v>169</v>
      </c>
      <c r="I8" s="11">
        <v>145</v>
      </c>
      <c r="J8" s="11">
        <v>169</v>
      </c>
      <c r="K8" s="11">
        <v>162</v>
      </c>
      <c r="L8" s="11">
        <v>255</v>
      </c>
      <c r="M8" s="11"/>
      <c r="N8" s="11">
        <v>95</v>
      </c>
      <c r="O8" s="11">
        <v>146</v>
      </c>
      <c r="P8" s="11">
        <v>349</v>
      </c>
      <c r="Q8" s="11">
        <v>281</v>
      </c>
      <c r="R8" s="11">
        <v>129</v>
      </c>
      <c r="S8" s="11"/>
      <c r="T8" s="11">
        <v>62</v>
      </c>
      <c r="U8" s="11">
        <v>286</v>
      </c>
      <c r="V8" s="11">
        <v>258</v>
      </c>
      <c r="W8" s="11">
        <v>278</v>
      </c>
      <c r="X8" s="11"/>
      <c r="Y8" s="11">
        <v>428</v>
      </c>
      <c r="Z8" s="11">
        <v>102</v>
      </c>
      <c r="AA8" s="11">
        <v>309</v>
      </c>
      <c r="AB8" s="11">
        <v>69</v>
      </c>
      <c r="AC8" s="11">
        <v>74</v>
      </c>
      <c r="AD8" s="11">
        <v>21</v>
      </c>
      <c r="AE8" s="11"/>
      <c r="AF8" s="11">
        <v>487</v>
      </c>
      <c r="AG8" s="11"/>
      <c r="AH8" s="11">
        <v>984</v>
      </c>
      <c r="AI8" s="11"/>
      <c r="AJ8" s="11">
        <v>320</v>
      </c>
      <c r="AK8" s="11">
        <v>145</v>
      </c>
      <c r="AL8" s="11">
        <v>211</v>
      </c>
      <c r="AM8" s="11">
        <v>229</v>
      </c>
      <c r="AN8" s="11">
        <v>103</v>
      </c>
    </row>
    <row r="9" spans="2:40" x14ac:dyDescent="0.35">
      <c r="B9" s="18" t="s">
        <v>98</v>
      </c>
      <c r="C9" s="17">
        <v>0.42714069352720702</v>
      </c>
      <c r="D9" s="17">
        <v>0.51873488101684295</v>
      </c>
      <c r="E9" s="17">
        <v>0.33605943804331501</v>
      </c>
      <c r="F9" s="17"/>
      <c r="G9" s="17">
        <v>0.67589493487824104</v>
      </c>
      <c r="H9" s="17">
        <v>0.57639826986296405</v>
      </c>
      <c r="I9" s="17">
        <v>0.49998698406354702</v>
      </c>
      <c r="J9" s="17">
        <v>0.43479535991732998</v>
      </c>
      <c r="K9" s="17">
        <v>0.33450144883431998</v>
      </c>
      <c r="L9" s="17">
        <v>0.234010310885158</v>
      </c>
      <c r="M9" s="17"/>
      <c r="N9" s="17">
        <v>0.52911871081452899</v>
      </c>
      <c r="O9" s="17">
        <v>0.48188509749728797</v>
      </c>
      <c r="P9" s="17">
        <v>0.345871554197685</v>
      </c>
      <c r="Q9" s="17">
        <v>0.39353799954111601</v>
      </c>
      <c r="R9" s="17">
        <v>0.56958896935363201</v>
      </c>
      <c r="S9" s="17"/>
      <c r="T9" s="17">
        <v>0.580556042647701</v>
      </c>
      <c r="U9" s="17">
        <v>0.41427385901014502</v>
      </c>
      <c r="V9" s="17">
        <v>0.41156546593197701</v>
      </c>
      <c r="W9" s="17">
        <v>0.42599512408197598</v>
      </c>
      <c r="X9" s="17"/>
      <c r="Y9" s="17">
        <v>0.46529194861880402</v>
      </c>
      <c r="Z9" s="17">
        <v>0.51259481841382504</v>
      </c>
      <c r="AA9" s="17">
        <v>0.27614901767606398</v>
      </c>
      <c r="AB9" s="17">
        <v>0.45417915098198602</v>
      </c>
      <c r="AC9" s="17">
        <v>0.61040457000552395</v>
      </c>
      <c r="AD9" s="17">
        <v>0.733249301832401</v>
      </c>
      <c r="AE9" s="17"/>
      <c r="AF9" s="17">
        <v>0.44301025135901201</v>
      </c>
      <c r="AG9" s="17"/>
      <c r="AH9" s="17">
        <v>0.43447372361249598</v>
      </c>
      <c r="AI9" s="17"/>
      <c r="AJ9" s="17">
        <v>0.43999186816835201</v>
      </c>
      <c r="AK9" s="17">
        <v>0.45140097538142199</v>
      </c>
      <c r="AL9" s="17">
        <v>0.38460153953214499</v>
      </c>
      <c r="AM9" s="17">
        <v>0.43430535721517199</v>
      </c>
      <c r="AN9" s="17">
        <v>0.42427600182222103</v>
      </c>
    </row>
    <row r="10" spans="2:40" x14ac:dyDescent="0.35">
      <c r="B10" s="18" t="s">
        <v>99</v>
      </c>
      <c r="C10" s="17">
        <v>0.26574653852903102</v>
      </c>
      <c r="D10" s="17">
        <v>0.25523586754064598</v>
      </c>
      <c r="E10" s="17">
        <v>0.27784240592104897</v>
      </c>
      <c r="F10" s="17"/>
      <c r="G10" s="17">
        <v>0.18412412034550901</v>
      </c>
      <c r="H10" s="17">
        <v>0.23739076670457199</v>
      </c>
      <c r="I10" s="17">
        <v>0.30974268360733698</v>
      </c>
      <c r="J10" s="17">
        <v>0.29481734922776198</v>
      </c>
      <c r="K10" s="17">
        <v>0.31769132424777602</v>
      </c>
      <c r="L10" s="17">
        <v>0.24213898804160799</v>
      </c>
      <c r="M10" s="17"/>
      <c r="N10" s="17">
        <v>0.16517812209855801</v>
      </c>
      <c r="O10" s="17">
        <v>0.27743734187889202</v>
      </c>
      <c r="P10" s="17">
        <v>0.27270337557426499</v>
      </c>
      <c r="Q10" s="17">
        <v>0.311339574020564</v>
      </c>
      <c r="R10" s="17">
        <v>0.210861182405019</v>
      </c>
      <c r="S10" s="17"/>
      <c r="T10" s="17">
        <v>0.20681176408126101</v>
      </c>
      <c r="U10" s="17">
        <v>0.245968026186827</v>
      </c>
      <c r="V10" s="17">
        <v>0.267814254577802</v>
      </c>
      <c r="W10" s="17">
        <v>0.31194257795331798</v>
      </c>
      <c r="X10" s="17"/>
      <c r="Y10" s="17">
        <v>0.285986744360893</v>
      </c>
      <c r="Z10" s="17">
        <v>0.25480956007542999</v>
      </c>
      <c r="AA10" s="17">
        <v>0.25767092550706899</v>
      </c>
      <c r="AB10" s="17">
        <v>0.30556676824630302</v>
      </c>
      <c r="AC10" s="17">
        <v>0.21628977612991601</v>
      </c>
      <c r="AD10" s="17">
        <v>9.19714453674286E-2</v>
      </c>
      <c r="AE10" s="17"/>
      <c r="AF10" s="17">
        <v>0.27207790999231302</v>
      </c>
      <c r="AG10" s="17"/>
      <c r="AH10" s="17">
        <v>0.26712995631390302</v>
      </c>
      <c r="AI10" s="17"/>
      <c r="AJ10" s="17">
        <v>0.29182641856408698</v>
      </c>
      <c r="AK10" s="17">
        <v>0.21294077292469299</v>
      </c>
      <c r="AL10" s="17">
        <v>0.258093495479711</v>
      </c>
      <c r="AM10" s="17">
        <v>0.29765796599890498</v>
      </c>
      <c r="AN10" s="17">
        <v>0.20378876759909301</v>
      </c>
    </row>
    <row r="11" spans="2:40" x14ac:dyDescent="0.35">
      <c r="B11" s="18" t="s">
        <v>100</v>
      </c>
      <c r="C11" s="17">
        <v>0.15709899586530299</v>
      </c>
      <c r="D11" s="17">
        <v>0.115954085694929</v>
      </c>
      <c r="E11" s="17">
        <v>0.195245207107586</v>
      </c>
      <c r="F11" s="17"/>
      <c r="G11" s="17">
        <v>0.109792455302462</v>
      </c>
      <c r="H11" s="17">
        <v>0.115089351045567</v>
      </c>
      <c r="I11" s="17">
        <v>0.104801595215936</v>
      </c>
      <c r="J11" s="17">
        <v>0.158735762220864</v>
      </c>
      <c r="K11" s="17">
        <v>0.17349357661835901</v>
      </c>
      <c r="L11" s="17">
        <v>0.22348656453003199</v>
      </c>
      <c r="M11" s="17"/>
      <c r="N11" s="17">
        <v>0.15795506422824501</v>
      </c>
      <c r="O11" s="17">
        <v>0.13228202240526299</v>
      </c>
      <c r="P11" s="17">
        <v>0.17570721171429701</v>
      </c>
      <c r="Q11" s="17">
        <v>0.17769761655748401</v>
      </c>
      <c r="R11" s="17">
        <v>9.1400781816513593E-2</v>
      </c>
      <c r="S11" s="17"/>
      <c r="T11" s="17">
        <v>9.2225625385031304E-2</v>
      </c>
      <c r="U11" s="17">
        <v>0.15586350348255601</v>
      </c>
      <c r="V11" s="17">
        <v>0.14620113776148499</v>
      </c>
      <c r="W11" s="17">
        <v>0.17584913832875301</v>
      </c>
      <c r="X11" s="17"/>
      <c r="Y11" s="17">
        <v>0.141801536538116</v>
      </c>
      <c r="Z11" s="17">
        <v>0.162529024637833</v>
      </c>
      <c r="AA11" s="17">
        <v>0.19687240455055199</v>
      </c>
      <c r="AB11" s="17">
        <v>0.140696720652978</v>
      </c>
      <c r="AC11" s="17">
        <v>0.11929878430553099</v>
      </c>
      <c r="AD11" s="17">
        <v>8.03295153580183E-2</v>
      </c>
      <c r="AE11" s="17"/>
      <c r="AF11" s="17">
        <v>0.14061468029004801</v>
      </c>
      <c r="AG11" s="17"/>
      <c r="AH11" s="17">
        <v>0.155581638757879</v>
      </c>
      <c r="AI11" s="17"/>
      <c r="AJ11" s="17">
        <v>0.14364650579545801</v>
      </c>
      <c r="AK11" s="17">
        <v>0.171402748431461</v>
      </c>
      <c r="AL11" s="17">
        <v>0.204275694546738</v>
      </c>
      <c r="AM11" s="17">
        <v>0.110380889808933</v>
      </c>
      <c r="AN11" s="17">
        <v>0.185981671257375</v>
      </c>
    </row>
    <row r="12" spans="2:40" x14ac:dyDescent="0.35">
      <c r="B12" s="18" t="s">
        <v>101</v>
      </c>
      <c r="C12" s="17">
        <v>7.1237274367580705E-2</v>
      </c>
      <c r="D12" s="17">
        <v>5.6606155524752601E-2</v>
      </c>
      <c r="E12" s="17">
        <v>8.6295318398965107E-2</v>
      </c>
      <c r="F12" s="17"/>
      <c r="G12" s="17">
        <v>1.26855195814011E-2</v>
      </c>
      <c r="H12" s="17">
        <v>4.4205159957914603E-2</v>
      </c>
      <c r="I12" s="17">
        <v>4.7526363905134802E-2</v>
      </c>
      <c r="J12" s="17">
        <v>7.9789019829771796E-2</v>
      </c>
      <c r="K12" s="17">
        <v>6.7239470342179003E-2</v>
      </c>
      <c r="L12" s="17">
        <v>0.12458324090576101</v>
      </c>
      <c r="M12" s="17"/>
      <c r="N12" s="17">
        <v>5.8462717056710599E-2</v>
      </c>
      <c r="O12" s="17">
        <v>4.0883806726565199E-2</v>
      </c>
      <c r="P12" s="17">
        <v>8.4124379281020095E-2</v>
      </c>
      <c r="Q12" s="17">
        <v>8.4960585756823706E-2</v>
      </c>
      <c r="R12" s="17">
        <v>5.4567666322288502E-2</v>
      </c>
      <c r="S12" s="17"/>
      <c r="T12" s="17">
        <v>4.5639943381820397E-2</v>
      </c>
      <c r="U12" s="17">
        <v>8.2661545434055794E-2</v>
      </c>
      <c r="V12" s="17">
        <v>0.102125035251195</v>
      </c>
      <c r="W12" s="17">
        <v>4.3793906935500303E-2</v>
      </c>
      <c r="X12" s="17"/>
      <c r="Y12" s="17">
        <v>5.6996632592590801E-2</v>
      </c>
      <c r="Z12" s="17">
        <v>1.8739257924126701E-2</v>
      </c>
      <c r="AA12" s="17">
        <v>0.120575344429928</v>
      </c>
      <c r="AB12" s="17">
        <v>7.4216162478581899E-2</v>
      </c>
      <c r="AC12" s="17">
        <v>2.7825242340444301E-2</v>
      </c>
      <c r="AD12" s="17">
        <v>5.0438680415796001E-2</v>
      </c>
      <c r="AE12" s="17"/>
      <c r="AF12" s="17">
        <v>7.3292247517285997E-2</v>
      </c>
      <c r="AG12" s="17"/>
      <c r="AH12" s="17">
        <v>7.0776651385214301E-2</v>
      </c>
      <c r="AI12" s="17"/>
      <c r="AJ12" s="17">
        <v>5.8429761781014201E-2</v>
      </c>
      <c r="AK12" s="17">
        <v>4.5164131725832099E-2</v>
      </c>
      <c r="AL12" s="17">
        <v>8.3256401415282399E-2</v>
      </c>
      <c r="AM12" s="17">
        <v>8.9481389184322205E-2</v>
      </c>
      <c r="AN12" s="17">
        <v>8.2548649228318297E-2</v>
      </c>
    </row>
    <row r="13" spans="2:40" x14ac:dyDescent="0.35">
      <c r="B13" s="18" t="s">
        <v>102</v>
      </c>
      <c r="C13" s="17">
        <v>6.0842861358776298E-2</v>
      </c>
      <c r="D13" s="17">
        <v>4.7347111797667797E-2</v>
      </c>
      <c r="E13" s="17">
        <v>7.4703410721739902E-2</v>
      </c>
      <c r="F13" s="17"/>
      <c r="G13" s="17">
        <v>8.1559168603962395E-3</v>
      </c>
      <c r="H13" s="17">
        <v>1.0760183963696299E-2</v>
      </c>
      <c r="I13" s="17">
        <v>7.5592217156589901E-3</v>
      </c>
      <c r="J13" s="17">
        <v>2.61003325619188E-2</v>
      </c>
      <c r="K13" s="17">
        <v>8.0157071086999196E-2</v>
      </c>
      <c r="L13" s="17">
        <v>0.15772030009994201</v>
      </c>
      <c r="M13" s="17"/>
      <c r="N13" s="17">
        <v>6.0149243759113701E-2</v>
      </c>
      <c r="O13" s="17">
        <v>3.91805134516603E-2</v>
      </c>
      <c r="P13" s="17">
        <v>0.102788111506598</v>
      </c>
      <c r="Q13" s="17">
        <v>2.2905814548211001E-2</v>
      </c>
      <c r="R13" s="17">
        <v>5.8666364355144697E-2</v>
      </c>
      <c r="S13" s="17"/>
      <c r="T13" s="17">
        <v>4.4202862825320301E-2</v>
      </c>
      <c r="U13" s="17">
        <v>7.8911395056708897E-2</v>
      </c>
      <c r="V13" s="17">
        <v>6.5210348768921497E-2</v>
      </c>
      <c r="W13" s="17">
        <v>3.9289260974734397E-2</v>
      </c>
      <c r="X13" s="17"/>
      <c r="Y13" s="17">
        <v>3.6381563626842701E-2</v>
      </c>
      <c r="Z13" s="17">
        <v>4.2185586717807803E-2</v>
      </c>
      <c r="AA13" s="17">
        <v>0.12548529635299499</v>
      </c>
      <c r="AB13" s="17">
        <v>2.5341197640151501E-2</v>
      </c>
      <c r="AC13" s="17">
        <v>1.2370167314698E-2</v>
      </c>
      <c r="AD13" s="17">
        <v>0</v>
      </c>
      <c r="AE13" s="17"/>
      <c r="AF13" s="17">
        <v>5.3080676290243899E-2</v>
      </c>
      <c r="AG13" s="17"/>
      <c r="AH13" s="17">
        <v>5.7833783894191401E-2</v>
      </c>
      <c r="AI13" s="17"/>
      <c r="AJ13" s="17">
        <v>4.94649527511732E-2</v>
      </c>
      <c r="AK13" s="17">
        <v>0.10663041753790101</v>
      </c>
      <c r="AL13" s="17">
        <v>6.0984014781997602E-2</v>
      </c>
      <c r="AM13" s="17">
        <v>4.0404492922615699E-2</v>
      </c>
      <c r="AN13" s="17">
        <v>7.6884978912571594E-2</v>
      </c>
    </row>
    <row r="14" spans="2:40" x14ac:dyDescent="0.35">
      <c r="B14" s="18" t="s">
        <v>58</v>
      </c>
      <c r="C14" s="19">
        <v>1.7933636352102302E-2</v>
      </c>
      <c r="D14" s="19">
        <v>6.1218984251621101E-3</v>
      </c>
      <c r="E14" s="19">
        <v>2.9854219807343998E-2</v>
      </c>
      <c r="F14" s="19"/>
      <c r="G14" s="19">
        <v>9.3470530319908901E-3</v>
      </c>
      <c r="H14" s="19">
        <v>1.6156268465286099E-2</v>
      </c>
      <c r="I14" s="19">
        <v>3.03831514923871E-2</v>
      </c>
      <c r="J14" s="19">
        <v>5.7621762423526804E-3</v>
      </c>
      <c r="K14" s="19">
        <v>2.6917108870366399E-2</v>
      </c>
      <c r="L14" s="19">
        <v>1.8060595537498999E-2</v>
      </c>
      <c r="M14" s="19"/>
      <c r="N14" s="19">
        <v>2.9136142042843701E-2</v>
      </c>
      <c r="O14" s="19">
        <v>2.83312180403309E-2</v>
      </c>
      <c r="P14" s="19">
        <v>1.8805367726134802E-2</v>
      </c>
      <c r="Q14" s="19">
        <v>9.5584095758015596E-3</v>
      </c>
      <c r="R14" s="19">
        <v>1.4915035747402E-2</v>
      </c>
      <c r="S14" s="19"/>
      <c r="T14" s="19">
        <v>3.0563761678865601E-2</v>
      </c>
      <c r="U14" s="19">
        <v>2.2321670829706701E-2</v>
      </c>
      <c r="V14" s="19">
        <v>7.0837577086196703E-3</v>
      </c>
      <c r="W14" s="19">
        <v>3.1299917257190798E-3</v>
      </c>
      <c r="X14" s="19"/>
      <c r="Y14" s="19">
        <v>1.35415742627534E-2</v>
      </c>
      <c r="Z14" s="19">
        <v>9.1417522309773895E-3</v>
      </c>
      <c r="AA14" s="19">
        <v>2.3247011483392001E-2</v>
      </c>
      <c r="AB14" s="19">
        <v>0</v>
      </c>
      <c r="AC14" s="19">
        <v>1.3811459903886599E-2</v>
      </c>
      <c r="AD14" s="19">
        <v>4.4011057026356298E-2</v>
      </c>
      <c r="AE14" s="19"/>
      <c r="AF14" s="19">
        <v>1.7924234551096901E-2</v>
      </c>
      <c r="AG14" s="19"/>
      <c r="AH14" s="19">
        <v>1.42042460363168E-2</v>
      </c>
      <c r="AI14" s="19"/>
      <c r="AJ14" s="19">
        <v>1.66404929399162E-2</v>
      </c>
      <c r="AK14" s="19">
        <v>1.24609539986907E-2</v>
      </c>
      <c r="AL14" s="19">
        <v>8.7888542441262995E-3</v>
      </c>
      <c r="AM14" s="19">
        <v>2.7769904870051799E-2</v>
      </c>
      <c r="AN14" s="19">
        <v>2.6519931180419901E-2</v>
      </c>
    </row>
    <row r="15" spans="2:40" x14ac:dyDescent="0.35">
      <c r="B15" s="16"/>
    </row>
    <row r="16" spans="2:40" x14ac:dyDescent="0.35">
      <c r="B16" t="s">
        <v>63</v>
      </c>
    </row>
    <row r="17" spans="2:2" x14ac:dyDescent="0.35">
      <c r="B17" t="s">
        <v>64</v>
      </c>
    </row>
    <row r="19" spans="2:2" x14ac:dyDescent="0.35">
      <c r="B19" s="8" t="str">
        <f>HYPERLINK("#'Contents'!A1", "Return to Contents")</f>
        <v>Return to Contents</v>
      </c>
    </row>
  </sheetData>
  <mergeCells count="9">
    <mergeCell ref="AF5"/>
    <mergeCell ref="AH5"/>
    <mergeCell ref="AJ5:AN5"/>
    <mergeCell ref="D2:AH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B2:AN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0" width="10.7265625" customWidth="1"/>
    <col min="41" max="41" width="2.1796875" customWidth="1"/>
  </cols>
  <sheetData>
    <row r="2" spans="2:40" ht="40" customHeight="1" x14ac:dyDescent="0.35">
      <c r="D2" s="30" t="s">
        <v>109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row>
    <row r="5" spans="2:40" ht="30" customHeight="1" x14ac:dyDescent="0.35">
      <c r="B5" s="15"/>
      <c r="C5" s="15"/>
      <c r="D5" s="29" t="s">
        <v>49</v>
      </c>
      <c r="E5" s="29"/>
      <c r="F5" s="15"/>
      <c r="G5" s="29" t="s">
        <v>50</v>
      </c>
      <c r="H5" s="29"/>
      <c r="I5" s="29"/>
      <c r="J5" s="29"/>
      <c r="K5" s="29"/>
      <c r="L5" s="29"/>
      <c r="M5" s="15"/>
      <c r="N5" s="29" t="s">
        <v>51</v>
      </c>
      <c r="O5" s="29"/>
      <c r="P5" s="29"/>
      <c r="Q5" s="29"/>
      <c r="R5" s="29"/>
      <c r="S5" s="15"/>
      <c r="T5" s="29" t="s">
        <v>52</v>
      </c>
      <c r="U5" s="29"/>
      <c r="V5" s="29"/>
      <c r="W5" s="29"/>
      <c r="X5" s="15"/>
      <c r="Y5" s="29" t="s">
        <v>53</v>
      </c>
      <c r="Z5" s="29"/>
      <c r="AA5" s="29"/>
      <c r="AB5" s="29"/>
      <c r="AC5" s="29"/>
      <c r="AD5" s="29"/>
      <c r="AE5" s="15"/>
      <c r="AF5" s="29" t="s">
        <v>42</v>
      </c>
      <c r="AG5" s="15"/>
      <c r="AH5" s="29" t="s">
        <v>43</v>
      </c>
      <c r="AI5" s="15"/>
      <c r="AJ5" s="29" t="s">
        <v>54</v>
      </c>
      <c r="AK5" s="29"/>
      <c r="AL5" s="29"/>
      <c r="AM5" s="29"/>
      <c r="AN5" s="29"/>
    </row>
    <row r="6" spans="2:4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C6" s="12" t="s">
        <v>40</v>
      </c>
      <c r="AD6" s="12" t="s">
        <v>41</v>
      </c>
      <c r="AF6" s="12" t="s">
        <v>42</v>
      </c>
      <c r="AH6" s="12" t="s">
        <v>43</v>
      </c>
      <c r="AJ6" s="12" t="s">
        <v>44</v>
      </c>
      <c r="AK6" s="12" t="s">
        <v>45</v>
      </c>
      <c r="AL6" s="12" t="s">
        <v>46</v>
      </c>
      <c r="AM6" s="12" t="s">
        <v>47</v>
      </c>
      <c r="AN6" s="12" t="s">
        <v>48</v>
      </c>
    </row>
    <row r="7" spans="2:40" ht="30" customHeight="1" x14ac:dyDescent="0.35">
      <c r="B7" s="10" t="s">
        <v>19</v>
      </c>
      <c r="C7" s="10">
        <v>1008</v>
      </c>
      <c r="D7" s="10">
        <v>459</v>
      </c>
      <c r="E7" s="10">
        <v>546</v>
      </c>
      <c r="F7" s="10"/>
      <c r="G7" s="10">
        <v>99</v>
      </c>
      <c r="H7" s="10">
        <v>151</v>
      </c>
      <c r="I7" s="10">
        <v>140</v>
      </c>
      <c r="J7" s="10">
        <v>164</v>
      </c>
      <c r="K7" s="10">
        <v>186</v>
      </c>
      <c r="L7" s="10">
        <v>268</v>
      </c>
      <c r="M7" s="10"/>
      <c r="N7" s="10">
        <v>91</v>
      </c>
      <c r="O7" s="10">
        <v>143</v>
      </c>
      <c r="P7" s="10">
        <v>357</v>
      </c>
      <c r="Q7" s="10">
        <v>280</v>
      </c>
      <c r="R7" s="10">
        <v>129</v>
      </c>
      <c r="S7" s="10"/>
      <c r="T7" s="10">
        <v>61</v>
      </c>
      <c r="U7" s="10">
        <v>290</v>
      </c>
      <c r="V7" s="10">
        <v>259</v>
      </c>
      <c r="W7" s="10">
        <v>272</v>
      </c>
      <c r="X7" s="10"/>
      <c r="Y7" s="10">
        <v>415</v>
      </c>
      <c r="Z7" s="10">
        <v>104</v>
      </c>
      <c r="AA7" s="10">
        <v>327</v>
      </c>
      <c r="AB7" s="10">
        <v>67</v>
      </c>
      <c r="AC7" s="10">
        <v>69</v>
      </c>
      <c r="AD7" s="10">
        <v>21</v>
      </c>
      <c r="AE7" s="10"/>
      <c r="AF7" s="10">
        <v>488</v>
      </c>
      <c r="AG7" s="10"/>
      <c r="AH7" s="10">
        <v>983</v>
      </c>
      <c r="AI7" s="10"/>
      <c r="AJ7" s="10">
        <v>334</v>
      </c>
      <c r="AK7" s="10">
        <v>150</v>
      </c>
      <c r="AL7" s="10">
        <v>221</v>
      </c>
      <c r="AM7" s="10">
        <v>207</v>
      </c>
      <c r="AN7" s="10">
        <v>96</v>
      </c>
    </row>
    <row r="8" spans="2:40" ht="30" customHeight="1" x14ac:dyDescent="0.35">
      <c r="B8" s="11" t="s">
        <v>20</v>
      </c>
      <c r="C8" s="11">
        <v>1008</v>
      </c>
      <c r="D8" s="11">
        <v>503</v>
      </c>
      <c r="E8" s="11">
        <v>502</v>
      </c>
      <c r="F8" s="11"/>
      <c r="G8" s="11">
        <v>109</v>
      </c>
      <c r="H8" s="11">
        <v>169</v>
      </c>
      <c r="I8" s="11">
        <v>145</v>
      </c>
      <c r="J8" s="11">
        <v>169</v>
      </c>
      <c r="K8" s="11">
        <v>162</v>
      </c>
      <c r="L8" s="11">
        <v>255</v>
      </c>
      <c r="M8" s="11"/>
      <c r="N8" s="11">
        <v>95</v>
      </c>
      <c r="O8" s="11">
        <v>146</v>
      </c>
      <c r="P8" s="11">
        <v>349</v>
      </c>
      <c r="Q8" s="11">
        <v>281</v>
      </c>
      <c r="R8" s="11">
        <v>129</v>
      </c>
      <c r="S8" s="11"/>
      <c r="T8" s="11">
        <v>62</v>
      </c>
      <c r="U8" s="11">
        <v>286</v>
      </c>
      <c r="V8" s="11">
        <v>258</v>
      </c>
      <c r="W8" s="11">
        <v>278</v>
      </c>
      <c r="X8" s="11"/>
      <c r="Y8" s="11">
        <v>428</v>
      </c>
      <c r="Z8" s="11">
        <v>102</v>
      </c>
      <c r="AA8" s="11">
        <v>309</v>
      </c>
      <c r="AB8" s="11">
        <v>69</v>
      </c>
      <c r="AC8" s="11">
        <v>74</v>
      </c>
      <c r="AD8" s="11">
        <v>21</v>
      </c>
      <c r="AE8" s="11"/>
      <c r="AF8" s="11">
        <v>487</v>
      </c>
      <c r="AG8" s="11"/>
      <c r="AH8" s="11">
        <v>984</v>
      </c>
      <c r="AI8" s="11"/>
      <c r="AJ8" s="11">
        <v>320</v>
      </c>
      <c r="AK8" s="11">
        <v>145</v>
      </c>
      <c r="AL8" s="11">
        <v>211</v>
      </c>
      <c r="AM8" s="11">
        <v>229</v>
      </c>
      <c r="AN8" s="11">
        <v>103</v>
      </c>
    </row>
    <row r="9" spans="2:40" x14ac:dyDescent="0.35">
      <c r="B9" s="18" t="s">
        <v>98</v>
      </c>
      <c r="C9" s="17">
        <v>0.58250037236825503</v>
      </c>
      <c r="D9" s="17">
        <v>0.59013375385356703</v>
      </c>
      <c r="E9" s="17">
        <v>0.57631976182329803</v>
      </c>
      <c r="F9" s="17"/>
      <c r="G9" s="17">
        <v>0.70943155644463995</v>
      </c>
      <c r="H9" s="17">
        <v>0.51515156704632303</v>
      </c>
      <c r="I9" s="17">
        <v>0.62801514474979903</v>
      </c>
      <c r="J9" s="17">
        <v>0.59360249853045499</v>
      </c>
      <c r="K9" s="17">
        <v>0.57269306978824097</v>
      </c>
      <c r="L9" s="17">
        <v>0.54587175534570298</v>
      </c>
      <c r="M9" s="17"/>
      <c r="N9" s="17">
        <v>0.60581483555431703</v>
      </c>
      <c r="O9" s="17">
        <v>0.61231824805105695</v>
      </c>
      <c r="P9" s="17">
        <v>0.55015987942540701</v>
      </c>
      <c r="Q9" s="17">
        <v>0.58712215736199802</v>
      </c>
      <c r="R9" s="17">
        <v>0.61287567048774605</v>
      </c>
      <c r="S9" s="17"/>
      <c r="T9" s="17">
        <v>0.61035861537495095</v>
      </c>
      <c r="U9" s="17">
        <v>0.53482856913899801</v>
      </c>
      <c r="V9" s="17">
        <v>0.57178682772014999</v>
      </c>
      <c r="W9" s="17">
        <v>0.64054474917390303</v>
      </c>
      <c r="X9" s="17"/>
      <c r="Y9" s="17">
        <v>0.60486046056180098</v>
      </c>
      <c r="Z9" s="17">
        <v>0.57648928352189199</v>
      </c>
      <c r="AA9" s="17">
        <v>0.52927636326134497</v>
      </c>
      <c r="AB9" s="17">
        <v>0.68727357181827398</v>
      </c>
      <c r="AC9" s="17">
        <v>0.58067980166311495</v>
      </c>
      <c r="AD9" s="17">
        <v>0.54839552918974399</v>
      </c>
      <c r="AE9" s="17"/>
      <c r="AF9" s="17">
        <v>0.60587037889893802</v>
      </c>
      <c r="AG9" s="17"/>
      <c r="AH9" s="17">
        <v>0.58845612016339799</v>
      </c>
      <c r="AI9" s="17"/>
      <c r="AJ9" s="17">
        <v>0.61315219254108499</v>
      </c>
      <c r="AK9" s="17">
        <v>0.51962420102282003</v>
      </c>
      <c r="AL9" s="17">
        <v>0.56717666832995906</v>
      </c>
      <c r="AM9" s="17">
        <v>0.60442406992072195</v>
      </c>
      <c r="AN9" s="17">
        <v>0.558434714138623</v>
      </c>
    </row>
    <row r="10" spans="2:40" x14ac:dyDescent="0.35">
      <c r="B10" s="18" t="s">
        <v>99</v>
      </c>
      <c r="C10" s="17">
        <v>0.11689052908691901</v>
      </c>
      <c r="D10" s="17">
        <v>0.124591252681334</v>
      </c>
      <c r="E10" s="17">
        <v>0.10791414499964699</v>
      </c>
      <c r="F10" s="17"/>
      <c r="G10" s="17">
        <v>0.115143032269501</v>
      </c>
      <c r="H10" s="17">
        <v>0.17973321885354801</v>
      </c>
      <c r="I10" s="17">
        <v>6.9517127030826298E-2</v>
      </c>
      <c r="J10" s="17">
        <v>0.120568603737572</v>
      </c>
      <c r="K10" s="17">
        <v>0.11845785311068099</v>
      </c>
      <c r="L10" s="17">
        <v>9.9473561628624599E-2</v>
      </c>
      <c r="M10" s="17"/>
      <c r="N10" s="17">
        <v>0.11814819658737501</v>
      </c>
      <c r="O10" s="17">
        <v>9.7433073875421494E-2</v>
      </c>
      <c r="P10" s="17">
        <v>8.8588587665843099E-2</v>
      </c>
      <c r="Q10" s="17">
        <v>0.156206474081764</v>
      </c>
      <c r="R10" s="17">
        <v>0.113150686392439</v>
      </c>
      <c r="S10" s="17"/>
      <c r="T10" s="17">
        <v>0.14502389017450301</v>
      </c>
      <c r="U10" s="17">
        <v>0.14787825396603099</v>
      </c>
      <c r="V10" s="17">
        <v>0.12863446539568199</v>
      </c>
      <c r="W10" s="17">
        <v>9.3437390192742706E-2</v>
      </c>
      <c r="X10" s="17"/>
      <c r="Y10" s="17">
        <v>0.136019469008716</v>
      </c>
      <c r="Z10" s="17">
        <v>0.120201829749342</v>
      </c>
      <c r="AA10" s="17">
        <v>9.7157654367277302E-2</v>
      </c>
      <c r="AB10" s="17">
        <v>9.8187958985460094E-2</v>
      </c>
      <c r="AC10" s="17">
        <v>0.113593171575142</v>
      </c>
      <c r="AD10" s="17">
        <v>0.102102694220988</v>
      </c>
      <c r="AE10" s="17"/>
      <c r="AF10" s="17">
        <v>0.133229401533035</v>
      </c>
      <c r="AG10" s="17"/>
      <c r="AH10" s="17">
        <v>0.118769591276032</v>
      </c>
      <c r="AI10" s="17"/>
      <c r="AJ10" s="17">
        <v>0.13030846343387001</v>
      </c>
      <c r="AK10" s="17">
        <v>0.15026523989424101</v>
      </c>
      <c r="AL10" s="17">
        <v>7.5033644979940001E-2</v>
      </c>
      <c r="AM10" s="17">
        <v>0.125013611673575</v>
      </c>
      <c r="AN10" s="17">
        <v>9.5905524971793596E-2</v>
      </c>
    </row>
    <row r="11" spans="2:40" x14ac:dyDescent="0.35">
      <c r="B11" s="18" t="s">
        <v>100</v>
      </c>
      <c r="C11" s="17">
        <v>6.8389016438572897E-2</v>
      </c>
      <c r="D11" s="17">
        <v>8.3371232589873098E-2</v>
      </c>
      <c r="E11" s="17">
        <v>5.3811766171825599E-2</v>
      </c>
      <c r="F11" s="17"/>
      <c r="G11" s="17">
        <v>3.7211235116249998E-2</v>
      </c>
      <c r="H11" s="17">
        <v>0.123234135885446</v>
      </c>
      <c r="I11" s="17">
        <v>8.8680712637135298E-2</v>
      </c>
      <c r="J11" s="17">
        <v>7.1638107508955301E-2</v>
      </c>
      <c r="K11" s="17">
        <v>4.7275907161564198E-2</v>
      </c>
      <c r="L11" s="17">
        <v>4.5024493397067697E-2</v>
      </c>
      <c r="M11" s="17"/>
      <c r="N11" s="17">
        <v>4.3271225931951297E-2</v>
      </c>
      <c r="O11" s="17">
        <v>3.2004089672267401E-2</v>
      </c>
      <c r="P11" s="17">
        <v>5.1671195055199202E-2</v>
      </c>
      <c r="Q11" s="17">
        <v>9.5281255518028699E-2</v>
      </c>
      <c r="R11" s="17">
        <v>0.11897750585448499</v>
      </c>
      <c r="S11" s="17"/>
      <c r="T11" s="17">
        <v>1.82022239565214E-2</v>
      </c>
      <c r="U11" s="17">
        <v>4.0714791297909399E-2</v>
      </c>
      <c r="V11" s="17">
        <v>9.11737247256698E-2</v>
      </c>
      <c r="W11" s="17">
        <v>8.2679737296561098E-2</v>
      </c>
      <c r="X11" s="17"/>
      <c r="Y11" s="17">
        <v>8.8415770870464205E-2</v>
      </c>
      <c r="Z11" s="17">
        <v>5.77539590567109E-2</v>
      </c>
      <c r="AA11" s="17">
        <v>5.3434875159146897E-2</v>
      </c>
      <c r="AB11" s="17">
        <v>1.4923753257344E-2</v>
      </c>
      <c r="AC11" s="17">
        <v>7.7026948004274301E-2</v>
      </c>
      <c r="AD11" s="17">
        <v>9.4142271187127702E-2</v>
      </c>
      <c r="AE11" s="17"/>
      <c r="AF11" s="17">
        <v>6.4985348759435499E-2</v>
      </c>
      <c r="AG11" s="17"/>
      <c r="AH11" s="17">
        <v>6.6373713538925294E-2</v>
      </c>
      <c r="AI11" s="17"/>
      <c r="AJ11" s="17">
        <v>6.11308299939902E-2</v>
      </c>
      <c r="AK11" s="17">
        <v>7.8884140940598105E-2</v>
      </c>
      <c r="AL11" s="17">
        <v>9.5690984307078994E-2</v>
      </c>
      <c r="AM11" s="17">
        <v>5.7399253627922302E-2</v>
      </c>
      <c r="AN11" s="17">
        <v>4.4668308408058501E-2</v>
      </c>
    </row>
    <row r="12" spans="2:40" x14ac:dyDescent="0.35">
      <c r="B12" s="18" t="s">
        <v>101</v>
      </c>
      <c r="C12" s="17">
        <v>7.3219309571274399E-2</v>
      </c>
      <c r="D12" s="17">
        <v>6.9295953702468799E-2</v>
      </c>
      <c r="E12" s="17">
        <v>7.5608752085070202E-2</v>
      </c>
      <c r="F12" s="17"/>
      <c r="G12" s="17">
        <v>6.3432926208309995E-2</v>
      </c>
      <c r="H12" s="17">
        <v>9.02683553059236E-2</v>
      </c>
      <c r="I12" s="17">
        <v>2.9166687765998199E-2</v>
      </c>
      <c r="J12" s="17">
        <v>6.7714361426648995E-2</v>
      </c>
      <c r="K12" s="17">
        <v>8.5990048494751697E-2</v>
      </c>
      <c r="L12" s="17">
        <v>8.6712636440802099E-2</v>
      </c>
      <c r="M12" s="17"/>
      <c r="N12" s="17">
        <v>5.2396150564812803E-2</v>
      </c>
      <c r="O12" s="17">
        <v>8.1357849209940603E-2</v>
      </c>
      <c r="P12" s="17">
        <v>0.109434950782965</v>
      </c>
      <c r="Q12" s="17">
        <v>4.6665140269182302E-2</v>
      </c>
      <c r="R12" s="17">
        <v>4.3732266983702001E-2</v>
      </c>
      <c r="S12" s="17"/>
      <c r="T12" s="17">
        <v>5.9099899623088398E-2</v>
      </c>
      <c r="U12" s="17">
        <v>9.5845720419071606E-2</v>
      </c>
      <c r="V12" s="17">
        <v>5.3523179419068097E-2</v>
      </c>
      <c r="W12" s="17">
        <v>6.2727239483201705E-2</v>
      </c>
      <c r="X12" s="17"/>
      <c r="Y12" s="17">
        <v>5.5093780018470498E-2</v>
      </c>
      <c r="Z12" s="17">
        <v>0.101465300463099</v>
      </c>
      <c r="AA12" s="17">
        <v>9.2823439856157999E-2</v>
      </c>
      <c r="AB12" s="17">
        <v>3.1204803766228702E-2</v>
      </c>
      <c r="AC12" s="17">
        <v>0.108051167160579</v>
      </c>
      <c r="AD12" s="17">
        <v>4.9291391562061297E-2</v>
      </c>
      <c r="AE12" s="17"/>
      <c r="AF12" s="17">
        <v>6.9116065749464897E-2</v>
      </c>
      <c r="AG12" s="17"/>
      <c r="AH12" s="17">
        <v>7.1989004009199206E-2</v>
      </c>
      <c r="AI12" s="17"/>
      <c r="AJ12" s="17">
        <v>6.7257458848927504E-2</v>
      </c>
      <c r="AK12" s="17">
        <v>5.9576326264372703E-2</v>
      </c>
      <c r="AL12" s="17">
        <v>7.7359292839938198E-2</v>
      </c>
      <c r="AM12" s="17">
        <v>7.8149796035088398E-2</v>
      </c>
      <c r="AN12" s="17">
        <v>9.1504813850403294E-2</v>
      </c>
    </row>
    <row r="13" spans="2:40" x14ac:dyDescent="0.35">
      <c r="B13" s="18" t="s">
        <v>102</v>
      </c>
      <c r="C13" s="17">
        <v>0.133801891779081</v>
      </c>
      <c r="D13" s="17">
        <v>0.107815028291255</v>
      </c>
      <c r="E13" s="17">
        <v>0.160590378706332</v>
      </c>
      <c r="F13" s="17"/>
      <c r="G13" s="17">
        <v>6.6564577605771003E-2</v>
      </c>
      <c r="H13" s="17">
        <v>6.1076139020516299E-2</v>
      </c>
      <c r="I13" s="17">
        <v>0.16973907980252101</v>
      </c>
      <c r="J13" s="17">
        <v>0.12082131864307</v>
      </c>
      <c r="K13" s="17">
        <v>0.143664750199411</v>
      </c>
      <c r="L13" s="17">
        <v>0.19269528356533999</v>
      </c>
      <c r="M13" s="17"/>
      <c r="N13" s="17">
        <v>0.13757864123260299</v>
      </c>
      <c r="O13" s="17">
        <v>0.132377890320141</v>
      </c>
      <c r="P13" s="17">
        <v>0.162635320377262</v>
      </c>
      <c r="Q13" s="17">
        <v>0.108522008369968</v>
      </c>
      <c r="R13" s="17">
        <v>0.111263870281628</v>
      </c>
      <c r="S13" s="17"/>
      <c r="T13" s="17">
        <v>0.13426381314941199</v>
      </c>
      <c r="U13" s="17">
        <v>0.14485242492374201</v>
      </c>
      <c r="V13" s="17">
        <v>0.128177436068142</v>
      </c>
      <c r="W13" s="17">
        <v>0.110703806704537</v>
      </c>
      <c r="X13" s="17"/>
      <c r="Y13" s="17">
        <v>0.10710027243461499</v>
      </c>
      <c r="Z13" s="17">
        <v>0.118047411872493</v>
      </c>
      <c r="AA13" s="17">
        <v>0.17917238935129801</v>
      </c>
      <c r="AB13" s="17">
        <v>0.16840991217269299</v>
      </c>
      <c r="AC13" s="17">
        <v>7.6032906246164197E-2</v>
      </c>
      <c r="AD13" s="17">
        <v>0.16205705681372201</v>
      </c>
      <c r="AE13" s="17"/>
      <c r="AF13" s="17">
        <v>9.4509259476138002E-2</v>
      </c>
      <c r="AG13" s="17"/>
      <c r="AH13" s="17">
        <v>0.130471931043048</v>
      </c>
      <c r="AI13" s="17"/>
      <c r="AJ13" s="17">
        <v>0.10721975796842501</v>
      </c>
      <c r="AK13" s="17">
        <v>0.17099818953847501</v>
      </c>
      <c r="AL13" s="17">
        <v>0.14517650819369199</v>
      </c>
      <c r="AM13" s="17">
        <v>0.12572535660502601</v>
      </c>
      <c r="AN13" s="17">
        <v>0.158678611542904</v>
      </c>
    </row>
    <row r="14" spans="2:40" x14ac:dyDescent="0.35">
      <c r="B14" s="18" t="s">
        <v>58</v>
      </c>
      <c r="C14" s="19">
        <v>2.5198880755897799E-2</v>
      </c>
      <c r="D14" s="19">
        <v>2.4792778881502098E-2</v>
      </c>
      <c r="E14" s="19">
        <v>2.5755196213826499E-2</v>
      </c>
      <c r="F14" s="19"/>
      <c r="G14" s="19">
        <v>8.2166723555274993E-3</v>
      </c>
      <c r="H14" s="19">
        <v>3.0536583888242999E-2</v>
      </c>
      <c r="I14" s="19">
        <v>1.48812480137196E-2</v>
      </c>
      <c r="J14" s="19">
        <v>2.5655110153298601E-2</v>
      </c>
      <c r="K14" s="19">
        <v>3.1918371245350602E-2</v>
      </c>
      <c r="L14" s="19">
        <v>3.0222269622463299E-2</v>
      </c>
      <c r="M14" s="19"/>
      <c r="N14" s="19">
        <v>4.27909501289414E-2</v>
      </c>
      <c r="O14" s="19">
        <v>4.4508848871172797E-2</v>
      </c>
      <c r="P14" s="19">
        <v>3.7510066693323803E-2</v>
      </c>
      <c r="Q14" s="19">
        <v>6.2029643990588398E-3</v>
      </c>
      <c r="R14" s="19">
        <v>0</v>
      </c>
      <c r="S14" s="19"/>
      <c r="T14" s="19">
        <v>3.3051557721524301E-2</v>
      </c>
      <c r="U14" s="19">
        <v>3.5880240254247402E-2</v>
      </c>
      <c r="V14" s="19">
        <v>2.6704366671287599E-2</v>
      </c>
      <c r="W14" s="19">
        <v>9.9070771490541096E-3</v>
      </c>
      <c r="X14" s="19"/>
      <c r="Y14" s="19">
        <v>8.5102471059339598E-3</v>
      </c>
      <c r="Z14" s="19">
        <v>2.6042215336462698E-2</v>
      </c>
      <c r="AA14" s="19">
        <v>4.8135278004775003E-2</v>
      </c>
      <c r="AB14" s="19">
        <v>0</v>
      </c>
      <c r="AC14" s="19">
        <v>4.4616005350724998E-2</v>
      </c>
      <c r="AD14" s="19">
        <v>4.4011057026356298E-2</v>
      </c>
      <c r="AE14" s="19"/>
      <c r="AF14" s="19">
        <v>3.2289545582988299E-2</v>
      </c>
      <c r="AG14" s="19"/>
      <c r="AH14" s="19">
        <v>2.3939639969397901E-2</v>
      </c>
      <c r="AI14" s="19"/>
      <c r="AJ14" s="19">
        <v>2.09312972137022E-2</v>
      </c>
      <c r="AK14" s="19">
        <v>2.0651902339492999E-2</v>
      </c>
      <c r="AL14" s="19">
        <v>3.9562901349391499E-2</v>
      </c>
      <c r="AM14" s="19">
        <v>9.2879121376666998E-3</v>
      </c>
      <c r="AN14" s="19">
        <v>5.0808027088218098E-2</v>
      </c>
    </row>
    <row r="15" spans="2:40" x14ac:dyDescent="0.35">
      <c r="B15" s="16"/>
    </row>
    <row r="16" spans="2:40" x14ac:dyDescent="0.35">
      <c r="B16" t="s">
        <v>63</v>
      </c>
    </row>
    <row r="17" spans="2:2" x14ac:dyDescent="0.35">
      <c r="B17" t="s">
        <v>64</v>
      </c>
    </row>
    <row r="19" spans="2:2" x14ac:dyDescent="0.35">
      <c r="B19" s="8" t="str">
        <f>HYPERLINK("#'Contents'!A1", "Return to Contents")</f>
        <v>Return to Contents</v>
      </c>
    </row>
  </sheetData>
  <mergeCells count="9">
    <mergeCell ref="AF5"/>
    <mergeCell ref="AH5"/>
    <mergeCell ref="AJ5:AN5"/>
    <mergeCell ref="D2:AH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B2:AN20"/>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0" width="10.7265625" customWidth="1"/>
    <col min="41" max="41" width="2.1796875" customWidth="1"/>
  </cols>
  <sheetData>
    <row r="2" spans="2:40" ht="40" customHeight="1" x14ac:dyDescent="0.35">
      <c r="D2" s="30" t="s">
        <v>118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row>
    <row r="5" spans="2:40" ht="30" customHeight="1" x14ac:dyDescent="0.35">
      <c r="B5" s="15"/>
      <c r="C5" s="15"/>
      <c r="D5" s="29" t="s">
        <v>49</v>
      </c>
      <c r="E5" s="29"/>
      <c r="F5" s="15"/>
      <c r="G5" s="29" t="s">
        <v>50</v>
      </c>
      <c r="H5" s="29"/>
      <c r="I5" s="29"/>
      <c r="J5" s="29"/>
      <c r="K5" s="29"/>
      <c r="L5" s="29"/>
      <c r="M5" s="15"/>
      <c r="N5" s="29" t="s">
        <v>51</v>
      </c>
      <c r="O5" s="29"/>
      <c r="P5" s="29"/>
      <c r="Q5" s="29"/>
      <c r="R5" s="29"/>
      <c r="S5" s="15"/>
      <c r="T5" s="29" t="s">
        <v>52</v>
      </c>
      <c r="U5" s="29"/>
      <c r="V5" s="29"/>
      <c r="W5" s="29"/>
      <c r="X5" s="15"/>
      <c r="Y5" s="29" t="s">
        <v>53</v>
      </c>
      <c r="Z5" s="29"/>
      <c r="AA5" s="29"/>
      <c r="AB5" s="29"/>
      <c r="AC5" s="29"/>
      <c r="AD5" s="29"/>
      <c r="AE5" s="15"/>
      <c r="AF5" s="29" t="s">
        <v>42</v>
      </c>
      <c r="AG5" s="15"/>
      <c r="AH5" s="29" t="s">
        <v>43</v>
      </c>
      <c r="AI5" s="15"/>
      <c r="AJ5" s="29" t="s">
        <v>54</v>
      </c>
      <c r="AK5" s="29"/>
      <c r="AL5" s="29"/>
      <c r="AM5" s="29"/>
      <c r="AN5" s="29"/>
    </row>
    <row r="6" spans="2:4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C6" s="12" t="s">
        <v>40</v>
      </c>
      <c r="AD6" s="12" t="s">
        <v>41</v>
      </c>
      <c r="AF6" s="12" t="s">
        <v>42</v>
      </c>
      <c r="AH6" s="12" t="s">
        <v>43</v>
      </c>
      <c r="AJ6" s="12" t="s">
        <v>44</v>
      </c>
      <c r="AK6" s="12" t="s">
        <v>45</v>
      </c>
      <c r="AL6" s="12" t="s">
        <v>46</v>
      </c>
      <c r="AM6" s="12" t="s">
        <v>47</v>
      </c>
      <c r="AN6" s="12" t="s">
        <v>48</v>
      </c>
    </row>
    <row r="7" spans="2:40" ht="30" customHeight="1" x14ac:dyDescent="0.35">
      <c r="B7" s="10" t="s">
        <v>19</v>
      </c>
      <c r="C7" s="10">
        <v>507</v>
      </c>
      <c r="D7" s="10">
        <v>256</v>
      </c>
      <c r="E7" s="10">
        <v>250</v>
      </c>
      <c r="F7" s="10"/>
      <c r="G7" s="10">
        <v>44</v>
      </c>
      <c r="H7" s="10">
        <v>102</v>
      </c>
      <c r="I7" s="10">
        <v>113</v>
      </c>
      <c r="J7" s="10">
        <v>116</v>
      </c>
      <c r="K7" s="10">
        <v>99</v>
      </c>
      <c r="L7" s="10">
        <v>33</v>
      </c>
      <c r="M7" s="10"/>
      <c r="N7" s="10">
        <v>27</v>
      </c>
      <c r="O7" s="10">
        <v>68</v>
      </c>
      <c r="P7" s="10">
        <v>156</v>
      </c>
      <c r="Q7" s="10">
        <v>167</v>
      </c>
      <c r="R7" s="10">
        <v>86</v>
      </c>
      <c r="S7" s="10"/>
      <c r="T7" s="10">
        <v>10</v>
      </c>
      <c r="U7" s="10">
        <v>80</v>
      </c>
      <c r="V7" s="10">
        <v>150</v>
      </c>
      <c r="W7" s="10">
        <v>218</v>
      </c>
      <c r="X7" s="10"/>
      <c r="Y7" s="10">
        <v>403</v>
      </c>
      <c r="Z7" s="10">
        <v>104</v>
      </c>
      <c r="AA7" s="10" t="s">
        <v>116</v>
      </c>
      <c r="AB7" s="10" t="s">
        <v>116</v>
      </c>
      <c r="AC7" s="10" t="s">
        <v>116</v>
      </c>
      <c r="AD7" s="10" t="s">
        <v>116</v>
      </c>
      <c r="AE7" s="10"/>
      <c r="AF7" s="10">
        <v>256</v>
      </c>
      <c r="AG7" s="10"/>
      <c r="AH7" s="10">
        <v>507</v>
      </c>
      <c r="AI7" s="10"/>
      <c r="AJ7" s="10">
        <v>184</v>
      </c>
      <c r="AK7" s="10">
        <v>67</v>
      </c>
      <c r="AL7" s="10">
        <v>110</v>
      </c>
      <c r="AM7" s="10">
        <v>106</v>
      </c>
      <c r="AN7" s="10">
        <v>40</v>
      </c>
    </row>
    <row r="8" spans="2:40" ht="30" customHeight="1" x14ac:dyDescent="0.35">
      <c r="B8" s="11" t="s">
        <v>20</v>
      </c>
      <c r="C8" s="11">
        <v>519</v>
      </c>
      <c r="D8" s="11">
        <v>290</v>
      </c>
      <c r="E8" s="11">
        <v>228</v>
      </c>
      <c r="F8" s="11"/>
      <c r="G8" s="11">
        <v>48</v>
      </c>
      <c r="H8" s="11">
        <v>116</v>
      </c>
      <c r="I8" s="11">
        <v>118</v>
      </c>
      <c r="J8" s="11">
        <v>119</v>
      </c>
      <c r="K8" s="11">
        <v>86</v>
      </c>
      <c r="L8" s="11">
        <v>32</v>
      </c>
      <c r="M8" s="11"/>
      <c r="N8" s="11">
        <v>28</v>
      </c>
      <c r="O8" s="11">
        <v>71</v>
      </c>
      <c r="P8" s="11">
        <v>157</v>
      </c>
      <c r="Q8" s="11">
        <v>171</v>
      </c>
      <c r="R8" s="11">
        <v>89</v>
      </c>
      <c r="S8" s="11"/>
      <c r="T8" s="11">
        <v>10</v>
      </c>
      <c r="U8" s="11">
        <v>82</v>
      </c>
      <c r="V8" s="11">
        <v>152</v>
      </c>
      <c r="W8" s="11">
        <v>226</v>
      </c>
      <c r="X8" s="11"/>
      <c r="Y8" s="11">
        <v>417</v>
      </c>
      <c r="Z8" s="11">
        <v>102</v>
      </c>
      <c r="AA8" s="11" t="s">
        <v>116</v>
      </c>
      <c r="AB8" s="11" t="s">
        <v>116</v>
      </c>
      <c r="AC8" s="11" t="s">
        <v>116</v>
      </c>
      <c r="AD8" s="11" t="s">
        <v>116</v>
      </c>
      <c r="AE8" s="11"/>
      <c r="AF8" s="11">
        <v>263</v>
      </c>
      <c r="AG8" s="11"/>
      <c r="AH8" s="11">
        <v>519</v>
      </c>
      <c r="AI8" s="11"/>
      <c r="AJ8" s="11">
        <v>181</v>
      </c>
      <c r="AK8" s="11">
        <v>66</v>
      </c>
      <c r="AL8" s="11">
        <v>106</v>
      </c>
      <c r="AM8" s="11">
        <v>120</v>
      </c>
      <c r="AN8" s="11">
        <v>45</v>
      </c>
    </row>
    <row r="9" spans="2:40" x14ac:dyDescent="0.35">
      <c r="B9" s="18" t="s">
        <v>110</v>
      </c>
      <c r="C9" s="17">
        <v>0.18540149400653499</v>
      </c>
      <c r="D9" s="17">
        <v>0.16742058566930201</v>
      </c>
      <c r="E9" s="17">
        <v>0.209047109348975</v>
      </c>
      <c r="F9" s="17"/>
      <c r="G9" s="17">
        <v>0.20408351308540701</v>
      </c>
      <c r="H9" s="17">
        <v>9.0436237503365893E-2</v>
      </c>
      <c r="I9" s="17">
        <v>0.18780614049849201</v>
      </c>
      <c r="J9" s="17">
        <v>0.21446585459270601</v>
      </c>
      <c r="K9" s="17">
        <v>0.24957706502586</v>
      </c>
      <c r="L9" s="17">
        <v>0.212874761749831</v>
      </c>
      <c r="M9" s="17"/>
      <c r="N9" s="17">
        <v>0.427204894156686</v>
      </c>
      <c r="O9" s="17">
        <v>0.242139859098116</v>
      </c>
      <c r="P9" s="17">
        <v>0.25653955698494901</v>
      </c>
      <c r="Q9" s="17">
        <v>0.122816623037348</v>
      </c>
      <c r="R9" s="17">
        <v>5.1754384945344602E-2</v>
      </c>
      <c r="S9" s="17"/>
      <c r="T9" s="17">
        <v>0.182252070938896</v>
      </c>
      <c r="U9" s="17">
        <v>0.30419576284454802</v>
      </c>
      <c r="V9" s="17">
        <v>0.22829851786382399</v>
      </c>
      <c r="W9" s="17">
        <v>0.11399280573951499</v>
      </c>
      <c r="X9" s="17"/>
      <c r="Y9" s="17">
        <v>0.165020008867827</v>
      </c>
      <c r="Z9" s="17">
        <v>0.26826409678646901</v>
      </c>
      <c r="AA9" s="17" t="s">
        <v>117</v>
      </c>
      <c r="AB9" s="17" t="s">
        <v>117</v>
      </c>
      <c r="AC9" s="17" t="s">
        <v>117</v>
      </c>
      <c r="AD9" s="17" t="s">
        <v>117</v>
      </c>
      <c r="AE9" s="17"/>
      <c r="AF9" s="17">
        <v>0.19091889548298099</v>
      </c>
      <c r="AG9" s="17"/>
      <c r="AH9" s="17">
        <v>0.18540149400653499</v>
      </c>
      <c r="AI9" s="17"/>
      <c r="AJ9" s="17">
        <v>0.13881887142386101</v>
      </c>
      <c r="AK9" s="17">
        <v>0.12806050587828799</v>
      </c>
      <c r="AL9" s="17">
        <v>0.23678481373687199</v>
      </c>
      <c r="AM9" s="17">
        <v>0.22263628073422101</v>
      </c>
      <c r="AN9" s="17">
        <v>0.23670203636456899</v>
      </c>
    </row>
    <row r="10" spans="2:40" x14ac:dyDescent="0.35">
      <c r="B10" s="18" t="s">
        <v>111</v>
      </c>
      <c r="C10" s="17">
        <v>0.267889433312966</v>
      </c>
      <c r="D10" s="17">
        <v>0.23133896112481001</v>
      </c>
      <c r="E10" s="17">
        <v>0.31548181602151798</v>
      </c>
      <c r="F10" s="17"/>
      <c r="G10" s="17">
        <v>0.25398772152369098</v>
      </c>
      <c r="H10" s="17">
        <v>0.256479622431596</v>
      </c>
      <c r="I10" s="17">
        <v>0.31070572382956901</v>
      </c>
      <c r="J10" s="17">
        <v>0.256630019527266</v>
      </c>
      <c r="K10" s="17">
        <v>0.237214897366049</v>
      </c>
      <c r="L10" s="17">
        <v>0.297360425974176</v>
      </c>
      <c r="M10" s="17"/>
      <c r="N10" s="17">
        <v>0.188281637949407</v>
      </c>
      <c r="O10" s="17">
        <v>0.36507788230278798</v>
      </c>
      <c r="P10" s="17">
        <v>0.31677414292413197</v>
      </c>
      <c r="Q10" s="17">
        <v>0.22759851379440199</v>
      </c>
      <c r="R10" s="17">
        <v>0.20448325567945799</v>
      </c>
      <c r="S10" s="17"/>
      <c r="T10" s="17">
        <v>0.53213139546027799</v>
      </c>
      <c r="U10" s="17">
        <v>0.229889457271368</v>
      </c>
      <c r="V10" s="17">
        <v>0.31657911766770702</v>
      </c>
      <c r="W10" s="17">
        <v>0.21628292542713301</v>
      </c>
      <c r="X10" s="17"/>
      <c r="Y10" s="17">
        <v>0.25290617584696501</v>
      </c>
      <c r="Z10" s="17">
        <v>0.32880509786366902</v>
      </c>
      <c r="AA10" s="17" t="s">
        <v>117</v>
      </c>
      <c r="AB10" s="17" t="s">
        <v>117</v>
      </c>
      <c r="AC10" s="17" t="s">
        <v>117</v>
      </c>
      <c r="AD10" s="17" t="s">
        <v>117</v>
      </c>
      <c r="AE10" s="17"/>
      <c r="AF10" s="17">
        <v>0.266025598777136</v>
      </c>
      <c r="AG10" s="17"/>
      <c r="AH10" s="17">
        <v>0.267889433312966</v>
      </c>
      <c r="AI10" s="17"/>
      <c r="AJ10" s="17">
        <v>0.27866326429657801</v>
      </c>
      <c r="AK10" s="17">
        <v>0.29404395259806498</v>
      </c>
      <c r="AL10" s="17">
        <v>0.331227854088118</v>
      </c>
      <c r="AM10" s="17">
        <v>0.19739865462711201</v>
      </c>
      <c r="AN10" s="17">
        <v>0.22382322732941601</v>
      </c>
    </row>
    <row r="11" spans="2:40" x14ac:dyDescent="0.35">
      <c r="B11" s="18" t="s">
        <v>112</v>
      </c>
      <c r="C11" s="17">
        <v>0.162473562924589</v>
      </c>
      <c r="D11" s="17">
        <v>0.15582250264897199</v>
      </c>
      <c r="E11" s="17">
        <v>0.17162744647747699</v>
      </c>
      <c r="F11" s="17"/>
      <c r="G11" s="17">
        <v>0.152759307374527</v>
      </c>
      <c r="H11" s="17">
        <v>0.22974512486047299</v>
      </c>
      <c r="I11" s="17">
        <v>0.14363575715667301</v>
      </c>
      <c r="J11" s="17">
        <v>0.106720659384391</v>
      </c>
      <c r="K11" s="17">
        <v>0.13936768751642301</v>
      </c>
      <c r="L11" s="17">
        <v>0.27351379311662499</v>
      </c>
      <c r="M11" s="17"/>
      <c r="N11" s="17">
        <v>0.15923226093073001</v>
      </c>
      <c r="O11" s="17">
        <v>0.102952222217619</v>
      </c>
      <c r="P11" s="17">
        <v>0.13447484540795299</v>
      </c>
      <c r="Q11" s="17">
        <v>0.193991177094052</v>
      </c>
      <c r="R11" s="17">
        <v>0.20537405590266999</v>
      </c>
      <c r="S11" s="17"/>
      <c r="T11" s="17">
        <v>0.19806919682551</v>
      </c>
      <c r="U11" s="17">
        <v>0.21621813322462499</v>
      </c>
      <c r="V11" s="17">
        <v>0.11828350924924701</v>
      </c>
      <c r="W11" s="17">
        <v>0.193080422871579</v>
      </c>
      <c r="X11" s="17"/>
      <c r="Y11" s="17">
        <v>0.172276832238688</v>
      </c>
      <c r="Z11" s="17">
        <v>0.122617565896375</v>
      </c>
      <c r="AA11" s="17" t="s">
        <v>117</v>
      </c>
      <c r="AB11" s="17" t="s">
        <v>117</v>
      </c>
      <c r="AC11" s="17" t="s">
        <v>117</v>
      </c>
      <c r="AD11" s="17" t="s">
        <v>117</v>
      </c>
      <c r="AE11" s="17"/>
      <c r="AF11" s="17">
        <v>0.124511620343075</v>
      </c>
      <c r="AG11" s="17"/>
      <c r="AH11" s="17">
        <v>0.162473562924589</v>
      </c>
      <c r="AI11" s="17"/>
      <c r="AJ11" s="17">
        <v>0.17104484613326601</v>
      </c>
      <c r="AK11" s="17">
        <v>0.13198124060695399</v>
      </c>
      <c r="AL11" s="17">
        <v>0.134097540883058</v>
      </c>
      <c r="AM11" s="17">
        <v>0.18103000989215601</v>
      </c>
      <c r="AN11" s="17">
        <v>0.19060091433912099</v>
      </c>
    </row>
    <row r="12" spans="2:40" x14ac:dyDescent="0.35">
      <c r="B12" s="18" t="s">
        <v>113</v>
      </c>
      <c r="C12" s="17">
        <v>0.17916645118597499</v>
      </c>
      <c r="D12" s="17">
        <v>0.22257951619152999</v>
      </c>
      <c r="E12" s="17">
        <v>0.124796647070906</v>
      </c>
      <c r="F12" s="17"/>
      <c r="G12" s="17">
        <v>0.17194137809671001</v>
      </c>
      <c r="H12" s="17">
        <v>0.17665969859300101</v>
      </c>
      <c r="I12" s="17">
        <v>0.179049963995596</v>
      </c>
      <c r="J12" s="17">
        <v>0.201146496731369</v>
      </c>
      <c r="K12" s="17">
        <v>0.200402039227912</v>
      </c>
      <c r="L12" s="17">
        <v>5.8905472509139502E-2</v>
      </c>
      <c r="M12" s="17"/>
      <c r="N12" s="17">
        <v>0.10955778813922</v>
      </c>
      <c r="O12" s="17">
        <v>0.105069302494964</v>
      </c>
      <c r="P12" s="17">
        <v>0.13523403469572801</v>
      </c>
      <c r="Q12" s="17">
        <v>0.22431939703512099</v>
      </c>
      <c r="R12" s="17">
        <v>0.257254107581319</v>
      </c>
      <c r="S12" s="17"/>
      <c r="T12" s="17">
        <v>0</v>
      </c>
      <c r="U12" s="17">
        <v>7.5971366187146103E-2</v>
      </c>
      <c r="V12" s="17">
        <v>0.148352386859637</v>
      </c>
      <c r="W12" s="17">
        <v>0.26847054031665601</v>
      </c>
      <c r="X12" s="17"/>
      <c r="Y12" s="17">
        <v>0.20939901248964199</v>
      </c>
      <c r="Z12" s="17">
        <v>5.62534886968954E-2</v>
      </c>
      <c r="AA12" s="17" t="s">
        <v>117</v>
      </c>
      <c r="AB12" s="17" t="s">
        <v>117</v>
      </c>
      <c r="AC12" s="17" t="s">
        <v>117</v>
      </c>
      <c r="AD12" s="17" t="s">
        <v>117</v>
      </c>
      <c r="AE12" s="17"/>
      <c r="AF12" s="17">
        <v>0.199606816269598</v>
      </c>
      <c r="AG12" s="17"/>
      <c r="AH12" s="17">
        <v>0.17916645118597499</v>
      </c>
      <c r="AI12" s="17"/>
      <c r="AJ12" s="17">
        <v>0.187212425999637</v>
      </c>
      <c r="AK12" s="17">
        <v>0.169358094185414</v>
      </c>
      <c r="AL12" s="17">
        <v>0.15733335877065999</v>
      </c>
      <c r="AM12" s="17">
        <v>0.20092898255018901</v>
      </c>
      <c r="AN12" s="17">
        <v>0.15523401962785699</v>
      </c>
    </row>
    <row r="13" spans="2:40" x14ac:dyDescent="0.35">
      <c r="B13" s="18" t="s">
        <v>114</v>
      </c>
      <c r="C13" s="17">
        <v>7.1590403115076806E-2</v>
      </c>
      <c r="D13" s="17">
        <v>7.1800195473768799E-2</v>
      </c>
      <c r="E13" s="17">
        <v>6.7294892829586797E-2</v>
      </c>
      <c r="F13" s="17"/>
      <c r="G13" s="17">
        <v>3.9357291612727101E-2</v>
      </c>
      <c r="H13" s="17">
        <v>9.7407356245568705E-2</v>
      </c>
      <c r="I13" s="17">
        <v>9.0068912384866306E-2</v>
      </c>
      <c r="J13" s="17">
        <v>7.4121369138434701E-2</v>
      </c>
      <c r="K13" s="17">
        <v>5.2136833644606299E-2</v>
      </c>
      <c r="L13" s="17">
        <v>0</v>
      </c>
      <c r="M13" s="17"/>
      <c r="N13" s="17">
        <v>0</v>
      </c>
      <c r="O13" s="17">
        <v>6.4206223442049001E-2</v>
      </c>
      <c r="P13" s="17">
        <v>3.7650952313335102E-2</v>
      </c>
      <c r="Q13" s="17">
        <v>0.11189784767059099</v>
      </c>
      <c r="R13" s="17">
        <v>8.4991811587564206E-2</v>
      </c>
      <c r="S13" s="17"/>
      <c r="T13" s="17">
        <v>0</v>
      </c>
      <c r="U13" s="17">
        <v>3.3751929400116898E-2</v>
      </c>
      <c r="V13" s="17">
        <v>6.8712195406524706E-2</v>
      </c>
      <c r="W13" s="17">
        <v>0.10180158582144699</v>
      </c>
      <c r="X13" s="17"/>
      <c r="Y13" s="17">
        <v>7.1505873395830394E-2</v>
      </c>
      <c r="Z13" s="17">
        <v>7.1934065635317498E-2</v>
      </c>
      <c r="AA13" s="17" t="s">
        <v>117</v>
      </c>
      <c r="AB13" s="17" t="s">
        <v>117</v>
      </c>
      <c r="AC13" s="17" t="s">
        <v>117</v>
      </c>
      <c r="AD13" s="17" t="s">
        <v>117</v>
      </c>
      <c r="AE13" s="17"/>
      <c r="AF13" s="17">
        <v>7.2092728076299503E-2</v>
      </c>
      <c r="AG13" s="17"/>
      <c r="AH13" s="17">
        <v>7.1590403115076806E-2</v>
      </c>
      <c r="AI13" s="17"/>
      <c r="AJ13" s="17">
        <v>9.4683533182475299E-2</v>
      </c>
      <c r="AK13" s="17">
        <v>6.3776798429018899E-2</v>
      </c>
      <c r="AL13" s="17">
        <v>6.1756963815980802E-2</v>
      </c>
      <c r="AM13" s="17">
        <v>5.6720540584179899E-2</v>
      </c>
      <c r="AN13" s="17">
        <v>5.3125313641239298E-2</v>
      </c>
    </row>
    <row r="14" spans="2:40" x14ac:dyDescent="0.35">
      <c r="B14" s="18" t="s">
        <v>115</v>
      </c>
      <c r="C14" s="17">
        <v>6.8607505795236307E-2</v>
      </c>
      <c r="D14" s="17">
        <v>9.1187370111552396E-2</v>
      </c>
      <c r="E14" s="17">
        <v>4.0222187888493903E-2</v>
      </c>
      <c r="F14" s="17"/>
      <c r="G14" s="17">
        <v>0.159334876272028</v>
      </c>
      <c r="H14" s="17">
        <v>8.1788118534887197E-2</v>
      </c>
      <c r="I14" s="17">
        <v>5.3790229253960702E-2</v>
      </c>
      <c r="J14" s="17">
        <v>6.5098521437671905E-2</v>
      </c>
      <c r="K14" s="17">
        <v>3.99900020754589E-2</v>
      </c>
      <c r="L14" s="17">
        <v>2.9047037210074698E-2</v>
      </c>
      <c r="M14" s="17"/>
      <c r="N14" s="17">
        <v>0</v>
      </c>
      <c r="O14" s="17">
        <v>6.5781221835274906E-2</v>
      </c>
      <c r="P14" s="17">
        <v>2.5451120504758801E-2</v>
      </c>
      <c r="Q14" s="17">
        <v>6.6766010468866197E-2</v>
      </c>
      <c r="R14" s="17">
        <v>0.175116347825156</v>
      </c>
      <c r="S14" s="17"/>
      <c r="T14" s="17">
        <v>8.7547336775315995E-2</v>
      </c>
      <c r="U14" s="17">
        <v>5.24094736269533E-2</v>
      </c>
      <c r="V14" s="17">
        <v>6.4288445141682193E-2</v>
      </c>
      <c r="W14" s="17">
        <v>8.7523351865800403E-2</v>
      </c>
      <c r="X14" s="17"/>
      <c r="Y14" s="17">
        <v>7.1313246452267498E-2</v>
      </c>
      <c r="Z14" s="17">
        <v>5.7607094796565499E-2</v>
      </c>
      <c r="AA14" s="17" t="s">
        <v>117</v>
      </c>
      <c r="AB14" s="17" t="s">
        <v>117</v>
      </c>
      <c r="AC14" s="17" t="s">
        <v>117</v>
      </c>
      <c r="AD14" s="17" t="s">
        <v>117</v>
      </c>
      <c r="AE14" s="17"/>
      <c r="AF14" s="17">
        <v>7.3535045061398602E-2</v>
      </c>
      <c r="AG14" s="17"/>
      <c r="AH14" s="17">
        <v>6.8607505795236307E-2</v>
      </c>
      <c r="AI14" s="17"/>
      <c r="AJ14" s="17">
        <v>0.10453581250089999</v>
      </c>
      <c r="AK14" s="17">
        <v>8.5765692604688998E-2</v>
      </c>
      <c r="AL14" s="17">
        <v>2.9445319985294399E-2</v>
      </c>
      <c r="AM14" s="17">
        <v>2.8135805822516801E-2</v>
      </c>
      <c r="AN14" s="17">
        <v>9.8657244717773498E-2</v>
      </c>
    </row>
    <row r="15" spans="2:40" x14ac:dyDescent="0.35">
      <c r="B15" s="18" t="s">
        <v>58</v>
      </c>
      <c r="C15" s="19">
        <v>6.4871149659621902E-2</v>
      </c>
      <c r="D15" s="19">
        <v>5.98508687800638E-2</v>
      </c>
      <c r="E15" s="19">
        <v>7.15299003630437E-2</v>
      </c>
      <c r="F15" s="19"/>
      <c r="G15" s="19">
        <v>1.8535912034910101E-2</v>
      </c>
      <c r="H15" s="19">
        <v>6.7483841831107796E-2</v>
      </c>
      <c r="I15" s="19">
        <v>3.4943272880842702E-2</v>
      </c>
      <c r="J15" s="19">
        <v>8.1817079188161695E-2</v>
      </c>
      <c r="K15" s="19">
        <v>8.13114751436919E-2</v>
      </c>
      <c r="L15" s="19">
        <v>0.128298509440153</v>
      </c>
      <c r="M15" s="19"/>
      <c r="N15" s="19">
        <v>0.115723418823956</v>
      </c>
      <c r="O15" s="19">
        <v>5.47732886091893E-2</v>
      </c>
      <c r="P15" s="19">
        <v>9.3875347169145099E-2</v>
      </c>
      <c r="Q15" s="19">
        <v>5.2610430899619601E-2</v>
      </c>
      <c r="R15" s="19">
        <v>2.10260364784884E-2</v>
      </c>
      <c r="S15" s="19"/>
      <c r="T15" s="19">
        <v>0</v>
      </c>
      <c r="U15" s="19">
        <v>8.7563877445243493E-2</v>
      </c>
      <c r="V15" s="19">
        <v>5.5485827811378799E-2</v>
      </c>
      <c r="W15" s="19">
        <v>1.88483679578701E-2</v>
      </c>
      <c r="X15" s="19"/>
      <c r="Y15" s="19">
        <v>5.7578850708779501E-2</v>
      </c>
      <c r="Z15" s="19">
        <v>9.4518590324708496E-2</v>
      </c>
      <c r="AA15" s="19" t="s">
        <v>117</v>
      </c>
      <c r="AB15" s="19" t="s">
        <v>117</v>
      </c>
      <c r="AC15" s="19" t="s">
        <v>117</v>
      </c>
      <c r="AD15" s="19" t="s">
        <v>117</v>
      </c>
      <c r="AE15" s="19"/>
      <c r="AF15" s="19">
        <v>7.3309295989512094E-2</v>
      </c>
      <c r="AG15" s="19"/>
      <c r="AH15" s="19">
        <v>6.4871149659621902E-2</v>
      </c>
      <c r="AI15" s="19"/>
      <c r="AJ15" s="19">
        <v>2.50412464632833E-2</v>
      </c>
      <c r="AK15" s="19">
        <v>0.127013715697572</v>
      </c>
      <c r="AL15" s="19">
        <v>4.9354148720016401E-2</v>
      </c>
      <c r="AM15" s="19">
        <v>0.113149725789626</v>
      </c>
      <c r="AN15" s="19">
        <v>4.1857243980024501E-2</v>
      </c>
    </row>
    <row r="16" spans="2:40" x14ac:dyDescent="0.35">
      <c r="B16" s="16" t="s">
        <v>119</v>
      </c>
    </row>
    <row r="17" spans="2:2" x14ac:dyDescent="0.35">
      <c r="B17" t="s">
        <v>63</v>
      </c>
    </row>
    <row r="18" spans="2:2" x14ac:dyDescent="0.35">
      <c r="B18" t="s">
        <v>64</v>
      </c>
    </row>
    <row r="20" spans="2:2" x14ac:dyDescent="0.35">
      <c r="B20" s="8" t="str">
        <f>HYPERLINK("#'Contents'!A1", "Return to Contents")</f>
        <v>Return to Contents</v>
      </c>
    </row>
  </sheetData>
  <mergeCells count="9">
    <mergeCell ref="AF5"/>
    <mergeCell ref="AH5"/>
    <mergeCell ref="AJ5:AN5"/>
    <mergeCell ref="D2:AH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B2:AN20"/>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0" width="10.7265625" customWidth="1"/>
    <col min="41" max="41" width="2.1796875" customWidth="1"/>
  </cols>
  <sheetData>
    <row r="2" spans="2:40" ht="40" customHeight="1" x14ac:dyDescent="0.35">
      <c r="D2" s="30" t="s">
        <v>120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row>
    <row r="5" spans="2:40" ht="30" customHeight="1" x14ac:dyDescent="0.35">
      <c r="B5" s="15"/>
      <c r="C5" s="15"/>
      <c r="D5" s="29" t="s">
        <v>49</v>
      </c>
      <c r="E5" s="29"/>
      <c r="F5" s="15"/>
      <c r="G5" s="29" t="s">
        <v>50</v>
      </c>
      <c r="H5" s="29"/>
      <c r="I5" s="29"/>
      <c r="J5" s="29"/>
      <c r="K5" s="29"/>
      <c r="L5" s="29"/>
      <c r="M5" s="15"/>
      <c r="N5" s="29" t="s">
        <v>51</v>
      </c>
      <c r="O5" s="29"/>
      <c r="P5" s="29"/>
      <c r="Q5" s="29"/>
      <c r="R5" s="29"/>
      <c r="S5" s="15"/>
      <c r="T5" s="29" t="s">
        <v>52</v>
      </c>
      <c r="U5" s="29"/>
      <c r="V5" s="29"/>
      <c r="W5" s="29"/>
      <c r="X5" s="15"/>
      <c r="Y5" s="29" t="s">
        <v>53</v>
      </c>
      <c r="Z5" s="29"/>
      <c r="AA5" s="29"/>
      <c r="AB5" s="29"/>
      <c r="AC5" s="29"/>
      <c r="AD5" s="29"/>
      <c r="AE5" s="15"/>
      <c r="AF5" s="29" t="s">
        <v>42</v>
      </c>
      <c r="AG5" s="15"/>
      <c r="AH5" s="29" t="s">
        <v>43</v>
      </c>
      <c r="AI5" s="15"/>
      <c r="AJ5" s="29" t="s">
        <v>54</v>
      </c>
      <c r="AK5" s="29"/>
      <c r="AL5" s="29"/>
      <c r="AM5" s="29"/>
      <c r="AN5" s="29"/>
    </row>
    <row r="6" spans="2:4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C6" s="12" t="s">
        <v>40</v>
      </c>
      <c r="AD6" s="12" t="s">
        <v>41</v>
      </c>
      <c r="AF6" s="12" t="s">
        <v>42</v>
      </c>
      <c r="AH6" s="12" t="s">
        <v>43</v>
      </c>
      <c r="AJ6" s="12" t="s">
        <v>44</v>
      </c>
      <c r="AK6" s="12" t="s">
        <v>45</v>
      </c>
      <c r="AL6" s="12" t="s">
        <v>46</v>
      </c>
      <c r="AM6" s="12" t="s">
        <v>47</v>
      </c>
      <c r="AN6" s="12" t="s">
        <v>48</v>
      </c>
    </row>
    <row r="7" spans="2:40" ht="30" customHeight="1" x14ac:dyDescent="0.35">
      <c r="B7" s="10" t="s">
        <v>19</v>
      </c>
      <c r="C7" s="10">
        <v>983</v>
      </c>
      <c r="D7" s="10">
        <v>451</v>
      </c>
      <c r="E7" s="10">
        <v>529</v>
      </c>
      <c r="F7" s="10"/>
      <c r="G7" s="10">
        <v>98</v>
      </c>
      <c r="H7" s="10">
        <v>144</v>
      </c>
      <c r="I7" s="10">
        <v>139</v>
      </c>
      <c r="J7" s="10">
        <v>161</v>
      </c>
      <c r="K7" s="10">
        <v>177</v>
      </c>
      <c r="L7" s="10">
        <v>264</v>
      </c>
      <c r="M7" s="10"/>
      <c r="N7" s="10">
        <v>88</v>
      </c>
      <c r="O7" s="10">
        <v>141</v>
      </c>
      <c r="P7" s="10">
        <v>346</v>
      </c>
      <c r="Q7" s="10">
        <v>274</v>
      </c>
      <c r="R7" s="10">
        <v>126</v>
      </c>
      <c r="S7" s="10"/>
      <c r="T7" s="10">
        <v>58</v>
      </c>
      <c r="U7" s="10">
        <v>282</v>
      </c>
      <c r="V7" s="10">
        <v>254</v>
      </c>
      <c r="W7" s="10">
        <v>267</v>
      </c>
      <c r="X7" s="10"/>
      <c r="Y7" s="10">
        <v>403</v>
      </c>
      <c r="Z7" s="10">
        <v>104</v>
      </c>
      <c r="AA7" s="10">
        <v>318</v>
      </c>
      <c r="AB7" s="10">
        <v>65</v>
      </c>
      <c r="AC7" s="10">
        <v>69</v>
      </c>
      <c r="AD7" s="10">
        <v>20</v>
      </c>
      <c r="AE7" s="10"/>
      <c r="AF7" s="10">
        <v>475</v>
      </c>
      <c r="AG7" s="10"/>
      <c r="AH7" s="10">
        <v>983</v>
      </c>
      <c r="AI7" s="10"/>
      <c r="AJ7" s="10">
        <v>323</v>
      </c>
      <c r="AK7" s="10">
        <v>146</v>
      </c>
      <c r="AL7" s="10">
        <v>217</v>
      </c>
      <c r="AM7" s="10">
        <v>204</v>
      </c>
      <c r="AN7" s="10">
        <v>93</v>
      </c>
    </row>
    <row r="8" spans="2:40" ht="30" customHeight="1" x14ac:dyDescent="0.35">
      <c r="B8" s="11" t="s">
        <v>20</v>
      </c>
      <c r="C8" s="11">
        <v>984</v>
      </c>
      <c r="D8" s="11">
        <v>494</v>
      </c>
      <c r="E8" s="11">
        <v>487</v>
      </c>
      <c r="F8" s="11"/>
      <c r="G8" s="11">
        <v>108</v>
      </c>
      <c r="H8" s="11">
        <v>162</v>
      </c>
      <c r="I8" s="11">
        <v>144</v>
      </c>
      <c r="J8" s="11">
        <v>166</v>
      </c>
      <c r="K8" s="11">
        <v>154</v>
      </c>
      <c r="L8" s="11">
        <v>251</v>
      </c>
      <c r="M8" s="11"/>
      <c r="N8" s="11">
        <v>92</v>
      </c>
      <c r="O8" s="11">
        <v>143</v>
      </c>
      <c r="P8" s="11">
        <v>339</v>
      </c>
      <c r="Q8" s="11">
        <v>275</v>
      </c>
      <c r="R8" s="11">
        <v>126</v>
      </c>
      <c r="S8" s="11"/>
      <c r="T8" s="11">
        <v>59</v>
      </c>
      <c r="U8" s="11">
        <v>279</v>
      </c>
      <c r="V8" s="11">
        <v>254</v>
      </c>
      <c r="W8" s="11">
        <v>273</v>
      </c>
      <c r="X8" s="11"/>
      <c r="Y8" s="11">
        <v>417</v>
      </c>
      <c r="Z8" s="11">
        <v>102</v>
      </c>
      <c r="AA8" s="11">
        <v>301</v>
      </c>
      <c r="AB8" s="11">
        <v>67</v>
      </c>
      <c r="AC8" s="11">
        <v>74</v>
      </c>
      <c r="AD8" s="11">
        <v>20</v>
      </c>
      <c r="AE8" s="11"/>
      <c r="AF8" s="11">
        <v>475</v>
      </c>
      <c r="AG8" s="11"/>
      <c r="AH8" s="11">
        <v>984</v>
      </c>
      <c r="AI8" s="11"/>
      <c r="AJ8" s="11">
        <v>310</v>
      </c>
      <c r="AK8" s="11">
        <v>141</v>
      </c>
      <c r="AL8" s="11">
        <v>207</v>
      </c>
      <c r="AM8" s="11">
        <v>226</v>
      </c>
      <c r="AN8" s="11">
        <v>100</v>
      </c>
    </row>
    <row r="9" spans="2:40" x14ac:dyDescent="0.35">
      <c r="B9" s="18" t="s">
        <v>110</v>
      </c>
      <c r="C9" s="17">
        <v>4.7619653102852197E-2</v>
      </c>
      <c r="D9" s="17">
        <v>4.1100839384854801E-2</v>
      </c>
      <c r="E9" s="17">
        <v>5.2487661015764298E-2</v>
      </c>
      <c r="F9" s="17"/>
      <c r="G9" s="17">
        <v>2.0936584161752401E-2</v>
      </c>
      <c r="H9" s="17">
        <v>1.72108668415152E-2</v>
      </c>
      <c r="I9" s="17">
        <v>2.0797566593260999E-2</v>
      </c>
      <c r="J9" s="17">
        <v>4.4949550226312397E-2</v>
      </c>
      <c r="K9" s="17">
        <v>7.3310803502289607E-2</v>
      </c>
      <c r="L9" s="17">
        <v>8.0080801028126106E-2</v>
      </c>
      <c r="M9" s="17"/>
      <c r="N9" s="17">
        <v>7.6472586367417397E-2</v>
      </c>
      <c r="O9" s="17">
        <v>3.4208739710616103E-2</v>
      </c>
      <c r="P9" s="17">
        <v>5.5451632557676003E-2</v>
      </c>
      <c r="Q9" s="17">
        <v>4.2391753030339797E-2</v>
      </c>
      <c r="R9" s="17">
        <v>3.5148350180709997E-2</v>
      </c>
      <c r="S9" s="17"/>
      <c r="T9" s="17">
        <v>6.3792073762063195E-2</v>
      </c>
      <c r="U9" s="17">
        <v>3.9206195062168298E-2</v>
      </c>
      <c r="V9" s="17">
        <v>6.4691438425006104E-2</v>
      </c>
      <c r="W9" s="17">
        <v>3.4607338301168501E-2</v>
      </c>
      <c r="X9" s="17"/>
      <c r="Y9" s="17">
        <v>2.6689969786834002E-2</v>
      </c>
      <c r="Z9" s="17">
        <v>6.1023054112876E-2</v>
      </c>
      <c r="AA9" s="17">
        <v>7.8453107098323593E-2</v>
      </c>
      <c r="AB9" s="17">
        <v>6.0325558908911003E-2</v>
      </c>
      <c r="AC9" s="17">
        <v>2.5298985789151102E-2</v>
      </c>
      <c r="AD9" s="17">
        <v>0</v>
      </c>
      <c r="AE9" s="17"/>
      <c r="AF9" s="17">
        <v>4.9972542462865498E-2</v>
      </c>
      <c r="AG9" s="17"/>
      <c r="AH9" s="17">
        <v>4.7619653102852197E-2</v>
      </c>
      <c r="AI9" s="17"/>
      <c r="AJ9" s="17">
        <v>4.0848388916136499E-2</v>
      </c>
      <c r="AK9" s="17">
        <v>3.9430296681016101E-2</v>
      </c>
      <c r="AL9" s="17">
        <v>7.0161957012997406E-2</v>
      </c>
      <c r="AM9" s="17">
        <v>3.6266561353030101E-2</v>
      </c>
      <c r="AN9" s="17">
        <v>5.9055782220381103E-2</v>
      </c>
    </row>
    <row r="10" spans="2:40" x14ac:dyDescent="0.35">
      <c r="B10" s="18" t="s">
        <v>111</v>
      </c>
      <c r="C10" s="17">
        <v>0.30204603660658902</v>
      </c>
      <c r="D10" s="17">
        <v>0.27619569684036499</v>
      </c>
      <c r="E10" s="17">
        <v>0.33010457675750599</v>
      </c>
      <c r="F10" s="17"/>
      <c r="G10" s="17">
        <v>0.16784058884869699</v>
      </c>
      <c r="H10" s="17">
        <v>0.232637470826453</v>
      </c>
      <c r="I10" s="17">
        <v>0.29210075538957903</v>
      </c>
      <c r="J10" s="17">
        <v>0.30018006590068502</v>
      </c>
      <c r="K10" s="17">
        <v>0.28069065329634202</v>
      </c>
      <c r="L10" s="17">
        <v>0.424492727273455</v>
      </c>
      <c r="M10" s="17"/>
      <c r="N10" s="17">
        <v>0.26324740160399901</v>
      </c>
      <c r="O10" s="17">
        <v>0.30656923150847398</v>
      </c>
      <c r="P10" s="17">
        <v>0.33277001262254102</v>
      </c>
      <c r="Q10" s="17">
        <v>0.30660851451770699</v>
      </c>
      <c r="R10" s="17">
        <v>0.23561047993672499</v>
      </c>
      <c r="S10" s="17"/>
      <c r="T10" s="17">
        <v>0.27401302852220499</v>
      </c>
      <c r="U10" s="17">
        <v>0.35410424584888101</v>
      </c>
      <c r="V10" s="17">
        <v>0.31502065181039601</v>
      </c>
      <c r="W10" s="17">
        <v>0.24104129893858101</v>
      </c>
      <c r="X10" s="17"/>
      <c r="Y10" s="17">
        <v>0.25687810072221401</v>
      </c>
      <c r="Z10" s="17">
        <v>0.30199589387533998</v>
      </c>
      <c r="AA10" s="17">
        <v>0.40242678526042602</v>
      </c>
      <c r="AB10" s="17">
        <v>0.27329291069539202</v>
      </c>
      <c r="AC10" s="17">
        <v>0.18226880051491301</v>
      </c>
      <c r="AD10" s="17">
        <v>0.27938132675406702</v>
      </c>
      <c r="AE10" s="17"/>
      <c r="AF10" s="17">
        <v>0.31525730455422901</v>
      </c>
      <c r="AG10" s="17"/>
      <c r="AH10" s="17">
        <v>0.30204603660658902</v>
      </c>
      <c r="AI10" s="17"/>
      <c r="AJ10" s="17">
        <v>0.278164211971477</v>
      </c>
      <c r="AK10" s="17">
        <v>0.33142758608029299</v>
      </c>
      <c r="AL10" s="17">
        <v>0.32510872873322999</v>
      </c>
      <c r="AM10" s="17">
        <v>0.30191857359156099</v>
      </c>
      <c r="AN10" s="17">
        <v>0.28685647582505103</v>
      </c>
    </row>
    <row r="11" spans="2:40" x14ac:dyDescent="0.35">
      <c r="B11" s="18" t="s">
        <v>112</v>
      </c>
      <c r="C11" s="17">
        <v>0.26838056869661198</v>
      </c>
      <c r="D11" s="17">
        <v>0.27937704088531101</v>
      </c>
      <c r="E11" s="17">
        <v>0.25685087801636602</v>
      </c>
      <c r="F11" s="17"/>
      <c r="G11" s="17">
        <v>0.39092721373442302</v>
      </c>
      <c r="H11" s="17">
        <v>0.30562267165768497</v>
      </c>
      <c r="I11" s="17">
        <v>0.29268585366430999</v>
      </c>
      <c r="J11" s="17">
        <v>0.236382692438248</v>
      </c>
      <c r="K11" s="17">
        <v>0.24436828467674801</v>
      </c>
      <c r="L11" s="17">
        <v>0.213695165576822</v>
      </c>
      <c r="M11" s="17"/>
      <c r="N11" s="17">
        <v>0.35484949593690301</v>
      </c>
      <c r="O11" s="17">
        <v>0.246558085408489</v>
      </c>
      <c r="P11" s="17">
        <v>0.26077664499766401</v>
      </c>
      <c r="Q11" s="17">
        <v>0.26242743933638801</v>
      </c>
      <c r="R11" s="17">
        <v>0.26512706312021</v>
      </c>
      <c r="S11" s="17"/>
      <c r="T11" s="17">
        <v>0.36075245003447598</v>
      </c>
      <c r="U11" s="17">
        <v>0.26132189345394202</v>
      </c>
      <c r="V11" s="17">
        <v>0.25017601047765298</v>
      </c>
      <c r="W11" s="17">
        <v>0.298858690814852</v>
      </c>
      <c r="X11" s="17"/>
      <c r="Y11" s="17">
        <v>0.285689610117001</v>
      </c>
      <c r="Z11" s="17">
        <v>0.26724522265748502</v>
      </c>
      <c r="AA11" s="17">
        <v>0.207769952368139</v>
      </c>
      <c r="AB11" s="17">
        <v>0.26029406156364199</v>
      </c>
      <c r="AC11" s="17">
        <v>0.47344056677936502</v>
      </c>
      <c r="AD11" s="17">
        <v>0.145951768436867</v>
      </c>
      <c r="AE11" s="17"/>
      <c r="AF11" s="17">
        <v>0.25161711628106098</v>
      </c>
      <c r="AG11" s="17"/>
      <c r="AH11" s="17">
        <v>0.26838056869661198</v>
      </c>
      <c r="AI11" s="17"/>
      <c r="AJ11" s="17">
        <v>0.26804878672777399</v>
      </c>
      <c r="AK11" s="17">
        <v>0.21028035684929799</v>
      </c>
      <c r="AL11" s="17">
        <v>0.261078072219179</v>
      </c>
      <c r="AM11" s="17">
        <v>0.31935124209673499</v>
      </c>
      <c r="AN11" s="17">
        <v>0.25162262332650298</v>
      </c>
    </row>
    <row r="12" spans="2:40" x14ac:dyDescent="0.35">
      <c r="B12" s="18" t="s">
        <v>113</v>
      </c>
      <c r="C12" s="17">
        <v>0.176054921899294</v>
      </c>
      <c r="D12" s="17">
        <v>0.21119360649898899</v>
      </c>
      <c r="E12" s="17">
        <v>0.14151889303042101</v>
      </c>
      <c r="F12" s="17"/>
      <c r="G12" s="17">
        <v>0.20390024308325999</v>
      </c>
      <c r="H12" s="17">
        <v>0.212646959113414</v>
      </c>
      <c r="I12" s="17">
        <v>0.18801100673278801</v>
      </c>
      <c r="J12" s="17">
        <v>0.22542841153179799</v>
      </c>
      <c r="K12" s="17">
        <v>0.17157342914840801</v>
      </c>
      <c r="L12" s="17">
        <v>0.103762156365967</v>
      </c>
      <c r="M12" s="17"/>
      <c r="N12" s="17">
        <v>8.1804074659824505E-2</v>
      </c>
      <c r="O12" s="17">
        <v>0.18212737800405601</v>
      </c>
      <c r="P12" s="17">
        <v>0.16257062593862601</v>
      </c>
      <c r="Q12" s="17">
        <v>0.192913103514915</v>
      </c>
      <c r="R12" s="17">
        <v>0.233226154241021</v>
      </c>
      <c r="S12" s="17"/>
      <c r="T12" s="17">
        <v>0.14283991835013199</v>
      </c>
      <c r="U12" s="17">
        <v>0.138901313260401</v>
      </c>
      <c r="V12" s="17">
        <v>0.17578924125612699</v>
      </c>
      <c r="W12" s="17">
        <v>0.236104657637766</v>
      </c>
      <c r="X12" s="17"/>
      <c r="Y12" s="17">
        <v>0.223090547257522</v>
      </c>
      <c r="Z12" s="17">
        <v>0.16175370483967699</v>
      </c>
      <c r="AA12" s="17">
        <v>0.106226788319914</v>
      </c>
      <c r="AB12" s="17">
        <v>0.215941205729374</v>
      </c>
      <c r="AC12" s="17">
        <v>0.19936765126900299</v>
      </c>
      <c r="AD12" s="17">
        <v>0.13187991966003801</v>
      </c>
      <c r="AE12" s="17"/>
      <c r="AF12" s="17">
        <v>0.14269845151920599</v>
      </c>
      <c r="AG12" s="17"/>
      <c r="AH12" s="17">
        <v>0.176054921899294</v>
      </c>
      <c r="AI12" s="17"/>
      <c r="AJ12" s="17">
        <v>0.17925046421153901</v>
      </c>
      <c r="AK12" s="17">
        <v>0.14837009867923401</v>
      </c>
      <c r="AL12" s="17">
        <v>0.16711204800778301</v>
      </c>
      <c r="AM12" s="17">
        <v>0.17730574257174</v>
      </c>
      <c r="AN12" s="17">
        <v>0.221101877900131</v>
      </c>
    </row>
    <row r="13" spans="2:40" x14ac:dyDescent="0.35">
      <c r="B13" s="18" t="s">
        <v>114</v>
      </c>
      <c r="C13" s="17">
        <v>6.7142553738135893E-2</v>
      </c>
      <c r="D13" s="17">
        <v>6.7553402457500397E-2</v>
      </c>
      <c r="E13" s="17">
        <v>6.7138632006049304E-2</v>
      </c>
      <c r="F13" s="17"/>
      <c r="G13" s="17">
        <v>0.10190696658755199</v>
      </c>
      <c r="H13" s="17">
        <v>7.4215141780398397E-2</v>
      </c>
      <c r="I13" s="17">
        <v>9.5417931707767994E-2</v>
      </c>
      <c r="J13" s="17">
        <v>6.0922758027851201E-2</v>
      </c>
      <c r="K13" s="17">
        <v>7.0895111741203207E-2</v>
      </c>
      <c r="L13" s="17">
        <v>3.3278044319767899E-2</v>
      </c>
      <c r="M13" s="17"/>
      <c r="N13" s="17">
        <v>6.4098799559506203E-2</v>
      </c>
      <c r="O13" s="17">
        <v>8.1991719113177999E-2</v>
      </c>
      <c r="P13" s="17">
        <v>5.2450522372137903E-2</v>
      </c>
      <c r="Q13" s="17">
        <v>7.4785701639641503E-2</v>
      </c>
      <c r="R13" s="17">
        <v>7.9572630321215407E-2</v>
      </c>
      <c r="S13" s="17"/>
      <c r="T13" s="17">
        <v>6.4124672316570805E-2</v>
      </c>
      <c r="U13" s="17">
        <v>5.4241613524982399E-2</v>
      </c>
      <c r="V13" s="17">
        <v>7.1570571693718096E-2</v>
      </c>
      <c r="W13" s="17">
        <v>9.2085443324003993E-2</v>
      </c>
      <c r="X13" s="17"/>
      <c r="Y13" s="17">
        <v>8.8920930898204603E-2</v>
      </c>
      <c r="Z13" s="17">
        <v>5.9960291504802601E-2</v>
      </c>
      <c r="AA13" s="17">
        <v>3.95572887654922E-2</v>
      </c>
      <c r="AB13" s="17">
        <v>2.8428389673947299E-2</v>
      </c>
      <c r="AC13" s="17">
        <v>5.1591305357621201E-2</v>
      </c>
      <c r="AD13" s="17">
        <v>0.216977555985328</v>
      </c>
      <c r="AE13" s="17"/>
      <c r="AF13" s="17">
        <v>7.61629476445468E-2</v>
      </c>
      <c r="AG13" s="17"/>
      <c r="AH13" s="17">
        <v>6.7142553738135893E-2</v>
      </c>
      <c r="AI13" s="17"/>
      <c r="AJ13" s="17">
        <v>8.8716161348526598E-2</v>
      </c>
      <c r="AK13" s="17">
        <v>0.102248518169043</v>
      </c>
      <c r="AL13" s="17">
        <v>4.2514927841461998E-2</v>
      </c>
      <c r="AM13" s="17">
        <v>3.5238134572079097E-2</v>
      </c>
      <c r="AN13" s="17">
        <v>7.3828634216941497E-2</v>
      </c>
    </row>
    <row r="14" spans="2:40" x14ac:dyDescent="0.35">
      <c r="B14" s="18" t="s">
        <v>115</v>
      </c>
      <c r="C14" s="17">
        <v>4.7292763015038798E-2</v>
      </c>
      <c r="D14" s="17">
        <v>5.5788071405592402E-2</v>
      </c>
      <c r="E14" s="17">
        <v>3.6892654767810902E-2</v>
      </c>
      <c r="F14" s="17"/>
      <c r="G14" s="17">
        <v>7.2162223345305407E-2</v>
      </c>
      <c r="H14" s="17">
        <v>9.3047131412625494E-2</v>
      </c>
      <c r="I14" s="17">
        <v>4.7558263871082702E-2</v>
      </c>
      <c r="J14" s="17">
        <v>3.7758447179947897E-2</v>
      </c>
      <c r="K14" s="17">
        <v>5.7089909217595901E-2</v>
      </c>
      <c r="L14" s="17">
        <v>7.1830389831562197E-3</v>
      </c>
      <c r="M14" s="17"/>
      <c r="N14" s="17">
        <v>2.00130322456584E-2</v>
      </c>
      <c r="O14" s="17">
        <v>6.7584007719611205E-2</v>
      </c>
      <c r="P14" s="17">
        <v>1.19407871464304E-2</v>
      </c>
      <c r="Q14" s="17">
        <v>6.13930407857331E-2</v>
      </c>
      <c r="R14" s="17">
        <v>0.111438997439612</v>
      </c>
      <c r="S14" s="17"/>
      <c r="T14" s="17">
        <v>4.3866393989707098E-2</v>
      </c>
      <c r="U14" s="17">
        <v>3.9645597829112998E-2</v>
      </c>
      <c r="V14" s="17">
        <v>6.0005393909874701E-2</v>
      </c>
      <c r="W14" s="17">
        <v>5.5334524046247897E-2</v>
      </c>
      <c r="X14" s="17"/>
      <c r="Y14" s="17">
        <v>5.7224004797940299E-2</v>
      </c>
      <c r="Z14" s="17">
        <v>6.8795650240461095E-2</v>
      </c>
      <c r="AA14" s="17">
        <v>2.1625952938755501E-2</v>
      </c>
      <c r="AB14" s="17">
        <v>7.0303659811069799E-2</v>
      </c>
      <c r="AC14" s="17">
        <v>2.9543726197945201E-2</v>
      </c>
      <c r="AD14" s="17">
        <v>0.11239645548735</v>
      </c>
      <c r="AE14" s="17"/>
      <c r="AF14" s="17">
        <v>6.5727453880863998E-2</v>
      </c>
      <c r="AG14" s="17"/>
      <c r="AH14" s="17">
        <v>4.7292763015038798E-2</v>
      </c>
      <c r="AI14" s="17"/>
      <c r="AJ14" s="17">
        <v>7.4826868990484893E-2</v>
      </c>
      <c r="AK14" s="17">
        <v>5.6853074476206897E-2</v>
      </c>
      <c r="AL14" s="17">
        <v>2.94452432644585E-2</v>
      </c>
      <c r="AM14" s="17">
        <v>3.2556141202905599E-2</v>
      </c>
      <c r="AN14" s="17">
        <v>1.8784510592307301E-2</v>
      </c>
    </row>
    <row r="15" spans="2:40" x14ac:dyDescent="0.35">
      <c r="B15" s="18" t="s">
        <v>58</v>
      </c>
      <c r="C15" s="19">
        <v>9.1463502941477301E-2</v>
      </c>
      <c r="D15" s="19">
        <v>6.8791342527388097E-2</v>
      </c>
      <c r="E15" s="19">
        <v>0.115006704406082</v>
      </c>
      <c r="F15" s="19"/>
      <c r="G15" s="19">
        <v>4.2326180239009602E-2</v>
      </c>
      <c r="H15" s="19">
        <v>6.46197583679083E-2</v>
      </c>
      <c r="I15" s="19">
        <v>6.3428622041211399E-2</v>
      </c>
      <c r="J15" s="19">
        <v>9.4378074695157702E-2</v>
      </c>
      <c r="K15" s="19">
        <v>0.10207180841741401</v>
      </c>
      <c r="L15" s="19">
        <v>0.137508066452706</v>
      </c>
      <c r="M15" s="19"/>
      <c r="N15" s="19">
        <v>0.13951460962669199</v>
      </c>
      <c r="O15" s="19">
        <v>8.0960838535575605E-2</v>
      </c>
      <c r="P15" s="19">
        <v>0.124039774364924</v>
      </c>
      <c r="Q15" s="19">
        <v>5.9480447175276001E-2</v>
      </c>
      <c r="R15" s="19">
        <v>3.9876324760505802E-2</v>
      </c>
      <c r="S15" s="19"/>
      <c r="T15" s="19">
        <v>5.0611463024845302E-2</v>
      </c>
      <c r="U15" s="19">
        <v>0.112579141020512</v>
      </c>
      <c r="V15" s="19">
        <v>6.2746692427224901E-2</v>
      </c>
      <c r="W15" s="19">
        <v>4.1968046937380599E-2</v>
      </c>
      <c r="X15" s="19"/>
      <c r="Y15" s="19">
        <v>6.1506836420284101E-2</v>
      </c>
      <c r="Z15" s="19">
        <v>7.9226182769358097E-2</v>
      </c>
      <c r="AA15" s="19">
        <v>0.143940125248949</v>
      </c>
      <c r="AB15" s="19">
        <v>9.1414213617664497E-2</v>
      </c>
      <c r="AC15" s="19">
        <v>3.8488964092001303E-2</v>
      </c>
      <c r="AD15" s="19">
        <v>0.11341297367635</v>
      </c>
      <c r="AE15" s="19"/>
      <c r="AF15" s="19">
        <v>9.8564183657228299E-2</v>
      </c>
      <c r="AG15" s="19"/>
      <c r="AH15" s="19">
        <v>9.1463502941477301E-2</v>
      </c>
      <c r="AI15" s="19"/>
      <c r="AJ15" s="19">
        <v>7.0145117834062104E-2</v>
      </c>
      <c r="AK15" s="19">
        <v>0.11139006906491</v>
      </c>
      <c r="AL15" s="19">
        <v>0.104579022920891</v>
      </c>
      <c r="AM15" s="19">
        <v>9.7363604611949803E-2</v>
      </c>
      <c r="AN15" s="19">
        <v>8.8750095918685906E-2</v>
      </c>
    </row>
    <row r="16" spans="2:40" x14ac:dyDescent="0.35">
      <c r="B16" s="16" t="s">
        <v>121</v>
      </c>
    </row>
    <row r="17" spans="2:2" x14ac:dyDescent="0.35">
      <c r="B17" t="s">
        <v>63</v>
      </c>
    </row>
    <row r="18" spans="2:2" x14ac:dyDescent="0.35">
      <c r="B18" t="s">
        <v>64</v>
      </c>
    </row>
    <row r="20" spans="2:2" x14ac:dyDescent="0.35">
      <c r="B20" s="8" t="str">
        <f>HYPERLINK("#'Contents'!A1", "Return to Contents")</f>
        <v>Return to Contents</v>
      </c>
    </row>
  </sheetData>
  <mergeCells count="9">
    <mergeCell ref="AF5"/>
    <mergeCell ref="AH5"/>
    <mergeCell ref="AJ5:AN5"/>
    <mergeCell ref="D2:AH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B2:O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5" width="20.7265625" customWidth="1"/>
  </cols>
  <sheetData>
    <row r="2" spans="2:15" ht="40" customHeight="1" x14ac:dyDescent="0.35">
      <c r="D2" s="30" t="s">
        <v>139</v>
      </c>
      <c r="E2" s="26"/>
      <c r="F2" s="26"/>
      <c r="G2" s="26"/>
      <c r="H2" s="26"/>
      <c r="I2" s="26"/>
      <c r="J2" s="26"/>
      <c r="K2" s="26"/>
      <c r="L2" s="26"/>
      <c r="M2" s="26"/>
      <c r="N2" s="26"/>
      <c r="O2" s="26"/>
    </row>
    <row r="6" spans="2:15" ht="50" customHeight="1" x14ac:dyDescent="0.35">
      <c r="B6" s="20" t="s">
        <v>15</v>
      </c>
      <c r="C6" s="20" t="s">
        <v>122</v>
      </c>
      <c r="D6" s="20" t="s">
        <v>123</v>
      </c>
      <c r="E6" s="20" t="s">
        <v>124</v>
      </c>
      <c r="F6" s="20" t="s">
        <v>125</v>
      </c>
      <c r="G6" s="20" t="s">
        <v>126</v>
      </c>
      <c r="H6" s="20" t="s">
        <v>127</v>
      </c>
      <c r="I6" s="20" t="s">
        <v>128</v>
      </c>
      <c r="J6" s="20" t="s">
        <v>129</v>
      </c>
      <c r="K6" s="20" t="s">
        <v>130</v>
      </c>
      <c r="L6" s="20" t="s">
        <v>131</v>
      </c>
      <c r="M6" s="20" t="s">
        <v>132</v>
      </c>
      <c r="N6" s="20" t="s">
        <v>133</v>
      </c>
    </row>
    <row r="7" spans="2:15" x14ac:dyDescent="0.35">
      <c r="B7" s="18" t="s">
        <v>134</v>
      </c>
      <c r="C7" s="17">
        <v>0.34761121671753697</v>
      </c>
      <c r="D7" s="17">
        <v>0.249368128993426</v>
      </c>
      <c r="E7" s="17">
        <v>0.192013927852655</v>
      </c>
      <c r="F7" s="17">
        <v>0.160603949868871</v>
      </c>
      <c r="G7" s="17">
        <v>0.19121561625404601</v>
      </c>
      <c r="H7" s="17">
        <v>0.15788155249951799</v>
      </c>
      <c r="I7" s="17">
        <v>0.38802615612577102</v>
      </c>
      <c r="J7" s="17">
        <v>0.43904365735043499</v>
      </c>
      <c r="K7" s="17">
        <v>0.33611881634419799</v>
      </c>
      <c r="L7" s="17">
        <v>0.161745013598489</v>
      </c>
      <c r="M7" s="17">
        <v>5.4766898521639303E-2</v>
      </c>
      <c r="N7" s="17">
        <v>4.9004302837404201E-2</v>
      </c>
    </row>
    <row r="8" spans="2:15" x14ac:dyDescent="0.35">
      <c r="B8" s="18" t="s">
        <v>135</v>
      </c>
      <c r="C8" s="17">
        <v>0.52698825842597596</v>
      </c>
      <c r="D8" s="17">
        <v>0.43475327550756099</v>
      </c>
      <c r="E8" s="17">
        <v>0.51953953929987395</v>
      </c>
      <c r="F8" s="17">
        <v>0.51180558825636902</v>
      </c>
      <c r="G8" s="17">
        <v>0.52861243031457605</v>
      </c>
      <c r="H8" s="17">
        <v>0.43858199319086899</v>
      </c>
      <c r="I8" s="17">
        <v>0.49816110160712901</v>
      </c>
      <c r="J8" s="17">
        <v>0.464580902781</v>
      </c>
      <c r="K8" s="17">
        <v>0.48728446183346302</v>
      </c>
      <c r="L8" s="17">
        <v>0.41684792465716702</v>
      </c>
      <c r="M8" s="17">
        <v>9.8697249994479597E-2</v>
      </c>
      <c r="N8" s="17">
        <v>0.11696760729535</v>
      </c>
    </row>
    <row r="9" spans="2:15" ht="29" x14ac:dyDescent="0.35">
      <c r="B9" s="18" t="s">
        <v>136</v>
      </c>
      <c r="C9" s="17">
        <v>8.9395387241595098E-2</v>
      </c>
      <c r="D9" s="17">
        <v>0.22474704803110501</v>
      </c>
      <c r="E9" s="17">
        <v>0.20888228585410501</v>
      </c>
      <c r="F9" s="17">
        <v>0.245212788953241</v>
      </c>
      <c r="G9" s="17">
        <v>0.21633112640730701</v>
      </c>
      <c r="H9" s="17">
        <v>0.27989387006320099</v>
      </c>
      <c r="I9" s="17">
        <v>7.71594434817717E-2</v>
      </c>
      <c r="J9" s="17">
        <v>5.8355408883645897E-2</v>
      </c>
      <c r="K9" s="17">
        <v>0.123359393973246</v>
      </c>
      <c r="L9" s="17">
        <v>0.25856618925868302</v>
      </c>
      <c r="M9" s="17">
        <v>0.239725113197988</v>
      </c>
      <c r="N9" s="17">
        <v>0.23578577227549899</v>
      </c>
    </row>
    <row r="10" spans="2:15" x14ac:dyDescent="0.35">
      <c r="B10" s="18" t="s">
        <v>137</v>
      </c>
      <c r="C10" s="17">
        <v>1.2961479345737799E-2</v>
      </c>
      <c r="D10" s="17">
        <v>3.5448989707928001E-2</v>
      </c>
      <c r="E10" s="17">
        <v>3.26374924399533E-2</v>
      </c>
      <c r="F10" s="17">
        <v>3.9602141393937397E-2</v>
      </c>
      <c r="G10" s="17">
        <v>2.6183671278847201E-2</v>
      </c>
      <c r="H10" s="17">
        <v>2.4960264126186901E-2</v>
      </c>
      <c r="I10" s="17">
        <v>6.8277540987260396E-3</v>
      </c>
      <c r="J10" s="17">
        <v>1.12610165266616E-2</v>
      </c>
      <c r="K10" s="17">
        <v>8.8455054433318296E-3</v>
      </c>
      <c r="L10" s="17">
        <v>6.3092473837883301E-2</v>
      </c>
      <c r="M10" s="17">
        <v>0.36827122168554599</v>
      </c>
      <c r="N10" s="17">
        <v>0.36812552087843597</v>
      </c>
    </row>
    <row r="11" spans="2:15" x14ac:dyDescent="0.35">
      <c r="B11" s="18" t="s">
        <v>138</v>
      </c>
      <c r="C11" s="17">
        <v>0</v>
      </c>
      <c r="D11" s="17">
        <v>6.6229447363253301E-3</v>
      </c>
      <c r="E11" s="17">
        <v>1.0765816904865199E-2</v>
      </c>
      <c r="F11" s="17">
        <v>9.0120848181844907E-3</v>
      </c>
      <c r="G11" s="17">
        <v>7.8729492683224395E-3</v>
      </c>
      <c r="H11" s="17">
        <v>1.23453335797941E-2</v>
      </c>
      <c r="I11" s="17">
        <v>1.9697976152160202E-3</v>
      </c>
      <c r="J11" s="17">
        <v>8.87726637804021E-4</v>
      </c>
      <c r="K11" s="17">
        <v>8.5940059156399701E-3</v>
      </c>
      <c r="L11" s="17">
        <v>2.82080414731237E-2</v>
      </c>
      <c r="M11" s="17">
        <v>0.19424763566950301</v>
      </c>
      <c r="N11" s="17">
        <v>0.18074725983298701</v>
      </c>
    </row>
    <row r="12" spans="2:15" x14ac:dyDescent="0.35">
      <c r="B12" s="18" t="s">
        <v>58</v>
      </c>
      <c r="C12" s="17">
        <v>2.3043658269153999E-2</v>
      </c>
      <c r="D12" s="17">
        <v>4.9059613023655697E-2</v>
      </c>
      <c r="E12" s="17">
        <v>3.6160937648547803E-2</v>
      </c>
      <c r="F12" s="17">
        <v>3.3763446709397002E-2</v>
      </c>
      <c r="G12" s="17">
        <v>2.97842064769002E-2</v>
      </c>
      <c r="H12" s="17">
        <v>8.6336986540430802E-2</v>
      </c>
      <c r="I12" s="17">
        <v>2.7855747071386501E-2</v>
      </c>
      <c r="J12" s="17">
        <v>2.5871287820453101E-2</v>
      </c>
      <c r="K12" s="17">
        <v>3.57978164901211E-2</v>
      </c>
      <c r="L12" s="17">
        <v>7.1540357174653693E-2</v>
      </c>
      <c r="M12" s="17">
        <v>4.4291880930845198E-2</v>
      </c>
      <c r="N12" s="17">
        <v>4.9369536880323001E-2</v>
      </c>
    </row>
    <row r="13" spans="2:15" x14ac:dyDescent="0.35">
      <c r="B13" s="16" t="s">
        <v>121</v>
      </c>
      <c r="C13" s="16"/>
      <c r="D13" s="16"/>
      <c r="E13" s="16"/>
      <c r="F13" s="16"/>
      <c r="G13" s="16"/>
      <c r="H13" s="16"/>
      <c r="I13" s="16"/>
      <c r="J13" s="16"/>
      <c r="K13" s="16"/>
      <c r="L13" s="16"/>
      <c r="M13" s="16"/>
      <c r="N13" s="16"/>
    </row>
    <row r="14" spans="2:15" x14ac:dyDescent="0.35">
      <c r="B14" t="s">
        <v>63</v>
      </c>
    </row>
    <row r="15" spans="2:15" x14ac:dyDescent="0.35">
      <c r="B15" t="s">
        <v>64</v>
      </c>
    </row>
    <row r="19" spans="2:2" x14ac:dyDescent="0.35">
      <c r="B19" s="8" t="str">
        <f>HYPERLINK("#'Contents'!A1", "Return to Contents")</f>
        <v>Return to Contents</v>
      </c>
    </row>
  </sheetData>
  <mergeCells count="1">
    <mergeCell ref="D2:O2"/>
  </mergeCells>
  <pageMargins left="0.7" right="0.7" top="0.75" bottom="0.75" header="0.3" footer="0.3"/>
  <pageSetup paperSize="9" orientation="portrait" horizontalDpi="300" verticalDpi="300"/>
  <drawing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B2:AN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0" width="10.7265625" customWidth="1"/>
    <col min="41" max="41" width="2.1796875" customWidth="1"/>
  </cols>
  <sheetData>
    <row r="2" spans="2:40" ht="40" customHeight="1" x14ac:dyDescent="0.35">
      <c r="D2" s="30" t="s">
        <v>140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row>
    <row r="5" spans="2:40" ht="30" customHeight="1" x14ac:dyDescent="0.35">
      <c r="B5" s="15"/>
      <c r="C5" s="15"/>
      <c r="D5" s="29" t="s">
        <v>49</v>
      </c>
      <c r="E5" s="29"/>
      <c r="F5" s="15"/>
      <c r="G5" s="29" t="s">
        <v>50</v>
      </c>
      <c r="H5" s="29"/>
      <c r="I5" s="29"/>
      <c r="J5" s="29"/>
      <c r="K5" s="29"/>
      <c r="L5" s="29"/>
      <c r="M5" s="15"/>
      <c r="N5" s="29" t="s">
        <v>51</v>
      </c>
      <c r="O5" s="29"/>
      <c r="P5" s="29"/>
      <c r="Q5" s="29"/>
      <c r="R5" s="29"/>
      <c r="S5" s="15"/>
      <c r="T5" s="29" t="s">
        <v>52</v>
      </c>
      <c r="U5" s="29"/>
      <c r="V5" s="29"/>
      <c r="W5" s="29"/>
      <c r="X5" s="15"/>
      <c r="Y5" s="29" t="s">
        <v>53</v>
      </c>
      <c r="Z5" s="29"/>
      <c r="AA5" s="29"/>
      <c r="AB5" s="29"/>
      <c r="AC5" s="29"/>
      <c r="AD5" s="29"/>
      <c r="AE5" s="15"/>
      <c r="AF5" s="29" t="s">
        <v>42</v>
      </c>
      <c r="AG5" s="15"/>
      <c r="AH5" s="29" t="s">
        <v>43</v>
      </c>
      <c r="AI5" s="15"/>
      <c r="AJ5" s="29" t="s">
        <v>54</v>
      </c>
      <c r="AK5" s="29"/>
      <c r="AL5" s="29"/>
      <c r="AM5" s="29"/>
      <c r="AN5" s="29"/>
    </row>
    <row r="6" spans="2:4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C6" s="12" t="s">
        <v>40</v>
      </c>
      <c r="AD6" s="12" t="s">
        <v>41</v>
      </c>
      <c r="AF6" s="12" t="s">
        <v>42</v>
      </c>
      <c r="AH6" s="12" t="s">
        <v>43</v>
      </c>
      <c r="AJ6" s="12" t="s">
        <v>44</v>
      </c>
      <c r="AK6" s="12" t="s">
        <v>45</v>
      </c>
      <c r="AL6" s="12" t="s">
        <v>46</v>
      </c>
      <c r="AM6" s="12" t="s">
        <v>47</v>
      </c>
      <c r="AN6" s="12" t="s">
        <v>48</v>
      </c>
    </row>
    <row r="7" spans="2:40" ht="30" customHeight="1" x14ac:dyDescent="0.35">
      <c r="B7" s="10" t="s">
        <v>19</v>
      </c>
      <c r="C7" s="10">
        <v>983</v>
      </c>
      <c r="D7" s="10">
        <v>451</v>
      </c>
      <c r="E7" s="10">
        <v>529</v>
      </c>
      <c r="F7" s="10"/>
      <c r="G7" s="10">
        <v>98</v>
      </c>
      <c r="H7" s="10">
        <v>144</v>
      </c>
      <c r="I7" s="10">
        <v>139</v>
      </c>
      <c r="J7" s="10">
        <v>161</v>
      </c>
      <c r="K7" s="10">
        <v>177</v>
      </c>
      <c r="L7" s="10">
        <v>264</v>
      </c>
      <c r="M7" s="10"/>
      <c r="N7" s="10">
        <v>88</v>
      </c>
      <c r="O7" s="10">
        <v>141</v>
      </c>
      <c r="P7" s="10">
        <v>346</v>
      </c>
      <c r="Q7" s="10">
        <v>274</v>
      </c>
      <c r="R7" s="10">
        <v>126</v>
      </c>
      <c r="S7" s="10"/>
      <c r="T7" s="10">
        <v>58</v>
      </c>
      <c r="U7" s="10">
        <v>282</v>
      </c>
      <c r="V7" s="10">
        <v>254</v>
      </c>
      <c r="W7" s="10">
        <v>267</v>
      </c>
      <c r="X7" s="10"/>
      <c r="Y7" s="10">
        <v>403</v>
      </c>
      <c r="Z7" s="10">
        <v>104</v>
      </c>
      <c r="AA7" s="10">
        <v>318</v>
      </c>
      <c r="AB7" s="10">
        <v>65</v>
      </c>
      <c r="AC7" s="10">
        <v>69</v>
      </c>
      <c r="AD7" s="10">
        <v>20</v>
      </c>
      <c r="AE7" s="10"/>
      <c r="AF7" s="10">
        <v>475</v>
      </c>
      <c r="AG7" s="10"/>
      <c r="AH7" s="10">
        <v>983</v>
      </c>
      <c r="AI7" s="10"/>
      <c r="AJ7" s="10">
        <v>323</v>
      </c>
      <c r="AK7" s="10">
        <v>146</v>
      </c>
      <c r="AL7" s="10">
        <v>217</v>
      </c>
      <c r="AM7" s="10">
        <v>204</v>
      </c>
      <c r="AN7" s="10">
        <v>93</v>
      </c>
    </row>
    <row r="8" spans="2:40" ht="30" customHeight="1" x14ac:dyDescent="0.35">
      <c r="B8" s="11" t="s">
        <v>20</v>
      </c>
      <c r="C8" s="11">
        <v>984</v>
      </c>
      <c r="D8" s="11">
        <v>494</v>
      </c>
      <c r="E8" s="11">
        <v>487</v>
      </c>
      <c r="F8" s="11"/>
      <c r="G8" s="11">
        <v>108</v>
      </c>
      <c r="H8" s="11">
        <v>162</v>
      </c>
      <c r="I8" s="11">
        <v>144</v>
      </c>
      <c r="J8" s="11">
        <v>166</v>
      </c>
      <c r="K8" s="11">
        <v>154</v>
      </c>
      <c r="L8" s="11">
        <v>251</v>
      </c>
      <c r="M8" s="11"/>
      <c r="N8" s="11">
        <v>92</v>
      </c>
      <c r="O8" s="11">
        <v>143</v>
      </c>
      <c r="P8" s="11">
        <v>339</v>
      </c>
      <c r="Q8" s="11">
        <v>275</v>
      </c>
      <c r="R8" s="11">
        <v>126</v>
      </c>
      <c r="S8" s="11"/>
      <c r="T8" s="11">
        <v>59</v>
      </c>
      <c r="U8" s="11">
        <v>279</v>
      </c>
      <c r="V8" s="11">
        <v>254</v>
      </c>
      <c r="W8" s="11">
        <v>273</v>
      </c>
      <c r="X8" s="11"/>
      <c r="Y8" s="11">
        <v>417</v>
      </c>
      <c r="Z8" s="11">
        <v>102</v>
      </c>
      <c r="AA8" s="11">
        <v>301</v>
      </c>
      <c r="AB8" s="11">
        <v>67</v>
      </c>
      <c r="AC8" s="11">
        <v>74</v>
      </c>
      <c r="AD8" s="11">
        <v>20</v>
      </c>
      <c r="AE8" s="11"/>
      <c r="AF8" s="11">
        <v>475</v>
      </c>
      <c r="AG8" s="11"/>
      <c r="AH8" s="11">
        <v>984</v>
      </c>
      <c r="AI8" s="11"/>
      <c r="AJ8" s="11">
        <v>310</v>
      </c>
      <c r="AK8" s="11">
        <v>141</v>
      </c>
      <c r="AL8" s="11">
        <v>207</v>
      </c>
      <c r="AM8" s="11">
        <v>226</v>
      </c>
      <c r="AN8" s="11">
        <v>100</v>
      </c>
    </row>
    <row r="9" spans="2:40" x14ac:dyDescent="0.35">
      <c r="B9" s="18" t="s">
        <v>134</v>
      </c>
      <c r="C9" s="17">
        <v>0.34761121671753697</v>
      </c>
      <c r="D9" s="17">
        <v>0.36976813445617102</v>
      </c>
      <c r="E9" s="17">
        <v>0.32322347784010302</v>
      </c>
      <c r="F9" s="17"/>
      <c r="G9" s="17">
        <v>0.434851953480618</v>
      </c>
      <c r="H9" s="17">
        <v>0.45841115570944002</v>
      </c>
      <c r="I9" s="17">
        <v>0.29300714044091303</v>
      </c>
      <c r="J9" s="17">
        <v>0.32730119583679901</v>
      </c>
      <c r="K9" s="17">
        <v>0.34930943694953398</v>
      </c>
      <c r="L9" s="17">
        <v>0.28220510165122398</v>
      </c>
      <c r="M9" s="17"/>
      <c r="N9" s="17">
        <v>0.32393654487892498</v>
      </c>
      <c r="O9" s="17">
        <v>0.37391994685293301</v>
      </c>
      <c r="P9" s="17">
        <v>0.32045875403883101</v>
      </c>
      <c r="Q9" s="17">
        <v>0.34779107398354497</v>
      </c>
      <c r="R9" s="17">
        <v>0.41440732033634697</v>
      </c>
      <c r="S9" s="17"/>
      <c r="T9" s="17">
        <v>0.35268607475548902</v>
      </c>
      <c r="U9" s="17">
        <v>0.35733894355349899</v>
      </c>
      <c r="V9" s="17">
        <v>0.35066482471690802</v>
      </c>
      <c r="W9" s="17">
        <v>0.36876366006331901</v>
      </c>
      <c r="X9" s="17"/>
      <c r="Y9" s="17">
        <v>0.371317517757912</v>
      </c>
      <c r="Z9" s="17">
        <v>0.36713298123190402</v>
      </c>
      <c r="AA9" s="17">
        <v>0.298409626192293</v>
      </c>
      <c r="AB9" s="17">
        <v>0.30588832938015298</v>
      </c>
      <c r="AC9" s="17">
        <v>0.42494519467432401</v>
      </c>
      <c r="AD9" s="17">
        <v>0.31825217749721801</v>
      </c>
      <c r="AE9" s="17"/>
      <c r="AF9" s="17">
        <v>0.36156236608484699</v>
      </c>
      <c r="AG9" s="17"/>
      <c r="AH9" s="17">
        <v>0.34761121671753697</v>
      </c>
      <c r="AI9" s="17"/>
      <c r="AJ9" s="17">
        <v>0.36913151135172101</v>
      </c>
      <c r="AK9" s="17">
        <v>0.33776627687581801</v>
      </c>
      <c r="AL9" s="17">
        <v>0.33232643703100101</v>
      </c>
      <c r="AM9" s="17">
        <v>0.34413919285953198</v>
      </c>
      <c r="AN9" s="17">
        <v>0.334437261521778</v>
      </c>
    </row>
    <row r="10" spans="2:40" x14ac:dyDescent="0.35">
      <c r="B10" s="18" t="s">
        <v>135</v>
      </c>
      <c r="C10" s="17">
        <v>0.52698825842597596</v>
      </c>
      <c r="D10" s="17">
        <v>0.51949546223656395</v>
      </c>
      <c r="E10" s="17">
        <v>0.53574149506251401</v>
      </c>
      <c r="F10" s="17"/>
      <c r="G10" s="17">
        <v>0.462037808856889</v>
      </c>
      <c r="H10" s="17">
        <v>0.46271459613016203</v>
      </c>
      <c r="I10" s="17">
        <v>0.59742215785321895</v>
      </c>
      <c r="J10" s="17">
        <v>0.55940228453696805</v>
      </c>
      <c r="K10" s="17">
        <v>0.51343903168884697</v>
      </c>
      <c r="L10" s="17">
        <v>0.54297241815021102</v>
      </c>
      <c r="M10" s="17"/>
      <c r="N10" s="17">
        <v>0.53836759973167903</v>
      </c>
      <c r="O10" s="17">
        <v>0.53994289135639995</v>
      </c>
      <c r="P10" s="17">
        <v>0.53781823961028696</v>
      </c>
      <c r="Q10" s="17">
        <v>0.51669621526114695</v>
      </c>
      <c r="R10" s="17">
        <v>0.490348723927307</v>
      </c>
      <c r="S10" s="17"/>
      <c r="T10" s="17">
        <v>0.53984192145188303</v>
      </c>
      <c r="U10" s="17">
        <v>0.49650760674855499</v>
      </c>
      <c r="V10" s="17">
        <v>0.52271071633497701</v>
      </c>
      <c r="W10" s="17">
        <v>0.53956065696323297</v>
      </c>
      <c r="X10" s="17"/>
      <c r="Y10" s="17">
        <v>0.52007866994747698</v>
      </c>
      <c r="Z10" s="17">
        <v>0.51131499496593702</v>
      </c>
      <c r="AA10" s="17">
        <v>0.53106775947752305</v>
      </c>
      <c r="AB10" s="17">
        <v>0.57282843956160501</v>
      </c>
      <c r="AC10" s="17">
        <v>0.53182697774773302</v>
      </c>
      <c r="AD10" s="17">
        <v>0.572433001629295</v>
      </c>
      <c r="AE10" s="17"/>
      <c r="AF10" s="17">
        <v>0.504998571893991</v>
      </c>
      <c r="AG10" s="17"/>
      <c r="AH10" s="17">
        <v>0.52698825842597596</v>
      </c>
      <c r="AI10" s="17"/>
      <c r="AJ10" s="17">
        <v>0.50328364659880698</v>
      </c>
      <c r="AK10" s="17">
        <v>0.54439992298522599</v>
      </c>
      <c r="AL10" s="17">
        <v>0.51883412090628001</v>
      </c>
      <c r="AM10" s="17">
        <v>0.53933473725394898</v>
      </c>
      <c r="AN10" s="17">
        <v>0.56483538773885</v>
      </c>
    </row>
    <row r="11" spans="2:40" ht="29" x14ac:dyDescent="0.35">
      <c r="B11" s="18" t="s">
        <v>136</v>
      </c>
      <c r="C11" s="17">
        <v>8.9395387241595098E-2</v>
      </c>
      <c r="D11" s="17">
        <v>7.8826730922387997E-2</v>
      </c>
      <c r="E11" s="17">
        <v>0.100657374060416</v>
      </c>
      <c r="F11" s="17"/>
      <c r="G11" s="17">
        <v>8.2550284098958607E-2</v>
      </c>
      <c r="H11" s="17">
        <v>4.5297424490320898E-2</v>
      </c>
      <c r="I11" s="17">
        <v>7.9653779552629506E-2</v>
      </c>
      <c r="J11" s="17">
        <v>9.5173199782599902E-2</v>
      </c>
      <c r="K11" s="17">
        <v>9.7384375240623197E-2</v>
      </c>
      <c r="L11" s="17">
        <v>0.117700557699788</v>
      </c>
      <c r="M11" s="17"/>
      <c r="N11" s="17">
        <v>9.7409503226701805E-2</v>
      </c>
      <c r="O11" s="17">
        <v>5.7895165201234701E-2</v>
      </c>
      <c r="P11" s="17">
        <v>0.10092785661194199</v>
      </c>
      <c r="Q11" s="17">
        <v>9.5734946754886405E-2</v>
      </c>
      <c r="R11" s="17">
        <v>7.2371951087267405E-2</v>
      </c>
      <c r="S11" s="17"/>
      <c r="T11" s="17">
        <v>7.7303600844117498E-2</v>
      </c>
      <c r="U11" s="17">
        <v>8.5050686180556195E-2</v>
      </c>
      <c r="V11" s="17">
        <v>0.102106644998532</v>
      </c>
      <c r="W11" s="17">
        <v>6.7523777917605804E-2</v>
      </c>
      <c r="X11" s="17"/>
      <c r="Y11" s="17">
        <v>7.7937247124362896E-2</v>
      </c>
      <c r="Z11" s="17">
        <v>0.104454926893273</v>
      </c>
      <c r="AA11" s="17">
        <v>0.114008073111804</v>
      </c>
      <c r="AB11" s="17">
        <v>0.107689857279423</v>
      </c>
      <c r="AC11" s="17">
        <v>1.4005814889294E-2</v>
      </c>
      <c r="AD11" s="17">
        <v>6.6968005828570695E-2</v>
      </c>
      <c r="AE11" s="17"/>
      <c r="AF11" s="17">
        <v>9.5474837029821097E-2</v>
      </c>
      <c r="AG11" s="17"/>
      <c r="AH11" s="17">
        <v>8.9395387241595098E-2</v>
      </c>
      <c r="AI11" s="17"/>
      <c r="AJ11" s="17">
        <v>9.5229406375015896E-2</v>
      </c>
      <c r="AK11" s="17">
        <v>9.1972983205126896E-2</v>
      </c>
      <c r="AL11" s="17">
        <v>9.5474791841279896E-2</v>
      </c>
      <c r="AM11" s="17">
        <v>8.5083705349677005E-2</v>
      </c>
      <c r="AN11" s="17">
        <v>6.4781270770372101E-2</v>
      </c>
    </row>
    <row r="12" spans="2:40" x14ac:dyDescent="0.35">
      <c r="B12" s="18" t="s">
        <v>137</v>
      </c>
      <c r="C12" s="17">
        <v>1.2961479345737799E-2</v>
      </c>
      <c r="D12" s="17">
        <v>2.03850847242617E-2</v>
      </c>
      <c r="E12" s="17">
        <v>5.5163060139577901E-3</v>
      </c>
      <c r="F12" s="17"/>
      <c r="G12" s="17">
        <v>2.0559953563534801E-2</v>
      </c>
      <c r="H12" s="17">
        <v>2.2197819425997599E-2</v>
      </c>
      <c r="I12" s="17">
        <v>1.5791242895293801E-2</v>
      </c>
      <c r="J12" s="17">
        <v>6.9797785170957602E-3</v>
      </c>
      <c r="K12" s="17">
        <v>2.28427821619928E-2</v>
      </c>
      <c r="L12" s="17">
        <v>0</v>
      </c>
      <c r="M12" s="17"/>
      <c r="N12" s="17">
        <v>0</v>
      </c>
      <c r="O12" s="17">
        <v>8.0685848326103107E-3</v>
      </c>
      <c r="P12" s="17">
        <v>7.8521413120522902E-3</v>
      </c>
      <c r="Q12" s="17">
        <v>2.5748300476957201E-2</v>
      </c>
      <c r="R12" s="17">
        <v>1.4646650962685699E-2</v>
      </c>
      <c r="S12" s="17"/>
      <c r="T12" s="17">
        <v>1.4589092198887699E-2</v>
      </c>
      <c r="U12" s="17">
        <v>1.4385113739126E-2</v>
      </c>
      <c r="V12" s="17">
        <v>8.5753079984884906E-3</v>
      </c>
      <c r="W12" s="17">
        <v>2.0949230994859101E-2</v>
      </c>
      <c r="X12" s="17"/>
      <c r="Y12" s="17">
        <v>1.9255891822247899E-2</v>
      </c>
      <c r="Z12" s="17">
        <v>0</v>
      </c>
      <c r="AA12" s="17">
        <v>8.85820767821934E-3</v>
      </c>
      <c r="AB12" s="17">
        <v>0</v>
      </c>
      <c r="AC12" s="17">
        <v>1.6534778388162901E-2</v>
      </c>
      <c r="AD12" s="17">
        <v>4.2346815044916497E-2</v>
      </c>
      <c r="AE12" s="17"/>
      <c r="AF12" s="17">
        <v>1.04502381558506E-2</v>
      </c>
      <c r="AG12" s="17"/>
      <c r="AH12" s="17">
        <v>1.2961479345737799E-2</v>
      </c>
      <c r="AI12" s="17"/>
      <c r="AJ12" s="17">
        <v>1.7034960626129001E-2</v>
      </c>
      <c r="AK12" s="17">
        <v>6.0338552923545497E-3</v>
      </c>
      <c r="AL12" s="17">
        <v>9.7544912560616794E-3</v>
      </c>
      <c r="AM12" s="17">
        <v>8.8037293951401408E-3</v>
      </c>
      <c r="AN12" s="17">
        <v>2.6205346793310401E-2</v>
      </c>
    </row>
    <row r="13" spans="2:40" x14ac:dyDescent="0.35">
      <c r="B13" s="18" t="s">
        <v>138</v>
      </c>
      <c r="C13" s="17">
        <v>0</v>
      </c>
      <c r="D13" s="17">
        <v>0</v>
      </c>
      <c r="E13" s="17">
        <v>0</v>
      </c>
      <c r="F13" s="17"/>
      <c r="G13" s="17">
        <v>0</v>
      </c>
      <c r="H13" s="17">
        <v>0</v>
      </c>
      <c r="I13" s="17">
        <v>0</v>
      </c>
      <c r="J13" s="17">
        <v>0</v>
      </c>
      <c r="K13" s="17">
        <v>0</v>
      </c>
      <c r="L13" s="17">
        <v>0</v>
      </c>
      <c r="M13" s="17"/>
      <c r="N13" s="17">
        <v>0</v>
      </c>
      <c r="O13" s="17">
        <v>0</v>
      </c>
      <c r="P13" s="17">
        <v>0</v>
      </c>
      <c r="Q13" s="17">
        <v>0</v>
      </c>
      <c r="R13" s="17">
        <v>0</v>
      </c>
      <c r="S13" s="17"/>
      <c r="T13" s="17">
        <v>0</v>
      </c>
      <c r="U13" s="17">
        <v>0</v>
      </c>
      <c r="V13" s="17">
        <v>0</v>
      </c>
      <c r="W13" s="17">
        <v>0</v>
      </c>
      <c r="X13" s="17"/>
      <c r="Y13" s="17">
        <v>0</v>
      </c>
      <c r="Z13" s="17">
        <v>0</v>
      </c>
      <c r="AA13" s="17">
        <v>0</v>
      </c>
      <c r="AB13" s="17">
        <v>0</v>
      </c>
      <c r="AC13" s="17">
        <v>0</v>
      </c>
      <c r="AD13" s="17">
        <v>0</v>
      </c>
      <c r="AE13" s="17"/>
      <c r="AF13" s="17">
        <v>0</v>
      </c>
      <c r="AG13" s="17"/>
      <c r="AH13" s="17">
        <v>0</v>
      </c>
      <c r="AI13" s="17"/>
      <c r="AJ13" s="17">
        <v>0</v>
      </c>
      <c r="AK13" s="17">
        <v>0</v>
      </c>
      <c r="AL13" s="17">
        <v>0</v>
      </c>
      <c r="AM13" s="17">
        <v>0</v>
      </c>
      <c r="AN13" s="17">
        <v>0</v>
      </c>
    </row>
    <row r="14" spans="2:40" x14ac:dyDescent="0.35">
      <c r="B14" s="18" t="s">
        <v>58</v>
      </c>
      <c r="C14" s="19">
        <v>2.3043658269153999E-2</v>
      </c>
      <c r="D14" s="19">
        <v>1.1524587660615799E-2</v>
      </c>
      <c r="E14" s="19">
        <v>3.4861347023009102E-2</v>
      </c>
      <c r="F14" s="19"/>
      <c r="G14" s="19">
        <v>0</v>
      </c>
      <c r="H14" s="19">
        <v>1.1379004244078899E-2</v>
      </c>
      <c r="I14" s="19">
        <v>1.4125679257945299E-2</v>
      </c>
      <c r="J14" s="19">
        <v>1.11435413265372E-2</v>
      </c>
      <c r="K14" s="19">
        <v>1.7024373959003799E-2</v>
      </c>
      <c r="L14" s="19">
        <v>5.7121922498776297E-2</v>
      </c>
      <c r="M14" s="19"/>
      <c r="N14" s="19">
        <v>4.0286352162694397E-2</v>
      </c>
      <c r="O14" s="19">
        <v>2.0173411756822201E-2</v>
      </c>
      <c r="P14" s="19">
        <v>3.2943008426887403E-2</v>
      </c>
      <c r="Q14" s="19">
        <v>1.4029463523464901E-2</v>
      </c>
      <c r="R14" s="19">
        <v>8.2253536863928604E-3</v>
      </c>
      <c r="S14" s="19"/>
      <c r="T14" s="19">
        <v>1.5579310749622301E-2</v>
      </c>
      <c r="U14" s="19">
        <v>4.67176497782631E-2</v>
      </c>
      <c r="V14" s="19">
        <v>1.5942505951094799E-2</v>
      </c>
      <c r="W14" s="19">
        <v>3.2026740609833299E-3</v>
      </c>
      <c r="X14" s="19"/>
      <c r="Y14" s="19">
        <v>1.1410673347999801E-2</v>
      </c>
      <c r="Z14" s="19">
        <v>1.7097096908886101E-2</v>
      </c>
      <c r="AA14" s="19">
        <v>4.7656333540161099E-2</v>
      </c>
      <c r="AB14" s="19">
        <v>1.35933737788182E-2</v>
      </c>
      <c r="AC14" s="19">
        <v>1.26872343004853E-2</v>
      </c>
      <c r="AD14" s="19">
        <v>0</v>
      </c>
      <c r="AE14" s="19"/>
      <c r="AF14" s="19">
        <v>2.75139868354904E-2</v>
      </c>
      <c r="AG14" s="19"/>
      <c r="AH14" s="19">
        <v>2.3043658269153999E-2</v>
      </c>
      <c r="AI14" s="19"/>
      <c r="AJ14" s="19">
        <v>1.5320475048327399E-2</v>
      </c>
      <c r="AK14" s="19">
        <v>1.9826961641474902E-2</v>
      </c>
      <c r="AL14" s="19">
        <v>4.36101589653776E-2</v>
      </c>
      <c r="AM14" s="19">
        <v>2.2638635141701301E-2</v>
      </c>
      <c r="AN14" s="19">
        <v>9.7407331756891296E-3</v>
      </c>
    </row>
    <row r="15" spans="2:40" x14ac:dyDescent="0.35">
      <c r="B15" s="16" t="s">
        <v>121</v>
      </c>
    </row>
    <row r="16" spans="2:40" x14ac:dyDescent="0.35">
      <c r="B16" t="s">
        <v>63</v>
      </c>
    </row>
    <row r="17" spans="2:2" x14ac:dyDescent="0.35">
      <c r="B17" t="s">
        <v>64</v>
      </c>
    </row>
    <row r="19" spans="2:2" x14ac:dyDescent="0.35">
      <c r="B19" s="8" t="str">
        <f>HYPERLINK("#'Contents'!A1", "Return to Contents")</f>
        <v>Return to Contents</v>
      </c>
    </row>
  </sheetData>
  <mergeCells count="9">
    <mergeCell ref="AF5"/>
    <mergeCell ref="AH5"/>
    <mergeCell ref="AJ5:AN5"/>
    <mergeCell ref="D2:AH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B2:AN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0" width="10.7265625" customWidth="1"/>
    <col min="41" max="41" width="2.1796875" customWidth="1"/>
  </cols>
  <sheetData>
    <row r="2" spans="2:40" ht="40" customHeight="1" x14ac:dyDescent="0.35">
      <c r="D2" s="30" t="s">
        <v>141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row>
    <row r="5" spans="2:40" ht="30" customHeight="1" x14ac:dyDescent="0.35">
      <c r="B5" s="15"/>
      <c r="C5" s="15"/>
      <c r="D5" s="29" t="s">
        <v>49</v>
      </c>
      <c r="E5" s="29"/>
      <c r="F5" s="15"/>
      <c r="G5" s="29" t="s">
        <v>50</v>
      </c>
      <c r="H5" s="29"/>
      <c r="I5" s="29"/>
      <c r="J5" s="29"/>
      <c r="K5" s="29"/>
      <c r="L5" s="29"/>
      <c r="M5" s="15"/>
      <c r="N5" s="29" t="s">
        <v>51</v>
      </c>
      <c r="O5" s="29"/>
      <c r="P5" s="29"/>
      <c r="Q5" s="29"/>
      <c r="R5" s="29"/>
      <c r="S5" s="15"/>
      <c r="T5" s="29" t="s">
        <v>52</v>
      </c>
      <c r="U5" s="29"/>
      <c r="V5" s="29"/>
      <c r="W5" s="29"/>
      <c r="X5" s="15"/>
      <c r="Y5" s="29" t="s">
        <v>53</v>
      </c>
      <c r="Z5" s="29"/>
      <c r="AA5" s="29"/>
      <c r="AB5" s="29"/>
      <c r="AC5" s="29"/>
      <c r="AD5" s="29"/>
      <c r="AE5" s="15"/>
      <c r="AF5" s="29" t="s">
        <v>42</v>
      </c>
      <c r="AG5" s="15"/>
      <c r="AH5" s="29" t="s">
        <v>43</v>
      </c>
      <c r="AI5" s="15"/>
      <c r="AJ5" s="29" t="s">
        <v>54</v>
      </c>
      <c r="AK5" s="29"/>
      <c r="AL5" s="29"/>
      <c r="AM5" s="29"/>
      <c r="AN5" s="29"/>
    </row>
    <row r="6" spans="2:4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C6" s="12" t="s">
        <v>40</v>
      </c>
      <c r="AD6" s="12" t="s">
        <v>41</v>
      </c>
      <c r="AF6" s="12" t="s">
        <v>42</v>
      </c>
      <c r="AH6" s="12" t="s">
        <v>43</v>
      </c>
      <c r="AJ6" s="12" t="s">
        <v>44</v>
      </c>
      <c r="AK6" s="12" t="s">
        <v>45</v>
      </c>
      <c r="AL6" s="12" t="s">
        <v>46</v>
      </c>
      <c r="AM6" s="12" t="s">
        <v>47</v>
      </c>
      <c r="AN6" s="12" t="s">
        <v>48</v>
      </c>
    </row>
    <row r="7" spans="2:40" ht="30" customHeight="1" x14ac:dyDescent="0.35">
      <c r="B7" s="10" t="s">
        <v>19</v>
      </c>
      <c r="C7" s="10">
        <v>983</v>
      </c>
      <c r="D7" s="10">
        <v>451</v>
      </c>
      <c r="E7" s="10">
        <v>529</v>
      </c>
      <c r="F7" s="10"/>
      <c r="G7" s="10">
        <v>98</v>
      </c>
      <c r="H7" s="10">
        <v>144</v>
      </c>
      <c r="I7" s="10">
        <v>139</v>
      </c>
      <c r="J7" s="10">
        <v>161</v>
      </c>
      <c r="K7" s="10">
        <v>177</v>
      </c>
      <c r="L7" s="10">
        <v>264</v>
      </c>
      <c r="M7" s="10"/>
      <c r="N7" s="10">
        <v>88</v>
      </c>
      <c r="O7" s="10">
        <v>141</v>
      </c>
      <c r="P7" s="10">
        <v>346</v>
      </c>
      <c r="Q7" s="10">
        <v>274</v>
      </c>
      <c r="R7" s="10">
        <v>126</v>
      </c>
      <c r="S7" s="10"/>
      <c r="T7" s="10">
        <v>58</v>
      </c>
      <c r="U7" s="10">
        <v>282</v>
      </c>
      <c r="V7" s="10">
        <v>254</v>
      </c>
      <c r="W7" s="10">
        <v>267</v>
      </c>
      <c r="X7" s="10"/>
      <c r="Y7" s="10">
        <v>403</v>
      </c>
      <c r="Z7" s="10">
        <v>104</v>
      </c>
      <c r="AA7" s="10">
        <v>318</v>
      </c>
      <c r="AB7" s="10">
        <v>65</v>
      </c>
      <c r="AC7" s="10">
        <v>69</v>
      </c>
      <c r="AD7" s="10">
        <v>20</v>
      </c>
      <c r="AE7" s="10"/>
      <c r="AF7" s="10">
        <v>475</v>
      </c>
      <c r="AG7" s="10"/>
      <c r="AH7" s="10">
        <v>983</v>
      </c>
      <c r="AI7" s="10"/>
      <c r="AJ7" s="10">
        <v>323</v>
      </c>
      <c r="AK7" s="10">
        <v>146</v>
      </c>
      <c r="AL7" s="10">
        <v>217</v>
      </c>
      <c r="AM7" s="10">
        <v>204</v>
      </c>
      <c r="AN7" s="10">
        <v>93</v>
      </c>
    </row>
    <row r="8" spans="2:40" ht="30" customHeight="1" x14ac:dyDescent="0.35">
      <c r="B8" s="11" t="s">
        <v>20</v>
      </c>
      <c r="C8" s="11">
        <v>984</v>
      </c>
      <c r="D8" s="11">
        <v>494</v>
      </c>
      <c r="E8" s="11">
        <v>487</v>
      </c>
      <c r="F8" s="11"/>
      <c r="G8" s="11">
        <v>108</v>
      </c>
      <c r="H8" s="11">
        <v>162</v>
      </c>
      <c r="I8" s="11">
        <v>144</v>
      </c>
      <c r="J8" s="11">
        <v>166</v>
      </c>
      <c r="K8" s="11">
        <v>154</v>
      </c>
      <c r="L8" s="11">
        <v>251</v>
      </c>
      <c r="M8" s="11"/>
      <c r="N8" s="11">
        <v>92</v>
      </c>
      <c r="O8" s="11">
        <v>143</v>
      </c>
      <c r="P8" s="11">
        <v>339</v>
      </c>
      <c r="Q8" s="11">
        <v>275</v>
      </c>
      <c r="R8" s="11">
        <v>126</v>
      </c>
      <c r="S8" s="11"/>
      <c r="T8" s="11">
        <v>59</v>
      </c>
      <c r="U8" s="11">
        <v>279</v>
      </c>
      <c r="V8" s="11">
        <v>254</v>
      </c>
      <c r="W8" s="11">
        <v>273</v>
      </c>
      <c r="X8" s="11"/>
      <c r="Y8" s="11">
        <v>417</v>
      </c>
      <c r="Z8" s="11">
        <v>102</v>
      </c>
      <c r="AA8" s="11">
        <v>301</v>
      </c>
      <c r="AB8" s="11">
        <v>67</v>
      </c>
      <c r="AC8" s="11">
        <v>74</v>
      </c>
      <c r="AD8" s="11">
        <v>20</v>
      </c>
      <c r="AE8" s="11"/>
      <c r="AF8" s="11">
        <v>475</v>
      </c>
      <c r="AG8" s="11"/>
      <c r="AH8" s="11">
        <v>984</v>
      </c>
      <c r="AI8" s="11"/>
      <c r="AJ8" s="11">
        <v>310</v>
      </c>
      <c r="AK8" s="11">
        <v>141</v>
      </c>
      <c r="AL8" s="11">
        <v>207</v>
      </c>
      <c r="AM8" s="11">
        <v>226</v>
      </c>
      <c r="AN8" s="11">
        <v>100</v>
      </c>
    </row>
    <row r="9" spans="2:40" x14ac:dyDescent="0.35">
      <c r="B9" s="18" t="s">
        <v>134</v>
      </c>
      <c r="C9" s="17">
        <v>0.249368128993426</v>
      </c>
      <c r="D9" s="17">
        <v>0.27509986035275003</v>
      </c>
      <c r="E9" s="17">
        <v>0.22278548359061701</v>
      </c>
      <c r="F9" s="17"/>
      <c r="G9" s="17">
        <v>0.311885456952887</v>
      </c>
      <c r="H9" s="17">
        <v>0.30930793520128802</v>
      </c>
      <c r="I9" s="17">
        <v>0.26734732106614201</v>
      </c>
      <c r="J9" s="17">
        <v>0.241293958942457</v>
      </c>
      <c r="K9" s="17">
        <v>0.22290722690237599</v>
      </c>
      <c r="L9" s="17">
        <v>0.19507922163420999</v>
      </c>
      <c r="M9" s="17"/>
      <c r="N9" s="17">
        <v>0.25743492775280402</v>
      </c>
      <c r="O9" s="17">
        <v>0.20983962502072201</v>
      </c>
      <c r="P9" s="17">
        <v>0.22166033707468899</v>
      </c>
      <c r="Q9" s="17">
        <v>0.29409568708059503</v>
      </c>
      <c r="R9" s="17">
        <v>0.281089327995933</v>
      </c>
      <c r="S9" s="17"/>
      <c r="T9" s="17">
        <v>0.20424578429284301</v>
      </c>
      <c r="U9" s="17">
        <v>0.24866257880699</v>
      </c>
      <c r="V9" s="17">
        <v>0.26208260380788601</v>
      </c>
      <c r="W9" s="17">
        <v>0.28869016667626901</v>
      </c>
      <c r="X9" s="17"/>
      <c r="Y9" s="17">
        <v>0.27842487835532198</v>
      </c>
      <c r="Z9" s="17">
        <v>0.24431423281598399</v>
      </c>
      <c r="AA9" s="17">
        <v>0.20850727092940199</v>
      </c>
      <c r="AB9" s="17">
        <v>0.19239470079443399</v>
      </c>
      <c r="AC9" s="17">
        <v>0.29748900523953198</v>
      </c>
      <c r="AD9" s="17">
        <v>0.24984227644387599</v>
      </c>
      <c r="AE9" s="17"/>
      <c r="AF9" s="17">
        <v>0.24750018256473799</v>
      </c>
      <c r="AG9" s="17"/>
      <c r="AH9" s="17">
        <v>0.249368128993426</v>
      </c>
      <c r="AI9" s="17"/>
      <c r="AJ9" s="17">
        <v>0.249655383383003</v>
      </c>
      <c r="AK9" s="17">
        <v>0.26187811015474699</v>
      </c>
      <c r="AL9" s="17">
        <v>0.22634677544569101</v>
      </c>
      <c r="AM9" s="17">
        <v>0.222986617048444</v>
      </c>
      <c r="AN9" s="17">
        <v>0.33821824412078999</v>
      </c>
    </row>
    <row r="10" spans="2:40" x14ac:dyDescent="0.35">
      <c r="B10" s="18" t="s">
        <v>135</v>
      </c>
      <c r="C10" s="17">
        <v>0.43475327550756099</v>
      </c>
      <c r="D10" s="17">
        <v>0.44105827230829597</v>
      </c>
      <c r="E10" s="17">
        <v>0.42692166685010502</v>
      </c>
      <c r="F10" s="17"/>
      <c r="G10" s="17">
        <v>0.41173448376978899</v>
      </c>
      <c r="H10" s="17">
        <v>0.395121472652673</v>
      </c>
      <c r="I10" s="17">
        <v>0.48210348031121097</v>
      </c>
      <c r="J10" s="17">
        <v>0.466853166253826</v>
      </c>
      <c r="K10" s="17">
        <v>0.42469139250430399</v>
      </c>
      <c r="L10" s="17">
        <v>0.42811123489735498</v>
      </c>
      <c r="M10" s="17"/>
      <c r="N10" s="17">
        <v>0.40671127123637302</v>
      </c>
      <c r="O10" s="17">
        <v>0.49012098683074001</v>
      </c>
      <c r="P10" s="17">
        <v>0.422631766170812</v>
      </c>
      <c r="Q10" s="17">
        <v>0.416125646554037</v>
      </c>
      <c r="R10" s="17">
        <v>0.452477051891224</v>
      </c>
      <c r="S10" s="17"/>
      <c r="T10" s="17">
        <v>0.36243107217994402</v>
      </c>
      <c r="U10" s="17">
        <v>0.434854236850995</v>
      </c>
      <c r="V10" s="17">
        <v>0.428562552322799</v>
      </c>
      <c r="W10" s="17">
        <v>0.45031534549084401</v>
      </c>
      <c r="X10" s="17"/>
      <c r="Y10" s="17">
        <v>0.42953064976622002</v>
      </c>
      <c r="Z10" s="17">
        <v>0.46921463098684002</v>
      </c>
      <c r="AA10" s="17">
        <v>0.42671522615340501</v>
      </c>
      <c r="AB10" s="17">
        <v>0.45866945909755502</v>
      </c>
      <c r="AC10" s="17">
        <v>0.45247791479378802</v>
      </c>
      <c r="AD10" s="17">
        <v>0.33416972999508299</v>
      </c>
      <c r="AE10" s="17"/>
      <c r="AF10" s="17">
        <v>0.43381486023611299</v>
      </c>
      <c r="AG10" s="17"/>
      <c r="AH10" s="17">
        <v>0.43475327550756099</v>
      </c>
      <c r="AI10" s="17"/>
      <c r="AJ10" s="17">
        <v>0.453253042506434</v>
      </c>
      <c r="AK10" s="17">
        <v>0.41279283968714098</v>
      </c>
      <c r="AL10" s="17">
        <v>0.41499402909917199</v>
      </c>
      <c r="AM10" s="17">
        <v>0.46504071464214197</v>
      </c>
      <c r="AN10" s="17">
        <v>0.38107057565563202</v>
      </c>
    </row>
    <row r="11" spans="2:40" ht="29" x14ac:dyDescent="0.35">
      <c r="B11" s="18" t="s">
        <v>136</v>
      </c>
      <c r="C11" s="17">
        <v>0.22474704803110501</v>
      </c>
      <c r="D11" s="17">
        <v>0.221670640761048</v>
      </c>
      <c r="E11" s="17">
        <v>0.229246254850731</v>
      </c>
      <c r="F11" s="17"/>
      <c r="G11" s="17">
        <v>0.21774766876802401</v>
      </c>
      <c r="H11" s="17">
        <v>0.184805719543018</v>
      </c>
      <c r="I11" s="17">
        <v>0.17243703490426199</v>
      </c>
      <c r="J11" s="17">
        <v>0.20635611956059699</v>
      </c>
      <c r="K11" s="17">
        <v>0.26132452744109202</v>
      </c>
      <c r="L11" s="17">
        <v>0.27322542143388001</v>
      </c>
      <c r="M11" s="17"/>
      <c r="N11" s="17">
        <v>0.24488691306605501</v>
      </c>
      <c r="O11" s="17">
        <v>0.22297336605910201</v>
      </c>
      <c r="P11" s="17">
        <v>0.25879250531530701</v>
      </c>
      <c r="Q11" s="17">
        <v>0.198244082707349</v>
      </c>
      <c r="R11" s="17">
        <v>0.17763987651250601</v>
      </c>
      <c r="S11" s="17"/>
      <c r="T11" s="17">
        <v>0.30464353734570299</v>
      </c>
      <c r="U11" s="17">
        <v>0.19462877339854701</v>
      </c>
      <c r="V11" s="17">
        <v>0.22971249697820301</v>
      </c>
      <c r="W11" s="17">
        <v>0.217165046863531</v>
      </c>
      <c r="X11" s="17"/>
      <c r="Y11" s="17">
        <v>0.215736113324725</v>
      </c>
      <c r="Z11" s="17">
        <v>0.210553169920493</v>
      </c>
      <c r="AA11" s="17">
        <v>0.24027359116741401</v>
      </c>
      <c r="AB11" s="17">
        <v>0.27221059148343901</v>
      </c>
      <c r="AC11" s="17">
        <v>0.19972013207235301</v>
      </c>
      <c r="AD11" s="17">
        <v>0.22545685767505599</v>
      </c>
      <c r="AE11" s="17"/>
      <c r="AF11" s="17">
        <v>0.20751644542077399</v>
      </c>
      <c r="AG11" s="17"/>
      <c r="AH11" s="17">
        <v>0.22474704803110501</v>
      </c>
      <c r="AI11" s="17"/>
      <c r="AJ11" s="17">
        <v>0.22319494680605301</v>
      </c>
      <c r="AK11" s="17">
        <v>0.224155507576493</v>
      </c>
      <c r="AL11" s="17">
        <v>0.24955586140738101</v>
      </c>
      <c r="AM11" s="17">
        <v>0.193755996268308</v>
      </c>
      <c r="AN11" s="17">
        <v>0.24893418901506101</v>
      </c>
    </row>
    <row r="12" spans="2:40" x14ac:dyDescent="0.35">
      <c r="B12" s="18" t="s">
        <v>137</v>
      </c>
      <c r="C12" s="17">
        <v>3.5448989707928001E-2</v>
      </c>
      <c r="D12" s="17">
        <v>2.5775795282661901E-2</v>
      </c>
      <c r="E12" s="17">
        <v>4.5471857048545797E-2</v>
      </c>
      <c r="F12" s="17"/>
      <c r="G12" s="17">
        <v>4.9177068897333802E-2</v>
      </c>
      <c r="H12" s="17">
        <v>6.9161482279275197E-2</v>
      </c>
      <c r="I12" s="17">
        <v>3.6889224754985697E-2</v>
      </c>
      <c r="J12" s="17">
        <v>3.5716931347128202E-2</v>
      </c>
      <c r="K12" s="17">
        <v>2.7904027555590599E-2</v>
      </c>
      <c r="L12" s="17">
        <v>1.1394919192912099E-2</v>
      </c>
      <c r="M12" s="17"/>
      <c r="N12" s="17">
        <v>0</v>
      </c>
      <c r="O12" s="17">
        <v>3.4963766405356103E-2</v>
      </c>
      <c r="P12" s="17">
        <v>3.60791213632181E-2</v>
      </c>
      <c r="Q12" s="17">
        <v>4.3784615162182898E-2</v>
      </c>
      <c r="R12" s="17">
        <v>4.4268225621513897E-2</v>
      </c>
      <c r="S12" s="17"/>
      <c r="T12" s="17">
        <v>4.58760767633275E-2</v>
      </c>
      <c r="U12" s="17">
        <v>2.07320705008678E-2</v>
      </c>
      <c r="V12" s="17">
        <v>3.44348328543378E-2</v>
      </c>
      <c r="W12" s="17">
        <v>4.0811007282876198E-2</v>
      </c>
      <c r="X12" s="17"/>
      <c r="Y12" s="17">
        <v>4.4114688709622499E-2</v>
      </c>
      <c r="Z12" s="17">
        <v>3.79596975941391E-2</v>
      </c>
      <c r="AA12" s="17">
        <v>2.1761975636251301E-2</v>
      </c>
      <c r="AB12" s="17">
        <v>3.23572993573078E-2</v>
      </c>
      <c r="AC12" s="17">
        <v>2.3619898704547799E-2</v>
      </c>
      <c r="AD12" s="17">
        <v>0.107630168600395</v>
      </c>
      <c r="AE12" s="17"/>
      <c r="AF12" s="17">
        <v>4.4694507985111397E-2</v>
      </c>
      <c r="AG12" s="17"/>
      <c r="AH12" s="17">
        <v>3.5448989707928001E-2</v>
      </c>
      <c r="AI12" s="17"/>
      <c r="AJ12" s="17">
        <v>3.4222926817036599E-2</v>
      </c>
      <c r="AK12" s="17">
        <v>3.7243337081745001E-2</v>
      </c>
      <c r="AL12" s="17">
        <v>3.7357114889368298E-2</v>
      </c>
      <c r="AM12" s="17">
        <v>4.0185928780260699E-2</v>
      </c>
      <c r="AN12" s="17">
        <v>2.2036258032828802E-2</v>
      </c>
    </row>
    <row r="13" spans="2:40" x14ac:dyDescent="0.35">
      <c r="B13" s="18" t="s">
        <v>138</v>
      </c>
      <c r="C13" s="17">
        <v>6.6229447363253301E-3</v>
      </c>
      <c r="D13" s="17">
        <v>5.5827548378702598E-3</v>
      </c>
      <c r="E13" s="17">
        <v>7.7180070528248199E-3</v>
      </c>
      <c r="F13" s="17"/>
      <c r="G13" s="17">
        <v>0</v>
      </c>
      <c r="H13" s="17">
        <v>1.1177620616608101E-2</v>
      </c>
      <c r="I13" s="17">
        <v>7.1812040210249397E-3</v>
      </c>
      <c r="J13" s="17">
        <v>0</v>
      </c>
      <c r="K13" s="17">
        <v>1.8030109451266901E-2</v>
      </c>
      <c r="L13" s="17">
        <v>3.5744133839182199E-3</v>
      </c>
      <c r="M13" s="17"/>
      <c r="N13" s="17">
        <v>0</v>
      </c>
      <c r="O13" s="17">
        <v>0</v>
      </c>
      <c r="P13" s="17">
        <v>5.4850365429302099E-3</v>
      </c>
      <c r="Q13" s="17">
        <v>1.0366640928027099E-2</v>
      </c>
      <c r="R13" s="17">
        <v>1.42970798715079E-2</v>
      </c>
      <c r="S13" s="17"/>
      <c r="T13" s="17">
        <v>1.7639287886004201E-2</v>
      </c>
      <c r="U13" s="17">
        <v>1.6391506957177698E-2</v>
      </c>
      <c r="V13" s="17">
        <v>0</v>
      </c>
      <c r="W13" s="17">
        <v>0</v>
      </c>
      <c r="X13" s="17"/>
      <c r="Y13" s="17">
        <v>2.1766357178441401E-3</v>
      </c>
      <c r="Z13" s="17">
        <v>0</v>
      </c>
      <c r="AA13" s="17">
        <v>1.22163400437379E-2</v>
      </c>
      <c r="AB13" s="17">
        <v>1.35239273436643E-2</v>
      </c>
      <c r="AC13" s="17">
        <v>1.4005814889294E-2</v>
      </c>
      <c r="AD13" s="17">
        <v>0</v>
      </c>
      <c r="AE13" s="17"/>
      <c r="AF13" s="17">
        <v>5.6448455633275902E-3</v>
      </c>
      <c r="AG13" s="17"/>
      <c r="AH13" s="17">
        <v>6.6229447363253301E-3</v>
      </c>
      <c r="AI13" s="17"/>
      <c r="AJ13" s="17">
        <v>2.8973507774698601E-3</v>
      </c>
      <c r="AK13" s="17">
        <v>0</v>
      </c>
      <c r="AL13" s="17">
        <v>1.29210507793749E-2</v>
      </c>
      <c r="AM13" s="17">
        <v>1.3023607610080101E-2</v>
      </c>
      <c r="AN13" s="17">
        <v>0</v>
      </c>
    </row>
    <row r="14" spans="2:40" x14ac:dyDescent="0.35">
      <c r="B14" s="18" t="s">
        <v>58</v>
      </c>
      <c r="C14" s="19">
        <v>4.9059613023655697E-2</v>
      </c>
      <c r="D14" s="19">
        <v>3.08126764573739E-2</v>
      </c>
      <c r="E14" s="19">
        <v>6.7856730607176702E-2</v>
      </c>
      <c r="F14" s="19"/>
      <c r="G14" s="19">
        <v>9.4553216119656405E-3</v>
      </c>
      <c r="H14" s="19">
        <v>3.0425769707137701E-2</v>
      </c>
      <c r="I14" s="19">
        <v>3.4041734942375099E-2</v>
      </c>
      <c r="J14" s="19">
        <v>4.9779823895991102E-2</v>
      </c>
      <c r="K14" s="19">
        <v>4.51427161453705E-2</v>
      </c>
      <c r="L14" s="19">
        <v>8.8614789457724205E-2</v>
      </c>
      <c r="M14" s="19"/>
      <c r="N14" s="19">
        <v>9.0966887944767899E-2</v>
      </c>
      <c r="O14" s="19">
        <v>4.2102255684080603E-2</v>
      </c>
      <c r="P14" s="19">
        <v>5.5351233533043699E-2</v>
      </c>
      <c r="Q14" s="19">
        <v>3.7383327567808503E-2</v>
      </c>
      <c r="R14" s="19">
        <v>3.0228438107314199E-2</v>
      </c>
      <c r="S14" s="19"/>
      <c r="T14" s="19">
        <v>6.5164241532178202E-2</v>
      </c>
      <c r="U14" s="19">
        <v>8.4730833485422499E-2</v>
      </c>
      <c r="V14" s="19">
        <v>4.5207514036774303E-2</v>
      </c>
      <c r="W14" s="19">
        <v>3.0184336864796102E-3</v>
      </c>
      <c r="X14" s="19"/>
      <c r="Y14" s="19">
        <v>3.0017034126265701E-2</v>
      </c>
      <c r="Z14" s="19">
        <v>3.7958268682543497E-2</v>
      </c>
      <c r="AA14" s="19">
        <v>9.0525596069790201E-2</v>
      </c>
      <c r="AB14" s="19">
        <v>3.0844021923600501E-2</v>
      </c>
      <c r="AC14" s="19">
        <v>1.26872343004853E-2</v>
      </c>
      <c r="AD14" s="19">
        <v>8.2900967285590002E-2</v>
      </c>
      <c r="AE14" s="19"/>
      <c r="AF14" s="19">
        <v>6.0829158229935398E-2</v>
      </c>
      <c r="AG14" s="19"/>
      <c r="AH14" s="19">
        <v>4.9059613023655697E-2</v>
      </c>
      <c r="AI14" s="19"/>
      <c r="AJ14" s="19">
        <v>3.6776349710004201E-2</v>
      </c>
      <c r="AK14" s="19">
        <v>6.3930205499874104E-2</v>
      </c>
      <c r="AL14" s="19">
        <v>5.8825168379012603E-2</v>
      </c>
      <c r="AM14" s="19">
        <v>6.5007135650765005E-2</v>
      </c>
      <c r="AN14" s="19">
        <v>9.7407331756891296E-3</v>
      </c>
    </row>
    <row r="15" spans="2:40" x14ac:dyDescent="0.35">
      <c r="B15" s="16" t="s">
        <v>121</v>
      </c>
    </row>
    <row r="16" spans="2:40" x14ac:dyDescent="0.35">
      <c r="B16" t="s">
        <v>63</v>
      </c>
    </row>
    <row r="17" spans="2:2" x14ac:dyDescent="0.35">
      <c r="B17" t="s">
        <v>64</v>
      </c>
    </row>
    <row r="19" spans="2:2" x14ac:dyDescent="0.35">
      <c r="B19" s="8" t="str">
        <f>HYPERLINK("#'Contents'!A1", "Return to Contents")</f>
        <v>Return to Contents</v>
      </c>
    </row>
  </sheetData>
  <mergeCells count="9">
    <mergeCell ref="AF5"/>
    <mergeCell ref="AH5"/>
    <mergeCell ref="AJ5:AN5"/>
    <mergeCell ref="D2:AH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B2:AN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0" width="10.7265625" customWidth="1"/>
    <col min="41" max="41" width="2.1796875" customWidth="1"/>
  </cols>
  <sheetData>
    <row r="2" spans="2:40" ht="40" customHeight="1" x14ac:dyDescent="0.35">
      <c r="D2" s="30" t="s">
        <v>142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row>
    <row r="5" spans="2:40" ht="30" customHeight="1" x14ac:dyDescent="0.35">
      <c r="B5" s="15"/>
      <c r="C5" s="15"/>
      <c r="D5" s="29" t="s">
        <v>49</v>
      </c>
      <c r="E5" s="29"/>
      <c r="F5" s="15"/>
      <c r="G5" s="29" t="s">
        <v>50</v>
      </c>
      <c r="H5" s="29"/>
      <c r="I5" s="29"/>
      <c r="J5" s="29"/>
      <c r="K5" s="29"/>
      <c r="L5" s="29"/>
      <c r="M5" s="15"/>
      <c r="N5" s="29" t="s">
        <v>51</v>
      </c>
      <c r="O5" s="29"/>
      <c r="P5" s="29"/>
      <c r="Q5" s="29"/>
      <c r="R5" s="29"/>
      <c r="S5" s="15"/>
      <c r="T5" s="29" t="s">
        <v>52</v>
      </c>
      <c r="U5" s="29"/>
      <c r="V5" s="29"/>
      <c r="W5" s="29"/>
      <c r="X5" s="15"/>
      <c r="Y5" s="29" t="s">
        <v>53</v>
      </c>
      <c r="Z5" s="29"/>
      <c r="AA5" s="29"/>
      <c r="AB5" s="29"/>
      <c r="AC5" s="29"/>
      <c r="AD5" s="29"/>
      <c r="AE5" s="15"/>
      <c r="AF5" s="29" t="s">
        <v>42</v>
      </c>
      <c r="AG5" s="15"/>
      <c r="AH5" s="29" t="s">
        <v>43</v>
      </c>
      <c r="AI5" s="15"/>
      <c r="AJ5" s="29" t="s">
        <v>54</v>
      </c>
      <c r="AK5" s="29"/>
      <c r="AL5" s="29"/>
      <c r="AM5" s="29"/>
      <c r="AN5" s="29"/>
    </row>
    <row r="6" spans="2:4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C6" s="12" t="s">
        <v>40</v>
      </c>
      <c r="AD6" s="12" t="s">
        <v>41</v>
      </c>
      <c r="AF6" s="12" t="s">
        <v>42</v>
      </c>
      <c r="AH6" s="12" t="s">
        <v>43</v>
      </c>
      <c r="AJ6" s="12" t="s">
        <v>44</v>
      </c>
      <c r="AK6" s="12" t="s">
        <v>45</v>
      </c>
      <c r="AL6" s="12" t="s">
        <v>46</v>
      </c>
      <c r="AM6" s="12" t="s">
        <v>47</v>
      </c>
      <c r="AN6" s="12" t="s">
        <v>48</v>
      </c>
    </row>
    <row r="7" spans="2:40" ht="30" customHeight="1" x14ac:dyDescent="0.35">
      <c r="B7" s="10" t="s">
        <v>19</v>
      </c>
      <c r="C7" s="10">
        <v>983</v>
      </c>
      <c r="D7" s="10">
        <v>451</v>
      </c>
      <c r="E7" s="10">
        <v>529</v>
      </c>
      <c r="F7" s="10"/>
      <c r="G7" s="10">
        <v>98</v>
      </c>
      <c r="H7" s="10">
        <v>144</v>
      </c>
      <c r="I7" s="10">
        <v>139</v>
      </c>
      <c r="J7" s="10">
        <v>161</v>
      </c>
      <c r="K7" s="10">
        <v>177</v>
      </c>
      <c r="L7" s="10">
        <v>264</v>
      </c>
      <c r="M7" s="10"/>
      <c r="N7" s="10">
        <v>88</v>
      </c>
      <c r="O7" s="10">
        <v>141</v>
      </c>
      <c r="P7" s="10">
        <v>346</v>
      </c>
      <c r="Q7" s="10">
        <v>274</v>
      </c>
      <c r="R7" s="10">
        <v>126</v>
      </c>
      <c r="S7" s="10"/>
      <c r="T7" s="10">
        <v>58</v>
      </c>
      <c r="U7" s="10">
        <v>282</v>
      </c>
      <c r="V7" s="10">
        <v>254</v>
      </c>
      <c r="W7" s="10">
        <v>267</v>
      </c>
      <c r="X7" s="10"/>
      <c r="Y7" s="10">
        <v>403</v>
      </c>
      <c r="Z7" s="10">
        <v>104</v>
      </c>
      <c r="AA7" s="10">
        <v>318</v>
      </c>
      <c r="AB7" s="10">
        <v>65</v>
      </c>
      <c r="AC7" s="10">
        <v>69</v>
      </c>
      <c r="AD7" s="10">
        <v>20</v>
      </c>
      <c r="AE7" s="10"/>
      <c r="AF7" s="10">
        <v>475</v>
      </c>
      <c r="AG7" s="10"/>
      <c r="AH7" s="10">
        <v>983</v>
      </c>
      <c r="AI7" s="10"/>
      <c r="AJ7" s="10">
        <v>323</v>
      </c>
      <c r="AK7" s="10">
        <v>146</v>
      </c>
      <c r="AL7" s="10">
        <v>217</v>
      </c>
      <c r="AM7" s="10">
        <v>204</v>
      </c>
      <c r="AN7" s="10">
        <v>93</v>
      </c>
    </row>
    <row r="8" spans="2:40" ht="30" customHeight="1" x14ac:dyDescent="0.35">
      <c r="B8" s="11" t="s">
        <v>20</v>
      </c>
      <c r="C8" s="11">
        <v>984</v>
      </c>
      <c r="D8" s="11">
        <v>494</v>
      </c>
      <c r="E8" s="11">
        <v>487</v>
      </c>
      <c r="F8" s="11"/>
      <c r="G8" s="11">
        <v>108</v>
      </c>
      <c r="H8" s="11">
        <v>162</v>
      </c>
      <c r="I8" s="11">
        <v>144</v>
      </c>
      <c r="J8" s="11">
        <v>166</v>
      </c>
      <c r="K8" s="11">
        <v>154</v>
      </c>
      <c r="L8" s="11">
        <v>251</v>
      </c>
      <c r="M8" s="11"/>
      <c r="N8" s="11">
        <v>92</v>
      </c>
      <c r="O8" s="11">
        <v>143</v>
      </c>
      <c r="P8" s="11">
        <v>339</v>
      </c>
      <c r="Q8" s="11">
        <v>275</v>
      </c>
      <c r="R8" s="11">
        <v>126</v>
      </c>
      <c r="S8" s="11"/>
      <c r="T8" s="11">
        <v>59</v>
      </c>
      <c r="U8" s="11">
        <v>279</v>
      </c>
      <c r="V8" s="11">
        <v>254</v>
      </c>
      <c r="W8" s="11">
        <v>273</v>
      </c>
      <c r="X8" s="11"/>
      <c r="Y8" s="11">
        <v>417</v>
      </c>
      <c r="Z8" s="11">
        <v>102</v>
      </c>
      <c r="AA8" s="11">
        <v>301</v>
      </c>
      <c r="AB8" s="11">
        <v>67</v>
      </c>
      <c r="AC8" s="11">
        <v>74</v>
      </c>
      <c r="AD8" s="11">
        <v>20</v>
      </c>
      <c r="AE8" s="11"/>
      <c r="AF8" s="11">
        <v>475</v>
      </c>
      <c r="AG8" s="11"/>
      <c r="AH8" s="11">
        <v>984</v>
      </c>
      <c r="AI8" s="11"/>
      <c r="AJ8" s="11">
        <v>310</v>
      </c>
      <c r="AK8" s="11">
        <v>141</v>
      </c>
      <c r="AL8" s="11">
        <v>207</v>
      </c>
      <c r="AM8" s="11">
        <v>226</v>
      </c>
      <c r="AN8" s="11">
        <v>100</v>
      </c>
    </row>
    <row r="9" spans="2:40" x14ac:dyDescent="0.35">
      <c r="B9" s="18" t="s">
        <v>134</v>
      </c>
      <c r="C9" s="17">
        <v>0.192013927852655</v>
      </c>
      <c r="D9" s="17">
        <v>0.19991350910727601</v>
      </c>
      <c r="E9" s="17">
        <v>0.183106843874666</v>
      </c>
      <c r="F9" s="17"/>
      <c r="G9" s="17">
        <v>0.26326998421074499</v>
      </c>
      <c r="H9" s="17">
        <v>0.24872092014733199</v>
      </c>
      <c r="I9" s="17">
        <v>0.215259962692295</v>
      </c>
      <c r="J9" s="17">
        <v>0.20491770354677299</v>
      </c>
      <c r="K9" s="17">
        <v>0.164154603333174</v>
      </c>
      <c r="L9" s="17">
        <v>0.12005857595547</v>
      </c>
      <c r="M9" s="17"/>
      <c r="N9" s="17">
        <v>0.20189921580762801</v>
      </c>
      <c r="O9" s="17">
        <v>0.20090616806604</v>
      </c>
      <c r="P9" s="17">
        <v>0.15851802392716299</v>
      </c>
      <c r="Q9" s="17">
        <v>0.20903000428333299</v>
      </c>
      <c r="R9" s="17">
        <v>0.23978354159059001</v>
      </c>
      <c r="S9" s="17"/>
      <c r="T9" s="17">
        <v>0.161104301338589</v>
      </c>
      <c r="U9" s="17">
        <v>0.173837782260329</v>
      </c>
      <c r="V9" s="17">
        <v>0.19249859898694899</v>
      </c>
      <c r="W9" s="17">
        <v>0.240625823924879</v>
      </c>
      <c r="X9" s="17"/>
      <c r="Y9" s="17">
        <v>0.24296781803760301</v>
      </c>
      <c r="Z9" s="17">
        <v>0.133499514095619</v>
      </c>
      <c r="AA9" s="17">
        <v>0.133906501210661</v>
      </c>
      <c r="AB9" s="17">
        <v>0.14661277783922999</v>
      </c>
      <c r="AC9" s="17">
        <v>0.25614470998023298</v>
      </c>
      <c r="AD9" s="17">
        <v>0.20735488435636301</v>
      </c>
      <c r="AE9" s="17"/>
      <c r="AF9" s="17">
        <v>0.199312592303105</v>
      </c>
      <c r="AG9" s="17"/>
      <c r="AH9" s="17">
        <v>0.192013927852655</v>
      </c>
      <c r="AI9" s="17"/>
      <c r="AJ9" s="17">
        <v>0.23059923761204701</v>
      </c>
      <c r="AK9" s="17">
        <v>0.19405907845738599</v>
      </c>
      <c r="AL9" s="17">
        <v>0.16599147813276299</v>
      </c>
      <c r="AM9" s="17">
        <v>0.155014370399499</v>
      </c>
      <c r="AN9" s="17">
        <v>0.207201380763857</v>
      </c>
    </row>
    <row r="10" spans="2:40" x14ac:dyDescent="0.35">
      <c r="B10" s="18" t="s">
        <v>135</v>
      </c>
      <c r="C10" s="17">
        <v>0.51953953929987395</v>
      </c>
      <c r="D10" s="17">
        <v>0.52740884800825905</v>
      </c>
      <c r="E10" s="17">
        <v>0.51069052689891803</v>
      </c>
      <c r="F10" s="17"/>
      <c r="G10" s="17">
        <v>0.43790112542972198</v>
      </c>
      <c r="H10" s="17">
        <v>0.530116831750992</v>
      </c>
      <c r="I10" s="17">
        <v>0.58802245601294001</v>
      </c>
      <c r="J10" s="17">
        <v>0.479035592863092</v>
      </c>
      <c r="K10" s="17">
        <v>0.486023912242185</v>
      </c>
      <c r="L10" s="17">
        <v>0.55580232137550301</v>
      </c>
      <c r="M10" s="17"/>
      <c r="N10" s="17">
        <v>0.48911928759307699</v>
      </c>
      <c r="O10" s="17">
        <v>0.51044150470966398</v>
      </c>
      <c r="P10" s="17">
        <v>0.550784271939744</v>
      </c>
      <c r="Q10" s="17">
        <v>0.50823727131004703</v>
      </c>
      <c r="R10" s="17">
        <v>0.48540830594435302</v>
      </c>
      <c r="S10" s="17"/>
      <c r="T10" s="17">
        <v>0.50419054919213402</v>
      </c>
      <c r="U10" s="17">
        <v>0.52094679898132101</v>
      </c>
      <c r="V10" s="17">
        <v>0.53888549103535299</v>
      </c>
      <c r="W10" s="17">
        <v>0.540370301133974</v>
      </c>
      <c r="X10" s="17"/>
      <c r="Y10" s="17">
        <v>0.50456170730523597</v>
      </c>
      <c r="Z10" s="17">
        <v>0.60023568092209201</v>
      </c>
      <c r="AA10" s="17">
        <v>0.53405968577720098</v>
      </c>
      <c r="AB10" s="17">
        <v>0.52277925493398902</v>
      </c>
      <c r="AC10" s="17">
        <v>0.44011514551617098</v>
      </c>
      <c r="AD10" s="17">
        <v>0.48876353564813102</v>
      </c>
      <c r="AE10" s="17"/>
      <c r="AF10" s="17">
        <v>0.49879711504378899</v>
      </c>
      <c r="AG10" s="17"/>
      <c r="AH10" s="17">
        <v>0.51953953929987395</v>
      </c>
      <c r="AI10" s="17"/>
      <c r="AJ10" s="17">
        <v>0.50938508513426695</v>
      </c>
      <c r="AK10" s="17">
        <v>0.54185360725394305</v>
      </c>
      <c r="AL10" s="17">
        <v>0.49546810737687702</v>
      </c>
      <c r="AM10" s="17">
        <v>0.54041285101123804</v>
      </c>
      <c r="AN10" s="17">
        <v>0.52222127164156296</v>
      </c>
    </row>
    <row r="11" spans="2:40" ht="29" x14ac:dyDescent="0.35">
      <c r="B11" s="18" t="s">
        <v>136</v>
      </c>
      <c r="C11" s="17">
        <v>0.20888228585410501</v>
      </c>
      <c r="D11" s="17">
        <v>0.20288480522351399</v>
      </c>
      <c r="E11" s="17">
        <v>0.216244914192189</v>
      </c>
      <c r="F11" s="17"/>
      <c r="G11" s="17">
        <v>0.236474099360753</v>
      </c>
      <c r="H11" s="17">
        <v>0.145230832729838</v>
      </c>
      <c r="I11" s="17">
        <v>0.13124444773344099</v>
      </c>
      <c r="J11" s="17">
        <v>0.250682401270994</v>
      </c>
      <c r="K11" s="17">
        <v>0.24873855938352599</v>
      </c>
      <c r="L11" s="17">
        <v>0.23060281426133999</v>
      </c>
      <c r="M11" s="17"/>
      <c r="N11" s="17">
        <v>0.23507497290601601</v>
      </c>
      <c r="O11" s="17">
        <v>0.16514883086283799</v>
      </c>
      <c r="P11" s="17">
        <v>0.22174617301123101</v>
      </c>
      <c r="Q11" s="17">
        <v>0.21488832467912999</v>
      </c>
      <c r="R11" s="17">
        <v>0.19720347856588799</v>
      </c>
      <c r="S11" s="17"/>
      <c r="T11" s="17">
        <v>0.25470787156980101</v>
      </c>
      <c r="U11" s="17">
        <v>0.19116576055904799</v>
      </c>
      <c r="V11" s="17">
        <v>0.213888027182777</v>
      </c>
      <c r="W11" s="17">
        <v>0.17406958775342701</v>
      </c>
      <c r="X11" s="17"/>
      <c r="Y11" s="17">
        <v>0.18487271882336501</v>
      </c>
      <c r="Z11" s="17">
        <v>0.210336691108789</v>
      </c>
      <c r="AA11" s="17">
        <v>0.23271435314771199</v>
      </c>
      <c r="AB11" s="17">
        <v>0.238046221867841</v>
      </c>
      <c r="AC11" s="17">
        <v>0.245932459078397</v>
      </c>
      <c r="AD11" s="17">
        <v>0.14725282985351301</v>
      </c>
      <c r="AE11" s="17"/>
      <c r="AF11" s="17">
        <v>0.19120134608063</v>
      </c>
      <c r="AG11" s="17"/>
      <c r="AH11" s="17">
        <v>0.20888228585410501</v>
      </c>
      <c r="AI11" s="17"/>
      <c r="AJ11" s="17">
        <v>0.18429368856068101</v>
      </c>
      <c r="AK11" s="17">
        <v>0.19062915375828501</v>
      </c>
      <c r="AL11" s="17">
        <v>0.21616350389442299</v>
      </c>
      <c r="AM11" s="17">
        <v>0.25109218730414701</v>
      </c>
      <c r="AN11" s="17">
        <v>0.20040449311751901</v>
      </c>
    </row>
    <row r="12" spans="2:40" x14ac:dyDescent="0.35">
      <c r="B12" s="18" t="s">
        <v>137</v>
      </c>
      <c r="C12" s="17">
        <v>3.26374924399533E-2</v>
      </c>
      <c r="D12" s="17">
        <v>4.1943084363726603E-2</v>
      </c>
      <c r="E12" s="17">
        <v>2.3405566565192701E-2</v>
      </c>
      <c r="F12" s="17"/>
      <c r="G12" s="17">
        <v>2.0858253273492101E-2</v>
      </c>
      <c r="H12" s="17">
        <v>3.3508512372938601E-2</v>
      </c>
      <c r="I12" s="17">
        <v>2.2972446916318699E-2</v>
      </c>
      <c r="J12" s="17">
        <v>4.2621474499174097E-2</v>
      </c>
      <c r="K12" s="17">
        <v>5.57099995008647E-2</v>
      </c>
      <c r="L12" s="17">
        <v>2.1913940716464402E-2</v>
      </c>
      <c r="M12" s="17"/>
      <c r="N12" s="17">
        <v>1.8639733388438998E-2</v>
      </c>
      <c r="O12" s="17">
        <v>6.2832991265074703E-2</v>
      </c>
      <c r="P12" s="17">
        <v>2.1103961748873998E-2</v>
      </c>
      <c r="Q12" s="17">
        <v>3.30228358576748E-2</v>
      </c>
      <c r="R12" s="17">
        <v>3.2269850497848002E-2</v>
      </c>
      <c r="S12" s="17"/>
      <c r="T12" s="17">
        <v>4.9193026685587102E-2</v>
      </c>
      <c r="U12" s="17">
        <v>3.0255245914492201E-2</v>
      </c>
      <c r="V12" s="17">
        <v>2.76490953554069E-2</v>
      </c>
      <c r="W12" s="17">
        <v>3.39218793852148E-2</v>
      </c>
      <c r="X12" s="17"/>
      <c r="Y12" s="17">
        <v>3.5601524567486303E-2</v>
      </c>
      <c r="Z12" s="17">
        <v>2.1276100643447499E-2</v>
      </c>
      <c r="AA12" s="17">
        <v>3.2510108532411597E-2</v>
      </c>
      <c r="AB12" s="17">
        <v>1.5499038090474201E-2</v>
      </c>
      <c r="AC12" s="17">
        <v>2.6375982203992E-2</v>
      </c>
      <c r="AD12" s="17">
        <v>0.116793539289633</v>
      </c>
      <c r="AE12" s="17"/>
      <c r="AF12" s="17">
        <v>4.9169085494389399E-2</v>
      </c>
      <c r="AG12" s="17"/>
      <c r="AH12" s="17">
        <v>3.26374924399533E-2</v>
      </c>
      <c r="AI12" s="17"/>
      <c r="AJ12" s="17">
        <v>3.3277671338646099E-2</v>
      </c>
      <c r="AK12" s="17">
        <v>2.7614835154456299E-2</v>
      </c>
      <c r="AL12" s="17">
        <v>5.5945957173507303E-2</v>
      </c>
      <c r="AM12" s="17">
        <v>1.8368584649969402E-2</v>
      </c>
      <c r="AN12" s="17">
        <v>2.16148390688569E-2</v>
      </c>
    </row>
    <row r="13" spans="2:40" x14ac:dyDescent="0.35">
      <c r="B13" s="18" t="s">
        <v>138</v>
      </c>
      <c r="C13" s="17">
        <v>1.0765816904865199E-2</v>
      </c>
      <c r="D13" s="17">
        <v>1.2208755307746001E-2</v>
      </c>
      <c r="E13" s="17">
        <v>9.3693531397325003E-3</v>
      </c>
      <c r="F13" s="17"/>
      <c r="G13" s="17">
        <v>3.3392411777531598E-2</v>
      </c>
      <c r="H13" s="17">
        <v>2.00644342736544E-2</v>
      </c>
      <c r="I13" s="17">
        <v>7.8043519130726099E-3</v>
      </c>
      <c r="J13" s="17">
        <v>5.1789791617548597E-3</v>
      </c>
      <c r="K13" s="17">
        <v>1.1477074578215601E-2</v>
      </c>
      <c r="L13" s="17">
        <v>0</v>
      </c>
      <c r="M13" s="17"/>
      <c r="N13" s="17">
        <v>1.49804381421451E-2</v>
      </c>
      <c r="O13" s="17">
        <v>1.37635211882619E-2</v>
      </c>
      <c r="P13" s="17">
        <v>4.2984162083670903E-3</v>
      </c>
      <c r="Q13" s="17">
        <v>1.0985039524475999E-2</v>
      </c>
      <c r="R13" s="17">
        <v>2.1871033659219E-2</v>
      </c>
      <c r="S13" s="17"/>
      <c r="T13" s="17">
        <v>1.52249404642666E-2</v>
      </c>
      <c r="U13" s="17">
        <v>2.1019873009821301E-2</v>
      </c>
      <c r="V13" s="17">
        <v>3.3546043898633098E-3</v>
      </c>
      <c r="W13" s="17">
        <v>4.4656703433567603E-3</v>
      </c>
      <c r="X13" s="17"/>
      <c r="Y13" s="17">
        <v>1.1670268570942799E-2</v>
      </c>
      <c r="Z13" s="17">
        <v>0</v>
      </c>
      <c r="AA13" s="17">
        <v>6.7748639791475702E-3</v>
      </c>
      <c r="AB13" s="17">
        <v>3.4544200572441397E-2</v>
      </c>
      <c r="AC13" s="17">
        <v>1.87444689207216E-2</v>
      </c>
      <c r="AD13" s="17">
        <v>0</v>
      </c>
      <c r="AE13" s="17"/>
      <c r="AF13" s="17">
        <v>1.38743208912138E-2</v>
      </c>
      <c r="AG13" s="17"/>
      <c r="AH13" s="17">
        <v>1.0765816904865199E-2</v>
      </c>
      <c r="AI13" s="17"/>
      <c r="AJ13" s="17">
        <v>1.23333831750539E-2</v>
      </c>
      <c r="AK13" s="17">
        <v>0</v>
      </c>
      <c r="AL13" s="17">
        <v>9.7771866202081593E-3</v>
      </c>
      <c r="AM13" s="17">
        <v>8.4579500038072398E-3</v>
      </c>
      <c r="AN13" s="17">
        <v>2.8423848141968001E-2</v>
      </c>
    </row>
    <row r="14" spans="2:40" x14ac:dyDescent="0.35">
      <c r="B14" s="18" t="s">
        <v>58</v>
      </c>
      <c r="C14" s="19">
        <v>3.6160937648547803E-2</v>
      </c>
      <c r="D14" s="19">
        <v>1.5640997989478801E-2</v>
      </c>
      <c r="E14" s="19">
        <v>5.7182795329301997E-2</v>
      </c>
      <c r="F14" s="19"/>
      <c r="G14" s="19">
        <v>8.1041259477555808E-3</v>
      </c>
      <c r="H14" s="19">
        <v>2.2358468725244999E-2</v>
      </c>
      <c r="I14" s="19">
        <v>3.4696334731931899E-2</v>
      </c>
      <c r="J14" s="19">
        <v>1.7563848658212498E-2</v>
      </c>
      <c r="K14" s="19">
        <v>3.3895850962034603E-2</v>
      </c>
      <c r="L14" s="19">
        <v>7.1622347691222499E-2</v>
      </c>
      <c r="M14" s="19"/>
      <c r="N14" s="19">
        <v>4.0286352162694397E-2</v>
      </c>
      <c r="O14" s="19">
        <v>4.6906983908121598E-2</v>
      </c>
      <c r="P14" s="19">
        <v>4.3549153164620401E-2</v>
      </c>
      <c r="Q14" s="19">
        <v>2.3836524345338901E-2</v>
      </c>
      <c r="R14" s="19">
        <v>2.34637897421025E-2</v>
      </c>
      <c r="S14" s="19"/>
      <c r="T14" s="19">
        <v>1.5579310749622301E-2</v>
      </c>
      <c r="U14" s="19">
        <v>6.2774539274988897E-2</v>
      </c>
      <c r="V14" s="19">
        <v>2.3724183049651602E-2</v>
      </c>
      <c r="W14" s="19">
        <v>6.5467374591483499E-3</v>
      </c>
      <c r="X14" s="19"/>
      <c r="Y14" s="19">
        <v>2.0325962695367201E-2</v>
      </c>
      <c r="Z14" s="19">
        <v>3.4652013230052098E-2</v>
      </c>
      <c r="AA14" s="19">
        <v>6.0034487352867399E-2</v>
      </c>
      <c r="AB14" s="19">
        <v>4.2518506696024097E-2</v>
      </c>
      <c r="AC14" s="19">
        <v>1.26872343004853E-2</v>
      </c>
      <c r="AD14" s="19">
        <v>3.9835210852360498E-2</v>
      </c>
      <c r="AE14" s="19"/>
      <c r="AF14" s="19">
        <v>4.7645540186872802E-2</v>
      </c>
      <c r="AG14" s="19"/>
      <c r="AH14" s="19">
        <v>3.6160937648547803E-2</v>
      </c>
      <c r="AI14" s="19"/>
      <c r="AJ14" s="19">
        <v>3.01109341793055E-2</v>
      </c>
      <c r="AK14" s="19">
        <v>4.5843325375929701E-2</v>
      </c>
      <c r="AL14" s="19">
        <v>5.6653766802222102E-2</v>
      </c>
      <c r="AM14" s="19">
        <v>2.6654056631339799E-2</v>
      </c>
      <c r="AN14" s="19">
        <v>2.0134167266236701E-2</v>
      </c>
    </row>
    <row r="15" spans="2:40" x14ac:dyDescent="0.35">
      <c r="B15" s="16" t="s">
        <v>121</v>
      </c>
    </row>
    <row r="16" spans="2:40" x14ac:dyDescent="0.35">
      <c r="B16" t="s">
        <v>63</v>
      </c>
    </row>
    <row r="17" spans="2:2" x14ac:dyDescent="0.35">
      <c r="B17" t="s">
        <v>64</v>
      </c>
    </row>
    <row r="19" spans="2:2" x14ac:dyDescent="0.35">
      <c r="B19" s="8" t="str">
        <f>HYPERLINK("#'Contents'!A1", "Return to Contents")</f>
        <v>Return to Contents</v>
      </c>
    </row>
  </sheetData>
  <mergeCells count="9">
    <mergeCell ref="AF5"/>
    <mergeCell ref="AH5"/>
    <mergeCell ref="AJ5:AN5"/>
    <mergeCell ref="D2:AH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B2:AN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0" width="10.7265625" customWidth="1"/>
    <col min="41" max="41" width="2.1796875" customWidth="1"/>
  </cols>
  <sheetData>
    <row r="2" spans="2:40" ht="40" customHeight="1" x14ac:dyDescent="0.35">
      <c r="D2" s="30" t="s">
        <v>143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row>
    <row r="5" spans="2:40" ht="30" customHeight="1" x14ac:dyDescent="0.35">
      <c r="B5" s="15"/>
      <c r="C5" s="15"/>
      <c r="D5" s="29" t="s">
        <v>49</v>
      </c>
      <c r="E5" s="29"/>
      <c r="F5" s="15"/>
      <c r="G5" s="29" t="s">
        <v>50</v>
      </c>
      <c r="H5" s="29"/>
      <c r="I5" s="29"/>
      <c r="J5" s="29"/>
      <c r="K5" s="29"/>
      <c r="L5" s="29"/>
      <c r="M5" s="15"/>
      <c r="N5" s="29" t="s">
        <v>51</v>
      </c>
      <c r="O5" s="29"/>
      <c r="P5" s="29"/>
      <c r="Q5" s="29"/>
      <c r="R5" s="29"/>
      <c r="S5" s="15"/>
      <c r="T5" s="29" t="s">
        <v>52</v>
      </c>
      <c r="U5" s="29"/>
      <c r="V5" s="29"/>
      <c r="W5" s="29"/>
      <c r="X5" s="15"/>
      <c r="Y5" s="29" t="s">
        <v>53</v>
      </c>
      <c r="Z5" s="29"/>
      <c r="AA5" s="29"/>
      <c r="AB5" s="29"/>
      <c r="AC5" s="29"/>
      <c r="AD5" s="29"/>
      <c r="AE5" s="15"/>
      <c r="AF5" s="29" t="s">
        <v>42</v>
      </c>
      <c r="AG5" s="15"/>
      <c r="AH5" s="29" t="s">
        <v>43</v>
      </c>
      <c r="AI5" s="15"/>
      <c r="AJ5" s="29" t="s">
        <v>54</v>
      </c>
      <c r="AK5" s="29"/>
      <c r="AL5" s="29"/>
      <c r="AM5" s="29"/>
      <c r="AN5" s="29"/>
    </row>
    <row r="6" spans="2:4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C6" s="12" t="s">
        <v>40</v>
      </c>
      <c r="AD6" s="12" t="s">
        <v>41</v>
      </c>
      <c r="AF6" s="12" t="s">
        <v>42</v>
      </c>
      <c r="AH6" s="12" t="s">
        <v>43</v>
      </c>
      <c r="AJ6" s="12" t="s">
        <v>44</v>
      </c>
      <c r="AK6" s="12" t="s">
        <v>45</v>
      </c>
      <c r="AL6" s="12" t="s">
        <v>46</v>
      </c>
      <c r="AM6" s="12" t="s">
        <v>47</v>
      </c>
      <c r="AN6" s="12" t="s">
        <v>48</v>
      </c>
    </row>
    <row r="7" spans="2:40" ht="30" customHeight="1" x14ac:dyDescent="0.35">
      <c r="B7" s="10" t="s">
        <v>19</v>
      </c>
      <c r="C7" s="10">
        <v>983</v>
      </c>
      <c r="D7" s="10">
        <v>451</v>
      </c>
      <c r="E7" s="10">
        <v>529</v>
      </c>
      <c r="F7" s="10"/>
      <c r="G7" s="10">
        <v>98</v>
      </c>
      <c r="H7" s="10">
        <v>144</v>
      </c>
      <c r="I7" s="10">
        <v>139</v>
      </c>
      <c r="J7" s="10">
        <v>161</v>
      </c>
      <c r="K7" s="10">
        <v>177</v>
      </c>
      <c r="L7" s="10">
        <v>264</v>
      </c>
      <c r="M7" s="10"/>
      <c r="N7" s="10">
        <v>88</v>
      </c>
      <c r="O7" s="10">
        <v>141</v>
      </c>
      <c r="P7" s="10">
        <v>346</v>
      </c>
      <c r="Q7" s="10">
        <v>274</v>
      </c>
      <c r="R7" s="10">
        <v>126</v>
      </c>
      <c r="S7" s="10"/>
      <c r="T7" s="10">
        <v>58</v>
      </c>
      <c r="U7" s="10">
        <v>282</v>
      </c>
      <c r="V7" s="10">
        <v>254</v>
      </c>
      <c r="W7" s="10">
        <v>267</v>
      </c>
      <c r="X7" s="10"/>
      <c r="Y7" s="10">
        <v>403</v>
      </c>
      <c r="Z7" s="10">
        <v>104</v>
      </c>
      <c r="AA7" s="10">
        <v>318</v>
      </c>
      <c r="AB7" s="10">
        <v>65</v>
      </c>
      <c r="AC7" s="10">
        <v>69</v>
      </c>
      <c r="AD7" s="10">
        <v>20</v>
      </c>
      <c r="AE7" s="10"/>
      <c r="AF7" s="10">
        <v>475</v>
      </c>
      <c r="AG7" s="10"/>
      <c r="AH7" s="10">
        <v>983</v>
      </c>
      <c r="AI7" s="10"/>
      <c r="AJ7" s="10">
        <v>323</v>
      </c>
      <c r="AK7" s="10">
        <v>146</v>
      </c>
      <c r="AL7" s="10">
        <v>217</v>
      </c>
      <c r="AM7" s="10">
        <v>204</v>
      </c>
      <c r="AN7" s="10">
        <v>93</v>
      </c>
    </row>
    <row r="8" spans="2:40" ht="30" customHeight="1" x14ac:dyDescent="0.35">
      <c r="B8" s="11" t="s">
        <v>20</v>
      </c>
      <c r="C8" s="11">
        <v>984</v>
      </c>
      <c r="D8" s="11">
        <v>494</v>
      </c>
      <c r="E8" s="11">
        <v>487</v>
      </c>
      <c r="F8" s="11"/>
      <c r="G8" s="11">
        <v>108</v>
      </c>
      <c r="H8" s="11">
        <v>162</v>
      </c>
      <c r="I8" s="11">
        <v>144</v>
      </c>
      <c r="J8" s="11">
        <v>166</v>
      </c>
      <c r="K8" s="11">
        <v>154</v>
      </c>
      <c r="L8" s="11">
        <v>251</v>
      </c>
      <c r="M8" s="11"/>
      <c r="N8" s="11">
        <v>92</v>
      </c>
      <c r="O8" s="11">
        <v>143</v>
      </c>
      <c r="P8" s="11">
        <v>339</v>
      </c>
      <c r="Q8" s="11">
        <v>275</v>
      </c>
      <c r="R8" s="11">
        <v>126</v>
      </c>
      <c r="S8" s="11"/>
      <c r="T8" s="11">
        <v>59</v>
      </c>
      <c r="U8" s="11">
        <v>279</v>
      </c>
      <c r="V8" s="11">
        <v>254</v>
      </c>
      <c r="W8" s="11">
        <v>273</v>
      </c>
      <c r="X8" s="11"/>
      <c r="Y8" s="11">
        <v>417</v>
      </c>
      <c r="Z8" s="11">
        <v>102</v>
      </c>
      <c r="AA8" s="11">
        <v>301</v>
      </c>
      <c r="AB8" s="11">
        <v>67</v>
      </c>
      <c r="AC8" s="11">
        <v>74</v>
      </c>
      <c r="AD8" s="11">
        <v>20</v>
      </c>
      <c r="AE8" s="11"/>
      <c r="AF8" s="11">
        <v>475</v>
      </c>
      <c r="AG8" s="11"/>
      <c r="AH8" s="11">
        <v>984</v>
      </c>
      <c r="AI8" s="11"/>
      <c r="AJ8" s="11">
        <v>310</v>
      </c>
      <c r="AK8" s="11">
        <v>141</v>
      </c>
      <c r="AL8" s="11">
        <v>207</v>
      </c>
      <c r="AM8" s="11">
        <v>226</v>
      </c>
      <c r="AN8" s="11">
        <v>100</v>
      </c>
    </row>
    <row r="9" spans="2:40" x14ac:dyDescent="0.35">
      <c r="B9" s="18" t="s">
        <v>134</v>
      </c>
      <c r="C9" s="17">
        <v>0.160603949868871</v>
      </c>
      <c r="D9" s="17">
        <v>0.16615116816995101</v>
      </c>
      <c r="E9" s="17">
        <v>0.15596786833332801</v>
      </c>
      <c r="F9" s="17"/>
      <c r="G9" s="17">
        <v>0.23982925361259</v>
      </c>
      <c r="H9" s="17">
        <v>0.24074596031369699</v>
      </c>
      <c r="I9" s="17">
        <v>0.14975546444454901</v>
      </c>
      <c r="J9" s="17">
        <v>0.155838787510715</v>
      </c>
      <c r="K9" s="17">
        <v>0.11320623100574501</v>
      </c>
      <c r="L9" s="17">
        <v>0.113254377510663</v>
      </c>
      <c r="M9" s="17"/>
      <c r="N9" s="17">
        <v>0.14189650337442999</v>
      </c>
      <c r="O9" s="17">
        <v>0.15567281963416199</v>
      </c>
      <c r="P9" s="17">
        <v>0.14398670193083599</v>
      </c>
      <c r="Q9" s="17">
        <v>0.173185017861436</v>
      </c>
      <c r="R9" s="17">
        <v>0.199561063355157</v>
      </c>
      <c r="S9" s="17"/>
      <c r="T9" s="17">
        <v>0.16049455770782201</v>
      </c>
      <c r="U9" s="17">
        <v>0.169778870680381</v>
      </c>
      <c r="V9" s="17">
        <v>0.130018673333052</v>
      </c>
      <c r="W9" s="17">
        <v>0.18697933258191399</v>
      </c>
      <c r="X9" s="17"/>
      <c r="Y9" s="17">
        <v>0.179610791174178</v>
      </c>
      <c r="Z9" s="17">
        <v>0.17252493762187901</v>
      </c>
      <c r="AA9" s="17">
        <v>0.116593068844158</v>
      </c>
      <c r="AB9" s="17">
        <v>0.17654175350431001</v>
      </c>
      <c r="AC9" s="17">
        <v>0.20225416609799901</v>
      </c>
      <c r="AD9" s="17">
        <v>0.140386878527792</v>
      </c>
      <c r="AE9" s="17"/>
      <c r="AF9" s="17">
        <v>0.15966060519823</v>
      </c>
      <c r="AG9" s="17"/>
      <c r="AH9" s="17">
        <v>0.160603949868871</v>
      </c>
      <c r="AI9" s="17"/>
      <c r="AJ9" s="17">
        <v>0.180861884329103</v>
      </c>
      <c r="AK9" s="17">
        <v>0.159186924312545</v>
      </c>
      <c r="AL9" s="17">
        <v>0.15041943744243999</v>
      </c>
      <c r="AM9" s="17">
        <v>0.123155120915431</v>
      </c>
      <c r="AN9" s="17">
        <v>0.20562930652280101</v>
      </c>
    </row>
    <row r="10" spans="2:40" x14ac:dyDescent="0.35">
      <c r="B10" s="18" t="s">
        <v>135</v>
      </c>
      <c r="C10" s="17">
        <v>0.51180558825636902</v>
      </c>
      <c r="D10" s="17">
        <v>0.53190085401217901</v>
      </c>
      <c r="E10" s="17">
        <v>0.49051642764693298</v>
      </c>
      <c r="F10" s="17"/>
      <c r="G10" s="17">
        <v>0.50130832129955505</v>
      </c>
      <c r="H10" s="17">
        <v>0.57526471816636804</v>
      </c>
      <c r="I10" s="17">
        <v>0.57492289845045896</v>
      </c>
      <c r="J10" s="17">
        <v>0.50040688957471102</v>
      </c>
      <c r="K10" s="17">
        <v>0.45728946605852</v>
      </c>
      <c r="L10" s="17">
        <v>0.48011228445992798</v>
      </c>
      <c r="M10" s="17"/>
      <c r="N10" s="17">
        <v>0.52741460208660296</v>
      </c>
      <c r="O10" s="17">
        <v>0.51421744634626299</v>
      </c>
      <c r="P10" s="17">
        <v>0.53115017681459897</v>
      </c>
      <c r="Q10" s="17">
        <v>0.50692811321918396</v>
      </c>
      <c r="R10" s="17">
        <v>0.47108047137531001</v>
      </c>
      <c r="S10" s="17"/>
      <c r="T10" s="17">
        <v>0.51850998732406395</v>
      </c>
      <c r="U10" s="17">
        <v>0.46075348692015999</v>
      </c>
      <c r="V10" s="17">
        <v>0.57455241033784199</v>
      </c>
      <c r="W10" s="17">
        <v>0.544422556512558</v>
      </c>
      <c r="X10" s="17"/>
      <c r="Y10" s="17">
        <v>0.56640017376169405</v>
      </c>
      <c r="Z10" s="17">
        <v>0.50785155813292904</v>
      </c>
      <c r="AA10" s="17">
        <v>0.445146680325259</v>
      </c>
      <c r="AB10" s="17">
        <v>0.45359252403581601</v>
      </c>
      <c r="AC10" s="17">
        <v>0.51960374707136203</v>
      </c>
      <c r="AD10" s="17">
        <v>0.60908736287643195</v>
      </c>
      <c r="AE10" s="17"/>
      <c r="AF10" s="17">
        <v>0.50990735037317603</v>
      </c>
      <c r="AG10" s="17"/>
      <c r="AH10" s="17">
        <v>0.51180558825636902</v>
      </c>
      <c r="AI10" s="17"/>
      <c r="AJ10" s="17">
        <v>0.50472333302825001</v>
      </c>
      <c r="AK10" s="17">
        <v>0.49040415060561798</v>
      </c>
      <c r="AL10" s="17">
        <v>0.50236001790933005</v>
      </c>
      <c r="AM10" s="17">
        <v>0.54965183162592202</v>
      </c>
      <c r="AN10" s="17">
        <v>0.498123858614824</v>
      </c>
    </row>
    <row r="11" spans="2:40" ht="29" x14ac:dyDescent="0.35">
      <c r="B11" s="18" t="s">
        <v>136</v>
      </c>
      <c r="C11" s="17">
        <v>0.245212788953241</v>
      </c>
      <c r="D11" s="17">
        <v>0.230870900256128</v>
      </c>
      <c r="E11" s="17">
        <v>0.25917724417294002</v>
      </c>
      <c r="F11" s="17"/>
      <c r="G11" s="17">
        <v>0.21910228441627999</v>
      </c>
      <c r="H11" s="17">
        <v>0.118121875362309</v>
      </c>
      <c r="I11" s="17">
        <v>0.23920357027212599</v>
      </c>
      <c r="J11" s="17">
        <v>0.24635726929355101</v>
      </c>
      <c r="K11" s="17">
        <v>0.29302519189473403</v>
      </c>
      <c r="L11" s="17">
        <v>0.31192479625310898</v>
      </c>
      <c r="M11" s="17"/>
      <c r="N11" s="17">
        <v>0.26954870572185702</v>
      </c>
      <c r="O11" s="17">
        <v>0.21785960914420999</v>
      </c>
      <c r="P11" s="17">
        <v>0.23606554892231599</v>
      </c>
      <c r="Q11" s="17">
        <v>0.254819942939642</v>
      </c>
      <c r="R11" s="17">
        <v>0.27089146750622201</v>
      </c>
      <c r="S11" s="17"/>
      <c r="T11" s="17">
        <v>0.157639298986917</v>
      </c>
      <c r="U11" s="17">
        <v>0.26044486335777201</v>
      </c>
      <c r="V11" s="17">
        <v>0.23644998183840499</v>
      </c>
      <c r="W11" s="17">
        <v>0.21682117332098699</v>
      </c>
      <c r="X11" s="17"/>
      <c r="Y11" s="17">
        <v>0.18659437192565101</v>
      </c>
      <c r="Z11" s="17">
        <v>0.21672926090729899</v>
      </c>
      <c r="AA11" s="17">
        <v>0.32891339382738199</v>
      </c>
      <c r="AB11" s="17">
        <v>0.28808597307884198</v>
      </c>
      <c r="AC11" s="17">
        <v>0.25144903764086002</v>
      </c>
      <c r="AD11" s="17">
        <v>0.14474122566095601</v>
      </c>
      <c r="AE11" s="17"/>
      <c r="AF11" s="17">
        <v>0.23046759071102399</v>
      </c>
      <c r="AG11" s="17"/>
      <c r="AH11" s="17">
        <v>0.245212788953241</v>
      </c>
      <c r="AI11" s="17"/>
      <c r="AJ11" s="17">
        <v>0.25612477680312301</v>
      </c>
      <c r="AK11" s="17">
        <v>0.236181737636324</v>
      </c>
      <c r="AL11" s="17">
        <v>0.24349873987762199</v>
      </c>
      <c r="AM11" s="17">
        <v>0.24833003334127601</v>
      </c>
      <c r="AN11" s="17">
        <v>0.22068863768099101</v>
      </c>
    </row>
    <row r="12" spans="2:40" x14ac:dyDescent="0.35">
      <c r="B12" s="18" t="s">
        <v>137</v>
      </c>
      <c r="C12" s="17">
        <v>3.9602141393937397E-2</v>
      </c>
      <c r="D12" s="17">
        <v>4.0281474818797E-2</v>
      </c>
      <c r="E12" s="17">
        <v>3.9156864786461701E-2</v>
      </c>
      <c r="F12" s="17"/>
      <c r="G12" s="17">
        <v>1.7956359937224799E-2</v>
      </c>
      <c r="H12" s="17">
        <v>3.4586770159924701E-2</v>
      </c>
      <c r="I12" s="17">
        <v>1.46728285078829E-2</v>
      </c>
      <c r="J12" s="17">
        <v>6.16796176882402E-2</v>
      </c>
      <c r="K12" s="17">
        <v>6.7843023146437698E-2</v>
      </c>
      <c r="L12" s="17">
        <v>3.4499221903120797E-2</v>
      </c>
      <c r="M12" s="17"/>
      <c r="N12" s="17">
        <v>1.16173197672135E-2</v>
      </c>
      <c r="O12" s="17">
        <v>5.9770126599416801E-2</v>
      </c>
      <c r="P12" s="17">
        <v>4.1121179214999602E-2</v>
      </c>
      <c r="Q12" s="17">
        <v>3.9309298221550902E-2</v>
      </c>
      <c r="R12" s="17">
        <v>2.8495892316166199E-2</v>
      </c>
      <c r="S12" s="17"/>
      <c r="T12" s="17">
        <v>8.1436867199126697E-2</v>
      </c>
      <c r="U12" s="17">
        <v>4.0884145466292501E-2</v>
      </c>
      <c r="V12" s="17">
        <v>4.38721375919707E-2</v>
      </c>
      <c r="W12" s="17">
        <v>3.2778903491923299E-2</v>
      </c>
      <c r="X12" s="17"/>
      <c r="Y12" s="17">
        <v>3.52718290966249E-2</v>
      </c>
      <c r="Z12" s="17">
        <v>7.4307870140514098E-2</v>
      </c>
      <c r="AA12" s="17">
        <v>4.61751439439924E-2</v>
      </c>
      <c r="AB12" s="17">
        <v>2.6161390215799701E-2</v>
      </c>
      <c r="AC12" s="17">
        <v>1.4005814889294E-2</v>
      </c>
      <c r="AD12" s="17">
        <v>0</v>
      </c>
      <c r="AE12" s="17"/>
      <c r="AF12" s="17">
        <v>4.3806119394716798E-2</v>
      </c>
      <c r="AG12" s="17"/>
      <c r="AH12" s="17">
        <v>3.9602141393937397E-2</v>
      </c>
      <c r="AI12" s="17"/>
      <c r="AJ12" s="17">
        <v>2.7409859155005298E-2</v>
      </c>
      <c r="AK12" s="17">
        <v>6.0021304554062398E-2</v>
      </c>
      <c r="AL12" s="17">
        <v>3.8848791514437299E-2</v>
      </c>
      <c r="AM12" s="17">
        <v>4.2873991028200401E-2</v>
      </c>
      <c r="AN12" s="17">
        <v>4.2647598063907603E-2</v>
      </c>
    </row>
    <row r="13" spans="2:40" x14ac:dyDescent="0.35">
      <c r="B13" s="18" t="s">
        <v>138</v>
      </c>
      <c r="C13" s="17">
        <v>9.0120848181844907E-3</v>
      </c>
      <c r="D13" s="17">
        <v>1.44192687227701E-2</v>
      </c>
      <c r="E13" s="17">
        <v>3.5865569864735399E-3</v>
      </c>
      <c r="F13" s="17"/>
      <c r="G13" s="17">
        <v>1.1880073304879699E-2</v>
      </c>
      <c r="H13" s="17">
        <v>0</v>
      </c>
      <c r="I13" s="17">
        <v>7.8043519130726099E-3</v>
      </c>
      <c r="J13" s="17">
        <v>1.21587576788506E-2</v>
      </c>
      <c r="K13" s="17">
        <v>2.8936257933935301E-2</v>
      </c>
      <c r="L13" s="17">
        <v>0</v>
      </c>
      <c r="M13" s="17"/>
      <c r="N13" s="17">
        <v>9.2365168872023604E-3</v>
      </c>
      <c r="O13" s="17">
        <v>2.48111167223872E-2</v>
      </c>
      <c r="P13" s="17">
        <v>8.1074405823966106E-3</v>
      </c>
      <c r="Q13" s="17">
        <v>0</v>
      </c>
      <c r="R13" s="17">
        <v>1.35667932392171E-2</v>
      </c>
      <c r="S13" s="17"/>
      <c r="T13" s="17">
        <v>1.4589092198887699E-2</v>
      </c>
      <c r="U13" s="17">
        <v>1.7894131484420601E-2</v>
      </c>
      <c r="V13" s="17">
        <v>3.5040359520221698E-3</v>
      </c>
      <c r="W13" s="17">
        <v>4.6867380810549503E-3</v>
      </c>
      <c r="X13" s="17"/>
      <c r="Y13" s="17">
        <v>4.9115426753887498E-3</v>
      </c>
      <c r="Z13" s="17">
        <v>0</v>
      </c>
      <c r="AA13" s="17">
        <v>1.27501611833408E-2</v>
      </c>
      <c r="AB13" s="17">
        <v>1.27999401484973E-2</v>
      </c>
      <c r="AC13" s="17">
        <v>0</v>
      </c>
      <c r="AD13" s="17">
        <v>0.105784532934819</v>
      </c>
      <c r="AE13" s="17"/>
      <c r="AF13" s="17">
        <v>1.47194935348342E-2</v>
      </c>
      <c r="AG13" s="17"/>
      <c r="AH13" s="17">
        <v>9.0120848181844907E-3</v>
      </c>
      <c r="AI13" s="17"/>
      <c r="AJ13" s="17">
        <v>5.52203487758647E-3</v>
      </c>
      <c r="AK13" s="17">
        <v>1.50728824168002E-2</v>
      </c>
      <c r="AL13" s="17">
        <v>1.51606032503851E-2</v>
      </c>
      <c r="AM13" s="17">
        <v>4.3997363432287098E-3</v>
      </c>
      <c r="AN13" s="17">
        <v>8.9052215221203899E-3</v>
      </c>
    </row>
    <row r="14" spans="2:40" x14ac:dyDescent="0.35">
      <c r="B14" s="18" t="s">
        <v>58</v>
      </c>
      <c r="C14" s="19">
        <v>3.3763446709397002E-2</v>
      </c>
      <c r="D14" s="19">
        <v>1.6376334020175399E-2</v>
      </c>
      <c r="E14" s="19">
        <v>5.1595038073863599E-2</v>
      </c>
      <c r="F14" s="19"/>
      <c r="G14" s="19">
        <v>9.9237074294700606E-3</v>
      </c>
      <c r="H14" s="19">
        <v>3.1280675997701499E-2</v>
      </c>
      <c r="I14" s="19">
        <v>1.36408864119104E-2</v>
      </c>
      <c r="J14" s="19">
        <v>2.3558678253931799E-2</v>
      </c>
      <c r="K14" s="19">
        <v>3.9699829960627403E-2</v>
      </c>
      <c r="L14" s="19">
        <v>6.0209319873179797E-2</v>
      </c>
      <c r="M14" s="19"/>
      <c r="N14" s="19">
        <v>4.0286352162694397E-2</v>
      </c>
      <c r="O14" s="19">
        <v>2.7668881553561502E-2</v>
      </c>
      <c r="P14" s="19">
        <v>3.9568952534852597E-2</v>
      </c>
      <c r="Q14" s="19">
        <v>2.5757627758187601E-2</v>
      </c>
      <c r="R14" s="19">
        <v>1.64043122079282E-2</v>
      </c>
      <c r="S14" s="19"/>
      <c r="T14" s="19">
        <v>6.73301965831824E-2</v>
      </c>
      <c r="U14" s="19">
        <v>5.0244502090973697E-2</v>
      </c>
      <c r="V14" s="19">
        <v>1.16027609467079E-2</v>
      </c>
      <c r="W14" s="19">
        <v>1.43112960115635E-2</v>
      </c>
      <c r="X14" s="19"/>
      <c r="Y14" s="19">
        <v>2.72112913664629E-2</v>
      </c>
      <c r="Z14" s="19">
        <v>2.8586373197379E-2</v>
      </c>
      <c r="AA14" s="19">
        <v>5.04215518758677E-2</v>
      </c>
      <c r="AB14" s="19">
        <v>4.2818419016734402E-2</v>
      </c>
      <c r="AC14" s="19">
        <v>1.26872343004853E-2</v>
      </c>
      <c r="AD14" s="19">
        <v>0</v>
      </c>
      <c r="AE14" s="19"/>
      <c r="AF14" s="19">
        <v>4.1438840788019397E-2</v>
      </c>
      <c r="AG14" s="19"/>
      <c r="AH14" s="19">
        <v>3.3763446709397002E-2</v>
      </c>
      <c r="AI14" s="19"/>
      <c r="AJ14" s="19">
        <v>2.5358111806932301E-2</v>
      </c>
      <c r="AK14" s="19">
        <v>3.91330004746498E-2</v>
      </c>
      <c r="AL14" s="19">
        <v>4.9712410005785003E-2</v>
      </c>
      <c r="AM14" s="19">
        <v>3.1589286745941997E-2</v>
      </c>
      <c r="AN14" s="19">
        <v>2.4005377595355901E-2</v>
      </c>
    </row>
    <row r="15" spans="2:40" x14ac:dyDescent="0.35">
      <c r="B15" s="16" t="s">
        <v>121</v>
      </c>
    </row>
    <row r="16" spans="2:40" x14ac:dyDescent="0.35">
      <c r="B16" t="s">
        <v>63</v>
      </c>
    </row>
    <row r="17" spans="2:2" x14ac:dyDescent="0.35">
      <c r="B17" t="s">
        <v>64</v>
      </c>
    </row>
    <row r="19" spans="2:2" x14ac:dyDescent="0.35">
      <c r="B19" s="8" t="str">
        <f>HYPERLINK("#'Contents'!A1", "Return to Contents")</f>
        <v>Return to Contents</v>
      </c>
    </row>
  </sheetData>
  <mergeCells count="9">
    <mergeCell ref="AF5"/>
    <mergeCell ref="AH5"/>
    <mergeCell ref="AJ5:AN5"/>
    <mergeCell ref="D2:AH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B2:AN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0" width="10.7265625" customWidth="1"/>
    <col min="41" max="41" width="2.1796875" customWidth="1"/>
  </cols>
  <sheetData>
    <row r="2" spans="2:40" ht="40" customHeight="1" x14ac:dyDescent="0.35">
      <c r="D2" s="30" t="s">
        <v>144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row>
    <row r="5" spans="2:40" ht="30" customHeight="1" x14ac:dyDescent="0.35">
      <c r="B5" s="15"/>
      <c r="C5" s="15"/>
      <c r="D5" s="29" t="s">
        <v>49</v>
      </c>
      <c r="E5" s="29"/>
      <c r="F5" s="15"/>
      <c r="G5" s="29" t="s">
        <v>50</v>
      </c>
      <c r="H5" s="29"/>
      <c r="I5" s="29"/>
      <c r="J5" s="29"/>
      <c r="K5" s="29"/>
      <c r="L5" s="29"/>
      <c r="M5" s="15"/>
      <c r="N5" s="29" t="s">
        <v>51</v>
      </c>
      <c r="O5" s="29"/>
      <c r="P5" s="29"/>
      <c r="Q5" s="29"/>
      <c r="R5" s="29"/>
      <c r="S5" s="15"/>
      <c r="T5" s="29" t="s">
        <v>52</v>
      </c>
      <c r="U5" s="29"/>
      <c r="V5" s="29"/>
      <c r="W5" s="29"/>
      <c r="X5" s="15"/>
      <c r="Y5" s="29" t="s">
        <v>53</v>
      </c>
      <c r="Z5" s="29"/>
      <c r="AA5" s="29"/>
      <c r="AB5" s="29"/>
      <c r="AC5" s="29"/>
      <c r="AD5" s="29"/>
      <c r="AE5" s="15"/>
      <c r="AF5" s="29" t="s">
        <v>42</v>
      </c>
      <c r="AG5" s="15"/>
      <c r="AH5" s="29" t="s">
        <v>43</v>
      </c>
      <c r="AI5" s="15"/>
      <c r="AJ5" s="29" t="s">
        <v>54</v>
      </c>
      <c r="AK5" s="29"/>
      <c r="AL5" s="29"/>
      <c r="AM5" s="29"/>
      <c r="AN5" s="29"/>
    </row>
    <row r="6" spans="2:4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C6" s="12" t="s">
        <v>40</v>
      </c>
      <c r="AD6" s="12" t="s">
        <v>41</v>
      </c>
      <c r="AF6" s="12" t="s">
        <v>42</v>
      </c>
      <c r="AH6" s="12" t="s">
        <v>43</v>
      </c>
      <c r="AJ6" s="12" t="s">
        <v>44</v>
      </c>
      <c r="AK6" s="12" t="s">
        <v>45</v>
      </c>
      <c r="AL6" s="12" t="s">
        <v>46</v>
      </c>
      <c r="AM6" s="12" t="s">
        <v>47</v>
      </c>
      <c r="AN6" s="12" t="s">
        <v>48</v>
      </c>
    </row>
    <row r="7" spans="2:40" ht="30" customHeight="1" x14ac:dyDescent="0.35">
      <c r="B7" s="10" t="s">
        <v>19</v>
      </c>
      <c r="C7" s="10">
        <v>983</v>
      </c>
      <c r="D7" s="10">
        <v>451</v>
      </c>
      <c r="E7" s="10">
        <v>529</v>
      </c>
      <c r="F7" s="10"/>
      <c r="G7" s="10">
        <v>98</v>
      </c>
      <c r="H7" s="10">
        <v>144</v>
      </c>
      <c r="I7" s="10">
        <v>139</v>
      </c>
      <c r="J7" s="10">
        <v>161</v>
      </c>
      <c r="K7" s="10">
        <v>177</v>
      </c>
      <c r="L7" s="10">
        <v>264</v>
      </c>
      <c r="M7" s="10"/>
      <c r="N7" s="10">
        <v>88</v>
      </c>
      <c r="O7" s="10">
        <v>141</v>
      </c>
      <c r="P7" s="10">
        <v>346</v>
      </c>
      <c r="Q7" s="10">
        <v>274</v>
      </c>
      <c r="R7" s="10">
        <v>126</v>
      </c>
      <c r="S7" s="10"/>
      <c r="T7" s="10">
        <v>58</v>
      </c>
      <c r="U7" s="10">
        <v>282</v>
      </c>
      <c r="V7" s="10">
        <v>254</v>
      </c>
      <c r="W7" s="10">
        <v>267</v>
      </c>
      <c r="X7" s="10"/>
      <c r="Y7" s="10">
        <v>403</v>
      </c>
      <c r="Z7" s="10">
        <v>104</v>
      </c>
      <c r="AA7" s="10">
        <v>318</v>
      </c>
      <c r="AB7" s="10">
        <v>65</v>
      </c>
      <c r="AC7" s="10">
        <v>69</v>
      </c>
      <c r="AD7" s="10">
        <v>20</v>
      </c>
      <c r="AE7" s="10"/>
      <c r="AF7" s="10">
        <v>475</v>
      </c>
      <c r="AG7" s="10"/>
      <c r="AH7" s="10">
        <v>983</v>
      </c>
      <c r="AI7" s="10"/>
      <c r="AJ7" s="10">
        <v>323</v>
      </c>
      <c r="AK7" s="10">
        <v>146</v>
      </c>
      <c r="AL7" s="10">
        <v>217</v>
      </c>
      <c r="AM7" s="10">
        <v>204</v>
      </c>
      <c r="AN7" s="10">
        <v>93</v>
      </c>
    </row>
    <row r="8" spans="2:40" ht="30" customHeight="1" x14ac:dyDescent="0.35">
      <c r="B8" s="11" t="s">
        <v>20</v>
      </c>
      <c r="C8" s="11">
        <v>984</v>
      </c>
      <c r="D8" s="11">
        <v>494</v>
      </c>
      <c r="E8" s="11">
        <v>487</v>
      </c>
      <c r="F8" s="11"/>
      <c r="G8" s="11">
        <v>108</v>
      </c>
      <c r="H8" s="11">
        <v>162</v>
      </c>
      <c r="I8" s="11">
        <v>144</v>
      </c>
      <c r="J8" s="11">
        <v>166</v>
      </c>
      <c r="K8" s="11">
        <v>154</v>
      </c>
      <c r="L8" s="11">
        <v>251</v>
      </c>
      <c r="M8" s="11"/>
      <c r="N8" s="11">
        <v>92</v>
      </c>
      <c r="O8" s="11">
        <v>143</v>
      </c>
      <c r="P8" s="11">
        <v>339</v>
      </c>
      <c r="Q8" s="11">
        <v>275</v>
      </c>
      <c r="R8" s="11">
        <v>126</v>
      </c>
      <c r="S8" s="11"/>
      <c r="T8" s="11">
        <v>59</v>
      </c>
      <c r="U8" s="11">
        <v>279</v>
      </c>
      <c r="V8" s="11">
        <v>254</v>
      </c>
      <c r="W8" s="11">
        <v>273</v>
      </c>
      <c r="X8" s="11"/>
      <c r="Y8" s="11">
        <v>417</v>
      </c>
      <c r="Z8" s="11">
        <v>102</v>
      </c>
      <c r="AA8" s="11">
        <v>301</v>
      </c>
      <c r="AB8" s="11">
        <v>67</v>
      </c>
      <c r="AC8" s="11">
        <v>74</v>
      </c>
      <c r="AD8" s="11">
        <v>20</v>
      </c>
      <c r="AE8" s="11"/>
      <c r="AF8" s="11">
        <v>475</v>
      </c>
      <c r="AG8" s="11"/>
      <c r="AH8" s="11">
        <v>984</v>
      </c>
      <c r="AI8" s="11"/>
      <c r="AJ8" s="11">
        <v>310</v>
      </c>
      <c r="AK8" s="11">
        <v>141</v>
      </c>
      <c r="AL8" s="11">
        <v>207</v>
      </c>
      <c r="AM8" s="11">
        <v>226</v>
      </c>
      <c r="AN8" s="11">
        <v>100</v>
      </c>
    </row>
    <row r="9" spans="2:40" x14ac:dyDescent="0.35">
      <c r="B9" s="18" t="s">
        <v>134</v>
      </c>
      <c r="C9" s="17">
        <v>0.19121561625404601</v>
      </c>
      <c r="D9" s="17">
        <v>0.20322667758326199</v>
      </c>
      <c r="E9" s="17">
        <v>0.17813609658824101</v>
      </c>
      <c r="F9" s="17"/>
      <c r="G9" s="17">
        <v>0.26875347772587099</v>
      </c>
      <c r="H9" s="17">
        <v>0.25257526081381898</v>
      </c>
      <c r="I9" s="17">
        <v>0.20674010161679601</v>
      </c>
      <c r="J9" s="17">
        <v>0.21006562558429501</v>
      </c>
      <c r="K9" s="17">
        <v>0.13515412840677099</v>
      </c>
      <c r="L9" s="17">
        <v>0.131353663236177</v>
      </c>
      <c r="M9" s="17"/>
      <c r="N9" s="17">
        <v>0.171755345398802</v>
      </c>
      <c r="O9" s="17">
        <v>0.15746294815832501</v>
      </c>
      <c r="P9" s="17">
        <v>0.16050756226004201</v>
      </c>
      <c r="Q9" s="17">
        <v>0.228492266039557</v>
      </c>
      <c r="R9" s="17">
        <v>0.25712375751903099</v>
      </c>
      <c r="S9" s="17"/>
      <c r="T9" s="17">
        <v>0.19005546115886901</v>
      </c>
      <c r="U9" s="17">
        <v>0.176294419171799</v>
      </c>
      <c r="V9" s="17">
        <v>0.22837975378516101</v>
      </c>
      <c r="W9" s="17">
        <v>0.198779241241893</v>
      </c>
      <c r="X9" s="17"/>
      <c r="Y9" s="17">
        <v>0.23144327198243</v>
      </c>
      <c r="Z9" s="17">
        <v>0.15751103823832199</v>
      </c>
      <c r="AA9" s="17">
        <v>0.13716264390136801</v>
      </c>
      <c r="AB9" s="17">
        <v>0.14616539403666701</v>
      </c>
      <c r="AC9" s="17">
        <v>0.25415801327705301</v>
      </c>
      <c r="AD9" s="17">
        <v>0.24468084683337199</v>
      </c>
      <c r="AE9" s="17"/>
      <c r="AF9" s="17">
        <v>0.18725973453754899</v>
      </c>
      <c r="AG9" s="17"/>
      <c r="AH9" s="17">
        <v>0.19121561625404601</v>
      </c>
      <c r="AI9" s="17"/>
      <c r="AJ9" s="17">
        <v>0.20742469299675301</v>
      </c>
      <c r="AK9" s="17">
        <v>0.21721795016132101</v>
      </c>
      <c r="AL9" s="17">
        <v>0.16128980894912001</v>
      </c>
      <c r="AM9" s="17">
        <v>0.14322259503051099</v>
      </c>
      <c r="AN9" s="17">
        <v>0.27480081883665303</v>
      </c>
    </row>
    <row r="10" spans="2:40" x14ac:dyDescent="0.35">
      <c r="B10" s="18" t="s">
        <v>135</v>
      </c>
      <c r="C10" s="17">
        <v>0.52861243031457605</v>
      </c>
      <c r="D10" s="17">
        <v>0.543767498123787</v>
      </c>
      <c r="E10" s="17">
        <v>0.51243407835602095</v>
      </c>
      <c r="F10" s="17"/>
      <c r="G10" s="17">
        <v>0.42589666962425499</v>
      </c>
      <c r="H10" s="17">
        <v>0.53265707287469399</v>
      </c>
      <c r="I10" s="17">
        <v>0.61489491930250095</v>
      </c>
      <c r="J10" s="17">
        <v>0.50994905938911805</v>
      </c>
      <c r="K10" s="17">
        <v>0.48674772690298101</v>
      </c>
      <c r="L10" s="17">
        <v>0.55864612672579195</v>
      </c>
      <c r="M10" s="17"/>
      <c r="N10" s="17">
        <v>0.56105263110496395</v>
      </c>
      <c r="O10" s="17">
        <v>0.53151479693283799</v>
      </c>
      <c r="P10" s="17">
        <v>0.55440487874167599</v>
      </c>
      <c r="Q10" s="17">
        <v>0.51252783174592997</v>
      </c>
      <c r="R10" s="17">
        <v>0.47675608871028002</v>
      </c>
      <c r="S10" s="17"/>
      <c r="T10" s="17">
        <v>0.474108838554402</v>
      </c>
      <c r="U10" s="17">
        <v>0.54103260658846097</v>
      </c>
      <c r="V10" s="17">
        <v>0.50478631972599797</v>
      </c>
      <c r="W10" s="17">
        <v>0.59856004166340404</v>
      </c>
      <c r="X10" s="17"/>
      <c r="Y10" s="17">
        <v>0.524304108644986</v>
      </c>
      <c r="Z10" s="17">
        <v>0.54659472682492705</v>
      </c>
      <c r="AA10" s="17">
        <v>0.54991854847001598</v>
      </c>
      <c r="AB10" s="17">
        <v>0.53049830886808802</v>
      </c>
      <c r="AC10" s="17">
        <v>0.48494495192255699</v>
      </c>
      <c r="AD10" s="17">
        <v>0.410883420930448</v>
      </c>
      <c r="AE10" s="17"/>
      <c r="AF10" s="17">
        <v>0.52144820428719596</v>
      </c>
      <c r="AG10" s="17"/>
      <c r="AH10" s="17">
        <v>0.52861243031457605</v>
      </c>
      <c r="AI10" s="17"/>
      <c r="AJ10" s="17">
        <v>0.53677825150288705</v>
      </c>
      <c r="AK10" s="17">
        <v>0.51899647945184202</v>
      </c>
      <c r="AL10" s="17">
        <v>0.498542796883501</v>
      </c>
      <c r="AM10" s="17">
        <v>0.55934656376023995</v>
      </c>
      <c r="AN10" s="17">
        <v>0.50988622334602096</v>
      </c>
    </row>
    <row r="11" spans="2:40" ht="29" x14ac:dyDescent="0.35">
      <c r="B11" s="18" t="s">
        <v>136</v>
      </c>
      <c r="C11" s="17">
        <v>0.21633112640730701</v>
      </c>
      <c r="D11" s="17">
        <v>0.20854927553915301</v>
      </c>
      <c r="E11" s="17">
        <v>0.225548216972563</v>
      </c>
      <c r="F11" s="17"/>
      <c r="G11" s="17">
        <v>0.27525135050233202</v>
      </c>
      <c r="H11" s="17">
        <v>0.172261909975402</v>
      </c>
      <c r="I11" s="17">
        <v>0.14973853673469401</v>
      </c>
      <c r="J11" s="17">
        <v>0.22665603332412301</v>
      </c>
      <c r="K11" s="17">
        <v>0.26039471178802198</v>
      </c>
      <c r="L11" s="17">
        <v>0.22383545063069801</v>
      </c>
      <c r="M11" s="17"/>
      <c r="N11" s="17">
        <v>0.20826593794510001</v>
      </c>
      <c r="O11" s="17">
        <v>0.19726315694618601</v>
      </c>
      <c r="P11" s="17">
        <v>0.223795971429436</v>
      </c>
      <c r="Q11" s="17">
        <v>0.21581313446782199</v>
      </c>
      <c r="R11" s="17">
        <v>0.22241810051674599</v>
      </c>
      <c r="S11" s="17"/>
      <c r="T11" s="17">
        <v>0.24275046253929999</v>
      </c>
      <c r="U11" s="17">
        <v>0.18290139124692401</v>
      </c>
      <c r="V11" s="17">
        <v>0.23333527139556801</v>
      </c>
      <c r="W11" s="17">
        <v>0.17038887818672999</v>
      </c>
      <c r="X11" s="17"/>
      <c r="Y11" s="17">
        <v>0.19616800203972301</v>
      </c>
      <c r="Z11" s="17">
        <v>0.252348512378825</v>
      </c>
      <c r="AA11" s="17">
        <v>0.22392582535007299</v>
      </c>
      <c r="AB11" s="17">
        <v>0.26829860757705398</v>
      </c>
      <c r="AC11" s="17">
        <v>0.209975462936866</v>
      </c>
      <c r="AD11" s="17">
        <v>0.18529537790163</v>
      </c>
      <c r="AE11" s="17"/>
      <c r="AF11" s="17">
        <v>0.20682989126314899</v>
      </c>
      <c r="AG11" s="17"/>
      <c r="AH11" s="17">
        <v>0.21633112640730701</v>
      </c>
      <c r="AI11" s="17"/>
      <c r="AJ11" s="17">
        <v>0.212233463667757</v>
      </c>
      <c r="AK11" s="17">
        <v>0.19089316264057801</v>
      </c>
      <c r="AL11" s="17">
        <v>0.223568160329083</v>
      </c>
      <c r="AM11" s="17">
        <v>0.243843278857023</v>
      </c>
      <c r="AN11" s="17">
        <v>0.187828378077872</v>
      </c>
    </row>
    <row r="12" spans="2:40" x14ac:dyDescent="0.35">
      <c r="B12" s="18" t="s">
        <v>137</v>
      </c>
      <c r="C12" s="17">
        <v>2.6183671278847201E-2</v>
      </c>
      <c r="D12" s="17">
        <v>2.5084900506112999E-2</v>
      </c>
      <c r="E12" s="17">
        <v>2.74582953947329E-2</v>
      </c>
      <c r="F12" s="17"/>
      <c r="G12" s="17">
        <v>2.11203221789295E-2</v>
      </c>
      <c r="H12" s="17">
        <v>1.2022541027972899E-2</v>
      </c>
      <c r="I12" s="17">
        <v>7.1812040210249397E-3</v>
      </c>
      <c r="J12" s="17">
        <v>4.2621474499174097E-2</v>
      </c>
      <c r="K12" s="17">
        <v>4.4398855599232803E-2</v>
      </c>
      <c r="L12" s="17">
        <v>2.6362550575036801E-2</v>
      </c>
      <c r="M12" s="17"/>
      <c r="N12" s="17">
        <v>9.4032165012366206E-3</v>
      </c>
      <c r="O12" s="17">
        <v>6.1693185487107401E-2</v>
      </c>
      <c r="P12" s="17">
        <v>1.8972559610314299E-2</v>
      </c>
      <c r="Q12" s="17">
        <v>1.77075315195259E-2</v>
      </c>
      <c r="R12" s="17">
        <v>2.1411299327897301E-2</v>
      </c>
      <c r="S12" s="17"/>
      <c r="T12" s="17">
        <v>6.3782118884474798E-2</v>
      </c>
      <c r="U12" s="17">
        <v>3.05606314837461E-2</v>
      </c>
      <c r="V12" s="17">
        <v>1.0299574751698201E-2</v>
      </c>
      <c r="W12" s="17">
        <v>2.56039407486293E-2</v>
      </c>
      <c r="X12" s="17"/>
      <c r="Y12" s="17">
        <v>2.0910128244868698E-2</v>
      </c>
      <c r="Z12" s="17">
        <v>8.7251810913235896E-3</v>
      </c>
      <c r="AA12" s="17">
        <v>3.3178415192771697E-2</v>
      </c>
      <c r="AB12" s="17">
        <v>1.5499038090474201E-2</v>
      </c>
      <c r="AC12" s="17">
        <v>2.6375982203992E-2</v>
      </c>
      <c r="AD12" s="17">
        <v>0.15914035433455001</v>
      </c>
      <c r="AE12" s="17"/>
      <c r="AF12" s="17">
        <v>3.4151073216895603E-2</v>
      </c>
      <c r="AG12" s="17"/>
      <c r="AH12" s="17">
        <v>2.6183671278847201E-2</v>
      </c>
      <c r="AI12" s="17"/>
      <c r="AJ12" s="17">
        <v>1.6960823902594398E-2</v>
      </c>
      <c r="AK12" s="17">
        <v>3.3648690446810799E-2</v>
      </c>
      <c r="AL12" s="17">
        <v>4.6059870873389502E-2</v>
      </c>
      <c r="AM12" s="17">
        <v>2.7475385935550999E-2</v>
      </c>
      <c r="AN12" s="17">
        <v>0</v>
      </c>
    </row>
    <row r="13" spans="2:40" x14ac:dyDescent="0.35">
      <c r="B13" s="18" t="s">
        <v>138</v>
      </c>
      <c r="C13" s="17">
        <v>7.8729492683224395E-3</v>
      </c>
      <c r="D13" s="17">
        <v>1.00773298312514E-2</v>
      </c>
      <c r="E13" s="17">
        <v>5.6868888436409602E-3</v>
      </c>
      <c r="F13" s="17"/>
      <c r="G13" s="17">
        <v>8.9781799686123997E-3</v>
      </c>
      <c r="H13" s="17">
        <v>7.9265904474253995E-3</v>
      </c>
      <c r="I13" s="17">
        <v>7.8043519130726099E-3</v>
      </c>
      <c r="J13" s="17">
        <v>0</v>
      </c>
      <c r="K13" s="17">
        <v>2.8416359637396801E-2</v>
      </c>
      <c r="L13" s="17">
        <v>0</v>
      </c>
      <c r="M13" s="17"/>
      <c r="N13" s="17">
        <v>9.2365168872023604E-3</v>
      </c>
      <c r="O13" s="17">
        <v>2.05040694980126E-2</v>
      </c>
      <c r="P13" s="17">
        <v>5.1782846868890699E-3</v>
      </c>
      <c r="Q13" s="17">
        <v>7.9961564994032903E-3</v>
      </c>
      <c r="R13" s="17">
        <v>0</v>
      </c>
      <c r="S13" s="17"/>
      <c r="T13" s="17">
        <v>0</v>
      </c>
      <c r="U13" s="17">
        <v>1.36487815933266E-2</v>
      </c>
      <c r="V13" s="17">
        <v>1.1925077401073399E-2</v>
      </c>
      <c r="W13" s="17">
        <v>0</v>
      </c>
      <c r="X13" s="17"/>
      <c r="Y13" s="17">
        <v>9.5857233830500804E-3</v>
      </c>
      <c r="Z13" s="17">
        <v>0</v>
      </c>
      <c r="AA13" s="17">
        <v>1.24904607399945E-2</v>
      </c>
      <c r="AB13" s="17">
        <v>0</v>
      </c>
      <c r="AC13" s="17">
        <v>0</v>
      </c>
      <c r="AD13" s="17">
        <v>0</v>
      </c>
      <c r="AE13" s="17"/>
      <c r="AF13" s="17">
        <v>9.7055011752716202E-3</v>
      </c>
      <c r="AG13" s="17"/>
      <c r="AH13" s="17">
        <v>7.8729492683224395E-3</v>
      </c>
      <c r="AI13" s="17"/>
      <c r="AJ13" s="17">
        <v>9.65405009040631E-3</v>
      </c>
      <c r="AK13" s="17">
        <v>0</v>
      </c>
      <c r="AL13" s="17">
        <v>9.5850135219287293E-3</v>
      </c>
      <c r="AM13" s="17">
        <v>4.0539569518958001E-3</v>
      </c>
      <c r="AN13" s="17">
        <v>1.85793582173337E-2</v>
      </c>
    </row>
    <row r="14" spans="2:40" x14ac:dyDescent="0.35">
      <c r="B14" s="18" t="s">
        <v>58</v>
      </c>
      <c r="C14" s="19">
        <v>2.97842064769002E-2</v>
      </c>
      <c r="D14" s="19">
        <v>9.2943184164336404E-3</v>
      </c>
      <c r="E14" s="19">
        <v>5.0736423844801197E-2</v>
      </c>
      <c r="F14" s="19"/>
      <c r="G14" s="19">
        <v>0</v>
      </c>
      <c r="H14" s="19">
        <v>2.2556624860687099E-2</v>
      </c>
      <c r="I14" s="19">
        <v>1.36408864119104E-2</v>
      </c>
      <c r="J14" s="19">
        <v>1.07078072032902E-2</v>
      </c>
      <c r="K14" s="19">
        <v>4.4888217665596697E-2</v>
      </c>
      <c r="L14" s="19">
        <v>5.9802208832295499E-2</v>
      </c>
      <c r="M14" s="19"/>
      <c r="N14" s="19">
        <v>4.0286352162694397E-2</v>
      </c>
      <c r="O14" s="19">
        <v>3.1561842977531403E-2</v>
      </c>
      <c r="P14" s="19">
        <v>3.7140743271643399E-2</v>
      </c>
      <c r="Q14" s="19">
        <v>1.7463079727761899E-2</v>
      </c>
      <c r="R14" s="19">
        <v>2.2290753926046E-2</v>
      </c>
      <c r="S14" s="19"/>
      <c r="T14" s="19">
        <v>2.9303118862954801E-2</v>
      </c>
      <c r="U14" s="19">
        <v>5.5562169915742497E-2</v>
      </c>
      <c r="V14" s="19">
        <v>1.12740029405016E-2</v>
      </c>
      <c r="W14" s="19">
        <v>6.66789815934402E-3</v>
      </c>
      <c r="X14" s="19"/>
      <c r="Y14" s="19">
        <v>1.75887657049414E-2</v>
      </c>
      <c r="Z14" s="19">
        <v>3.48205414666026E-2</v>
      </c>
      <c r="AA14" s="19">
        <v>4.3324106345776901E-2</v>
      </c>
      <c r="AB14" s="19">
        <v>3.9538651427716898E-2</v>
      </c>
      <c r="AC14" s="19">
        <v>2.45455896595312E-2</v>
      </c>
      <c r="AD14" s="19">
        <v>0</v>
      </c>
      <c r="AE14" s="19"/>
      <c r="AF14" s="19">
        <v>4.0605595519938899E-2</v>
      </c>
      <c r="AG14" s="19"/>
      <c r="AH14" s="19">
        <v>2.97842064769002E-2</v>
      </c>
      <c r="AI14" s="19"/>
      <c r="AJ14" s="19">
        <v>1.6948717839602001E-2</v>
      </c>
      <c r="AK14" s="19">
        <v>3.9243717299448498E-2</v>
      </c>
      <c r="AL14" s="19">
        <v>6.0954349442977902E-2</v>
      </c>
      <c r="AM14" s="19">
        <v>2.2058219464780499E-2</v>
      </c>
      <c r="AN14" s="19">
        <v>8.9052215221203899E-3</v>
      </c>
    </row>
    <row r="15" spans="2:40" x14ac:dyDescent="0.35">
      <c r="B15" s="16" t="s">
        <v>121</v>
      </c>
    </row>
    <row r="16" spans="2:40" x14ac:dyDescent="0.35">
      <c r="B16" t="s">
        <v>63</v>
      </c>
    </row>
    <row r="17" spans="2:2" x14ac:dyDescent="0.35">
      <c r="B17" t="s">
        <v>64</v>
      </c>
    </row>
    <row r="19" spans="2:2" x14ac:dyDescent="0.35">
      <c r="B19" s="8" t="str">
        <f>HYPERLINK("#'Contents'!A1", "Return to Contents")</f>
        <v>Return to Contents</v>
      </c>
    </row>
  </sheetData>
  <mergeCells count="9">
    <mergeCell ref="AF5"/>
    <mergeCell ref="AH5"/>
    <mergeCell ref="AJ5:AN5"/>
    <mergeCell ref="D2:AH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B2:AN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0" width="10.7265625" customWidth="1"/>
    <col min="41" max="41" width="2.1796875" customWidth="1"/>
  </cols>
  <sheetData>
    <row r="2" spans="2:40" ht="40" customHeight="1" x14ac:dyDescent="0.35">
      <c r="D2" s="30" t="s">
        <v>145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row>
    <row r="5" spans="2:40" ht="30" customHeight="1" x14ac:dyDescent="0.35">
      <c r="B5" s="15"/>
      <c r="C5" s="15"/>
      <c r="D5" s="29" t="s">
        <v>49</v>
      </c>
      <c r="E5" s="29"/>
      <c r="F5" s="15"/>
      <c r="G5" s="29" t="s">
        <v>50</v>
      </c>
      <c r="H5" s="29"/>
      <c r="I5" s="29"/>
      <c r="J5" s="29"/>
      <c r="K5" s="29"/>
      <c r="L5" s="29"/>
      <c r="M5" s="15"/>
      <c r="N5" s="29" t="s">
        <v>51</v>
      </c>
      <c r="O5" s="29"/>
      <c r="P5" s="29"/>
      <c r="Q5" s="29"/>
      <c r="R5" s="29"/>
      <c r="S5" s="15"/>
      <c r="T5" s="29" t="s">
        <v>52</v>
      </c>
      <c r="U5" s="29"/>
      <c r="V5" s="29"/>
      <c r="W5" s="29"/>
      <c r="X5" s="15"/>
      <c r="Y5" s="29" t="s">
        <v>53</v>
      </c>
      <c r="Z5" s="29"/>
      <c r="AA5" s="29"/>
      <c r="AB5" s="29"/>
      <c r="AC5" s="29"/>
      <c r="AD5" s="29"/>
      <c r="AE5" s="15"/>
      <c r="AF5" s="29" t="s">
        <v>42</v>
      </c>
      <c r="AG5" s="15"/>
      <c r="AH5" s="29" t="s">
        <v>43</v>
      </c>
      <c r="AI5" s="15"/>
      <c r="AJ5" s="29" t="s">
        <v>54</v>
      </c>
      <c r="AK5" s="29"/>
      <c r="AL5" s="29"/>
      <c r="AM5" s="29"/>
      <c r="AN5" s="29"/>
    </row>
    <row r="6" spans="2:4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C6" s="12" t="s">
        <v>40</v>
      </c>
      <c r="AD6" s="12" t="s">
        <v>41</v>
      </c>
      <c r="AF6" s="12" t="s">
        <v>42</v>
      </c>
      <c r="AH6" s="12" t="s">
        <v>43</v>
      </c>
      <c r="AJ6" s="12" t="s">
        <v>44</v>
      </c>
      <c r="AK6" s="12" t="s">
        <v>45</v>
      </c>
      <c r="AL6" s="12" t="s">
        <v>46</v>
      </c>
      <c r="AM6" s="12" t="s">
        <v>47</v>
      </c>
      <c r="AN6" s="12" t="s">
        <v>48</v>
      </c>
    </row>
    <row r="7" spans="2:40" ht="30" customHeight="1" x14ac:dyDescent="0.35">
      <c r="B7" s="10" t="s">
        <v>19</v>
      </c>
      <c r="C7" s="10">
        <v>983</v>
      </c>
      <c r="D7" s="10">
        <v>451</v>
      </c>
      <c r="E7" s="10">
        <v>529</v>
      </c>
      <c r="F7" s="10"/>
      <c r="G7" s="10">
        <v>98</v>
      </c>
      <c r="H7" s="10">
        <v>144</v>
      </c>
      <c r="I7" s="10">
        <v>139</v>
      </c>
      <c r="J7" s="10">
        <v>161</v>
      </c>
      <c r="K7" s="10">
        <v>177</v>
      </c>
      <c r="L7" s="10">
        <v>264</v>
      </c>
      <c r="M7" s="10"/>
      <c r="N7" s="10">
        <v>88</v>
      </c>
      <c r="O7" s="10">
        <v>141</v>
      </c>
      <c r="P7" s="10">
        <v>346</v>
      </c>
      <c r="Q7" s="10">
        <v>274</v>
      </c>
      <c r="R7" s="10">
        <v>126</v>
      </c>
      <c r="S7" s="10"/>
      <c r="T7" s="10">
        <v>58</v>
      </c>
      <c r="U7" s="10">
        <v>282</v>
      </c>
      <c r="V7" s="10">
        <v>254</v>
      </c>
      <c r="W7" s="10">
        <v>267</v>
      </c>
      <c r="X7" s="10"/>
      <c r="Y7" s="10">
        <v>403</v>
      </c>
      <c r="Z7" s="10">
        <v>104</v>
      </c>
      <c r="AA7" s="10">
        <v>318</v>
      </c>
      <c r="AB7" s="10">
        <v>65</v>
      </c>
      <c r="AC7" s="10">
        <v>69</v>
      </c>
      <c r="AD7" s="10">
        <v>20</v>
      </c>
      <c r="AE7" s="10"/>
      <c r="AF7" s="10">
        <v>475</v>
      </c>
      <c r="AG7" s="10"/>
      <c r="AH7" s="10">
        <v>983</v>
      </c>
      <c r="AI7" s="10"/>
      <c r="AJ7" s="10">
        <v>323</v>
      </c>
      <c r="AK7" s="10">
        <v>146</v>
      </c>
      <c r="AL7" s="10">
        <v>217</v>
      </c>
      <c r="AM7" s="10">
        <v>204</v>
      </c>
      <c r="AN7" s="10">
        <v>93</v>
      </c>
    </row>
    <row r="8" spans="2:40" ht="30" customHeight="1" x14ac:dyDescent="0.35">
      <c r="B8" s="11" t="s">
        <v>20</v>
      </c>
      <c r="C8" s="11">
        <v>984</v>
      </c>
      <c r="D8" s="11">
        <v>494</v>
      </c>
      <c r="E8" s="11">
        <v>487</v>
      </c>
      <c r="F8" s="11"/>
      <c r="G8" s="11">
        <v>108</v>
      </c>
      <c r="H8" s="11">
        <v>162</v>
      </c>
      <c r="I8" s="11">
        <v>144</v>
      </c>
      <c r="J8" s="11">
        <v>166</v>
      </c>
      <c r="K8" s="11">
        <v>154</v>
      </c>
      <c r="L8" s="11">
        <v>251</v>
      </c>
      <c r="M8" s="11"/>
      <c r="N8" s="11">
        <v>92</v>
      </c>
      <c r="O8" s="11">
        <v>143</v>
      </c>
      <c r="P8" s="11">
        <v>339</v>
      </c>
      <c r="Q8" s="11">
        <v>275</v>
      </c>
      <c r="R8" s="11">
        <v>126</v>
      </c>
      <c r="S8" s="11"/>
      <c r="T8" s="11">
        <v>59</v>
      </c>
      <c r="U8" s="11">
        <v>279</v>
      </c>
      <c r="V8" s="11">
        <v>254</v>
      </c>
      <c r="W8" s="11">
        <v>273</v>
      </c>
      <c r="X8" s="11"/>
      <c r="Y8" s="11">
        <v>417</v>
      </c>
      <c r="Z8" s="11">
        <v>102</v>
      </c>
      <c r="AA8" s="11">
        <v>301</v>
      </c>
      <c r="AB8" s="11">
        <v>67</v>
      </c>
      <c r="AC8" s="11">
        <v>74</v>
      </c>
      <c r="AD8" s="11">
        <v>20</v>
      </c>
      <c r="AE8" s="11"/>
      <c r="AF8" s="11">
        <v>475</v>
      </c>
      <c r="AG8" s="11"/>
      <c r="AH8" s="11">
        <v>984</v>
      </c>
      <c r="AI8" s="11"/>
      <c r="AJ8" s="11">
        <v>310</v>
      </c>
      <c r="AK8" s="11">
        <v>141</v>
      </c>
      <c r="AL8" s="11">
        <v>207</v>
      </c>
      <c r="AM8" s="11">
        <v>226</v>
      </c>
      <c r="AN8" s="11">
        <v>100</v>
      </c>
    </row>
    <row r="9" spans="2:40" x14ac:dyDescent="0.35">
      <c r="B9" s="18" t="s">
        <v>134</v>
      </c>
      <c r="C9" s="17">
        <v>0.15788155249951799</v>
      </c>
      <c r="D9" s="17">
        <v>0.17976843097265899</v>
      </c>
      <c r="E9" s="17">
        <v>0.13666632988104599</v>
      </c>
      <c r="F9" s="17"/>
      <c r="G9" s="17">
        <v>0.27365337287497898</v>
      </c>
      <c r="H9" s="17">
        <v>0.21458755403704999</v>
      </c>
      <c r="I9" s="17">
        <v>0.12282227401821</v>
      </c>
      <c r="J9" s="17">
        <v>0.17133114270965799</v>
      </c>
      <c r="K9" s="17">
        <v>0.12216341323905799</v>
      </c>
      <c r="L9" s="17">
        <v>0.104681498888617</v>
      </c>
      <c r="M9" s="17"/>
      <c r="N9" s="17">
        <v>0.16232094703612801</v>
      </c>
      <c r="O9" s="17">
        <v>0.15667241284897501</v>
      </c>
      <c r="P9" s="17">
        <v>0.11765417999599601</v>
      </c>
      <c r="Q9" s="17">
        <v>0.19805648816374599</v>
      </c>
      <c r="R9" s="17">
        <v>0.18650252080178101</v>
      </c>
      <c r="S9" s="17"/>
      <c r="T9" s="17">
        <v>0.20452012781638801</v>
      </c>
      <c r="U9" s="17">
        <v>0.137078956019167</v>
      </c>
      <c r="V9" s="17">
        <v>0.17334528247394701</v>
      </c>
      <c r="W9" s="17">
        <v>0.16975887151765101</v>
      </c>
      <c r="X9" s="17"/>
      <c r="Y9" s="17">
        <v>0.16289201709127299</v>
      </c>
      <c r="Z9" s="17">
        <v>0.19696981148993201</v>
      </c>
      <c r="AA9" s="17">
        <v>0.11852225407933099</v>
      </c>
      <c r="AB9" s="17">
        <v>0.164629835593985</v>
      </c>
      <c r="AC9" s="17">
        <v>0.24907230563171301</v>
      </c>
      <c r="AD9" s="17">
        <v>0.115240102754498</v>
      </c>
      <c r="AE9" s="17"/>
      <c r="AF9" s="17">
        <v>0.159435688986728</v>
      </c>
      <c r="AG9" s="17"/>
      <c r="AH9" s="17">
        <v>0.15788155249951799</v>
      </c>
      <c r="AI9" s="17"/>
      <c r="AJ9" s="17">
        <v>0.18589184172409401</v>
      </c>
      <c r="AK9" s="17">
        <v>0.14246313540104599</v>
      </c>
      <c r="AL9" s="17">
        <v>0.14665309307097399</v>
      </c>
      <c r="AM9" s="17">
        <v>0.13996593159807999</v>
      </c>
      <c r="AN9" s="17">
        <v>0.156711460975242</v>
      </c>
    </row>
    <row r="10" spans="2:40" x14ac:dyDescent="0.35">
      <c r="B10" s="18" t="s">
        <v>135</v>
      </c>
      <c r="C10" s="17">
        <v>0.43858199319086899</v>
      </c>
      <c r="D10" s="17">
        <v>0.42622522653744099</v>
      </c>
      <c r="E10" s="17">
        <v>0.449690082828124</v>
      </c>
      <c r="F10" s="17"/>
      <c r="G10" s="17">
        <v>0.38136938781926399</v>
      </c>
      <c r="H10" s="17">
        <v>0.44876171006093402</v>
      </c>
      <c r="I10" s="17">
        <v>0.52768499244794997</v>
      </c>
      <c r="J10" s="17">
        <v>0.39116935963144001</v>
      </c>
      <c r="K10" s="17">
        <v>0.437261439642748</v>
      </c>
      <c r="L10" s="17">
        <v>0.43763342645058201</v>
      </c>
      <c r="M10" s="17"/>
      <c r="N10" s="17">
        <v>0.386379033673734</v>
      </c>
      <c r="O10" s="17">
        <v>0.43543469930138701</v>
      </c>
      <c r="P10" s="17">
        <v>0.40012328812450498</v>
      </c>
      <c r="Q10" s="17">
        <v>0.46471925176520801</v>
      </c>
      <c r="R10" s="17">
        <v>0.52952608896461395</v>
      </c>
      <c r="S10" s="17"/>
      <c r="T10" s="17">
        <v>0.338917044815288</v>
      </c>
      <c r="U10" s="17">
        <v>0.41578108185495299</v>
      </c>
      <c r="V10" s="17">
        <v>0.46160219117946899</v>
      </c>
      <c r="W10" s="17">
        <v>0.48719238705062501</v>
      </c>
      <c r="X10" s="17"/>
      <c r="Y10" s="17">
        <v>0.46459754226783101</v>
      </c>
      <c r="Z10" s="17">
        <v>0.43464763337893902</v>
      </c>
      <c r="AA10" s="17">
        <v>0.42501045350968902</v>
      </c>
      <c r="AB10" s="17">
        <v>0.42092694342530801</v>
      </c>
      <c r="AC10" s="17">
        <v>0.44359303929563598</v>
      </c>
      <c r="AD10" s="17">
        <v>0.19668429789431199</v>
      </c>
      <c r="AE10" s="17"/>
      <c r="AF10" s="17">
        <v>0.44212591364913201</v>
      </c>
      <c r="AG10" s="17"/>
      <c r="AH10" s="17">
        <v>0.43858199319086899</v>
      </c>
      <c r="AI10" s="17"/>
      <c r="AJ10" s="17">
        <v>0.42968337762046099</v>
      </c>
      <c r="AK10" s="17">
        <v>0.40972286551061698</v>
      </c>
      <c r="AL10" s="17">
        <v>0.42351079831475902</v>
      </c>
      <c r="AM10" s="17">
        <v>0.49077162500132598</v>
      </c>
      <c r="AN10" s="17">
        <v>0.42034897839343499</v>
      </c>
    </row>
    <row r="11" spans="2:40" ht="29" x14ac:dyDescent="0.35">
      <c r="B11" s="18" t="s">
        <v>136</v>
      </c>
      <c r="C11" s="17">
        <v>0.27989387006320099</v>
      </c>
      <c r="D11" s="17">
        <v>0.28595327174188501</v>
      </c>
      <c r="E11" s="17">
        <v>0.27343929412204299</v>
      </c>
      <c r="F11" s="17"/>
      <c r="G11" s="17">
        <v>0.192458347579059</v>
      </c>
      <c r="H11" s="17">
        <v>0.199637737534721</v>
      </c>
      <c r="I11" s="17">
        <v>0.24003172866925401</v>
      </c>
      <c r="J11" s="17">
        <v>0.32869898333492198</v>
      </c>
      <c r="K11" s="17">
        <v>0.31622924467460301</v>
      </c>
      <c r="L11" s="17">
        <v>0.337580483112629</v>
      </c>
      <c r="M11" s="17"/>
      <c r="N11" s="17">
        <v>0.34095361481827502</v>
      </c>
      <c r="O11" s="17">
        <v>0.231862904005916</v>
      </c>
      <c r="P11" s="17">
        <v>0.34872350352219</v>
      </c>
      <c r="Q11" s="17">
        <v>0.236548765312522</v>
      </c>
      <c r="R11" s="17">
        <v>0.18713568118620899</v>
      </c>
      <c r="S11" s="17"/>
      <c r="T11" s="17">
        <v>0.28893920817155899</v>
      </c>
      <c r="U11" s="17">
        <v>0.29380055389575999</v>
      </c>
      <c r="V11" s="17">
        <v>0.27792055610508298</v>
      </c>
      <c r="W11" s="17">
        <v>0.24914319050960901</v>
      </c>
      <c r="X11" s="17"/>
      <c r="Y11" s="17">
        <v>0.25492102203487299</v>
      </c>
      <c r="Z11" s="17">
        <v>0.25218813406777502</v>
      </c>
      <c r="AA11" s="17">
        <v>0.32903599392212501</v>
      </c>
      <c r="AB11" s="17">
        <v>0.30068046659162201</v>
      </c>
      <c r="AC11" s="17">
        <v>0.16287551726223001</v>
      </c>
      <c r="AD11" s="17">
        <v>0.479018137674107</v>
      </c>
      <c r="AE11" s="17"/>
      <c r="AF11" s="17">
        <v>0.25722765054792801</v>
      </c>
      <c r="AG11" s="17"/>
      <c r="AH11" s="17">
        <v>0.27989387006320099</v>
      </c>
      <c r="AI11" s="17"/>
      <c r="AJ11" s="17">
        <v>0.27536934985910899</v>
      </c>
      <c r="AK11" s="17">
        <v>0.30192164812405697</v>
      </c>
      <c r="AL11" s="17">
        <v>0.289084693881758</v>
      </c>
      <c r="AM11" s="17">
        <v>0.25900656121226001</v>
      </c>
      <c r="AN11" s="17">
        <v>0.29085716935994599</v>
      </c>
    </row>
    <row r="12" spans="2:40" x14ac:dyDescent="0.35">
      <c r="B12" s="18" t="s">
        <v>137</v>
      </c>
      <c r="C12" s="17">
        <v>2.4960264126186901E-2</v>
      </c>
      <c r="D12" s="17">
        <v>3.1321909568561901E-2</v>
      </c>
      <c r="E12" s="17">
        <v>1.8665249425822102E-2</v>
      </c>
      <c r="F12" s="17"/>
      <c r="G12" s="17">
        <v>4.0359814659571301E-2</v>
      </c>
      <c r="H12" s="17">
        <v>3.2370789478216699E-2</v>
      </c>
      <c r="I12" s="17">
        <v>2.90243067970739E-2</v>
      </c>
      <c r="J12" s="17">
        <v>2.7909708867606599E-2</v>
      </c>
      <c r="K12" s="17">
        <v>4.0107254615015499E-2</v>
      </c>
      <c r="L12" s="17">
        <v>0</v>
      </c>
      <c r="M12" s="17"/>
      <c r="N12" s="17">
        <v>9.2365168872023604E-3</v>
      </c>
      <c r="O12" s="17">
        <v>4.9175700880663101E-2</v>
      </c>
      <c r="P12" s="17">
        <v>1.6425124376477401E-2</v>
      </c>
      <c r="Q12" s="17">
        <v>2.60033397243709E-2</v>
      </c>
      <c r="R12" s="17">
        <v>3.1188686082725198E-2</v>
      </c>
      <c r="S12" s="17"/>
      <c r="T12" s="17">
        <v>3.3218598635626602E-2</v>
      </c>
      <c r="U12" s="17">
        <v>3.1462396568769598E-2</v>
      </c>
      <c r="V12" s="17">
        <v>1.41671502111681E-2</v>
      </c>
      <c r="W12" s="17">
        <v>3.4227374700130798E-2</v>
      </c>
      <c r="X12" s="17"/>
      <c r="Y12" s="17">
        <v>3.0189751281953801E-2</v>
      </c>
      <c r="Z12" s="17">
        <v>2.6226382547677399E-2</v>
      </c>
      <c r="AA12" s="17">
        <v>1.53738170979424E-2</v>
      </c>
      <c r="AB12" s="17">
        <v>2.17442604239441E-2</v>
      </c>
      <c r="AC12" s="17">
        <v>2.6375982203992E-2</v>
      </c>
      <c r="AD12" s="17">
        <v>6.3437717889902795E-2</v>
      </c>
      <c r="AE12" s="17"/>
      <c r="AF12" s="17">
        <v>2.9141997200550902E-2</v>
      </c>
      <c r="AG12" s="17"/>
      <c r="AH12" s="17">
        <v>2.4960264126186901E-2</v>
      </c>
      <c r="AI12" s="17"/>
      <c r="AJ12" s="17">
        <v>2.62617980716187E-2</v>
      </c>
      <c r="AK12" s="17">
        <v>9.0390271244456793E-3</v>
      </c>
      <c r="AL12" s="17">
        <v>3.3275954672013899E-2</v>
      </c>
      <c r="AM12" s="17">
        <v>1.7327523331967298E-2</v>
      </c>
      <c r="AN12" s="17">
        <v>4.3457970813086E-2</v>
      </c>
    </row>
    <row r="13" spans="2:40" x14ac:dyDescent="0.35">
      <c r="B13" s="18" t="s">
        <v>138</v>
      </c>
      <c r="C13" s="17">
        <v>1.23453335797941E-2</v>
      </c>
      <c r="D13" s="17">
        <v>1.3604969873654499E-2</v>
      </c>
      <c r="E13" s="17">
        <v>1.11443754812469E-2</v>
      </c>
      <c r="F13" s="17"/>
      <c r="G13" s="17">
        <v>1.1583178099471E-2</v>
      </c>
      <c r="H13" s="17">
        <v>2.48281194636964E-2</v>
      </c>
      <c r="I13" s="17">
        <v>8.2996184084357903E-3</v>
      </c>
      <c r="J13" s="17">
        <v>0</v>
      </c>
      <c r="K13" s="17">
        <v>1.7579245885961398E-2</v>
      </c>
      <c r="L13" s="17">
        <v>1.1859601328238401E-2</v>
      </c>
      <c r="M13" s="17"/>
      <c r="N13" s="17">
        <v>0</v>
      </c>
      <c r="O13" s="17">
        <v>8.6963027955428793E-3</v>
      </c>
      <c r="P13" s="17">
        <v>1.6845606669985001E-2</v>
      </c>
      <c r="Q13" s="17">
        <v>1.08021538532369E-2</v>
      </c>
      <c r="R13" s="17">
        <v>1.7564595880774199E-2</v>
      </c>
      <c r="S13" s="17"/>
      <c r="T13" s="17">
        <v>0</v>
      </c>
      <c r="U13" s="17">
        <v>1.1226984623394699E-2</v>
      </c>
      <c r="V13" s="17">
        <v>1.5204603369707199E-2</v>
      </c>
      <c r="W13" s="17">
        <v>1.5513586833398299E-2</v>
      </c>
      <c r="X13" s="17"/>
      <c r="Y13" s="17">
        <v>2.0069582969137401E-2</v>
      </c>
      <c r="Z13" s="17">
        <v>0</v>
      </c>
      <c r="AA13" s="17">
        <v>9.6420701091977593E-3</v>
      </c>
      <c r="AB13" s="17">
        <v>0</v>
      </c>
      <c r="AC13" s="17">
        <v>1.2088792882179299E-2</v>
      </c>
      <c r="AD13" s="17">
        <v>0</v>
      </c>
      <c r="AE13" s="17"/>
      <c r="AF13" s="17">
        <v>1.53150351313706E-2</v>
      </c>
      <c r="AG13" s="17"/>
      <c r="AH13" s="17">
        <v>1.23453335797941E-2</v>
      </c>
      <c r="AI13" s="17"/>
      <c r="AJ13" s="17">
        <v>1.2676965236141801E-2</v>
      </c>
      <c r="AK13" s="17">
        <v>1.51464703442332E-2</v>
      </c>
      <c r="AL13" s="17">
        <v>4.4728142002444498E-3</v>
      </c>
      <c r="AM13" s="17">
        <v>9.1427485591962197E-3</v>
      </c>
      <c r="AN13" s="17">
        <v>3.0941479554949199E-2</v>
      </c>
    </row>
    <row r="14" spans="2:40" x14ac:dyDescent="0.35">
      <c r="B14" s="18" t="s">
        <v>58</v>
      </c>
      <c r="C14" s="19">
        <v>8.6336986540430802E-2</v>
      </c>
      <c r="D14" s="19">
        <v>6.3126191305799106E-2</v>
      </c>
      <c r="E14" s="19">
        <v>0.110394668261718</v>
      </c>
      <c r="F14" s="19"/>
      <c r="G14" s="19">
        <v>0.10057589896765699</v>
      </c>
      <c r="H14" s="19">
        <v>7.9814089425381707E-2</v>
      </c>
      <c r="I14" s="19">
        <v>7.2137079659077105E-2</v>
      </c>
      <c r="J14" s="19">
        <v>8.0890805456373102E-2</v>
      </c>
      <c r="K14" s="19">
        <v>6.6659401942614299E-2</v>
      </c>
      <c r="L14" s="19">
        <v>0.108244990219934</v>
      </c>
      <c r="M14" s="19"/>
      <c r="N14" s="19">
        <v>0.101109887584661</v>
      </c>
      <c r="O14" s="19">
        <v>0.118157980167517</v>
      </c>
      <c r="P14" s="19">
        <v>0.100228297310846</v>
      </c>
      <c r="Q14" s="19">
        <v>6.3870001180916194E-2</v>
      </c>
      <c r="R14" s="19">
        <v>4.8082427083895797E-2</v>
      </c>
      <c r="S14" s="19"/>
      <c r="T14" s="19">
        <v>0.13440502056113801</v>
      </c>
      <c r="U14" s="19">
        <v>0.110650027037957</v>
      </c>
      <c r="V14" s="19">
        <v>5.7760216660626501E-2</v>
      </c>
      <c r="W14" s="19">
        <v>4.4164589388585203E-2</v>
      </c>
      <c r="X14" s="19"/>
      <c r="Y14" s="19">
        <v>6.7330084354931902E-2</v>
      </c>
      <c r="Z14" s="19">
        <v>8.9968038515676294E-2</v>
      </c>
      <c r="AA14" s="19">
        <v>0.102415411281715</v>
      </c>
      <c r="AB14" s="19">
        <v>9.2018493965140696E-2</v>
      </c>
      <c r="AC14" s="19">
        <v>0.10599436272425</v>
      </c>
      <c r="AD14" s="19">
        <v>0.14561974378718001</v>
      </c>
      <c r="AE14" s="19"/>
      <c r="AF14" s="19">
        <v>9.6753714484289904E-2</v>
      </c>
      <c r="AG14" s="19"/>
      <c r="AH14" s="19">
        <v>8.6336986540430802E-2</v>
      </c>
      <c r="AI14" s="19"/>
      <c r="AJ14" s="19">
        <v>7.0116667488575798E-2</v>
      </c>
      <c r="AK14" s="19">
        <v>0.12170685349560199</v>
      </c>
      <c r="AL14" s="19">
        <v>0.103002645860251</v>
      </c>
      <c r="AM14" s="19">
        <v>8.3785610297170104E-2</v>
      </c>
      <c r="AN14" s="19">
        <v>5.7682940903341903E-2</v>
      </c>
    </row>
    <row r="15" spans="2:40" x14ac:dyDescent="0.35">
      <c r="B15" s="16" t="s">
        <v>121</v>
      </c>
    </row>
    <row r="16" spans="2:40" x14ac:dyDescent="0.35">
      <c r="B16" t="s">
        <v>63</v>
      </c>
    </row>
    <row r="17" spans="2:2" x14ac:dyDescent="0.35">
      <c r="B17" t="s">
        <v>64</v>
      </c>
    </row>
    <row r="19" spans="2:2" x14ac:dyDescent="0.35">
      <c r="B19" s="8" t="str">
        <f>HYPERLINK("#'Contents'!A1", "Return to Contents")</f>
        <v>Return to Contents</v>
      </c>
    </row>
  </sheetData>
  <mergeCells count="9">
    <mergeCell ref="AF5"/>
    <mergeCell ref="AH5"/>
    <mergeCell ref="AJ5:AN5"/>
    <mergeCell ref="D2:AH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B2:AN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0" width="10.7265625" customWidth="1"/>
    <col min="41" max="41" width="2.1796875" customWidth="1"/>
  </cols>
  <sheetData>
    <row r="2" spans="2:40" ht="40" customHeight="1" x14ac:dyDescent="0.35">
      <c r="D2" s="30" t="s">
        <v>146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row>
    <row r="5" spans="2:40" ht="30" customHeight="1" x14ac:dyDescent="0.35">
      <c r="B5" s="15"/>
      <c r="C5" s="15"/>
      <c r="D5" s="29" t="s">
        <v>49</v>
      </c>
      <c r="E5" s="29"/>
      <c r="F5" s="15"/>
      <c r="G5" s="29" t="s">
        <v>50</v>
      </c>
      <c r="H5" s="29"/>
      <c r="I5" s="29"/>
      <c r="J5" s="29"/>
      <c r="K5" s="29"/>
      <c r="L5" s="29"/>
      <c r="M5" s="15"/>
      <c r="N5" s="29" t="s">
        <v>51</v>
      </c>
      <c r="O5" s="29"/>
      <c r="P5" s="29"/>
      <c r="Q5" s="29"/>
      <c r="R5" s="29"/>
      <c r="S5" s="15"/>
      <c r="T5" s="29" t="s">
        <v>52</v>
      </c>
      <c r="U5" s="29"/>
      <c r="V5" s="29"/>
      <c r="W5" s="29"/>
      <c r="X5" s="15"/>
      <c r="Y5" s="29" t="s">
        <v>53</v>
      </c>
      <c r="Z5" s="29"/>
      <c r="AA5" s="29"/>
      <c r="AB5" s="29"/>
      <c r="AC5" s="29"/>
      <c r="AD5" s="29"/>
      <c r="AE5" s="15"/>
      <c r="AF5" s="29" t="s">
        <v>42</v>
      </c>
      <c r="AG5" s="15"/>
      <c r="AH5" s="29" t="s">
        <v>43</v>
      </c>
      <c r="AI5" s="15"/>
      <c r="AJ5" s="29" t="s">
        <v>54</v>
      </c>
      <c r="AK5" s="29"/>
      <c r="AL5" s="29"/>
      <c r="AM5" s="29"/>
      <c r="AN5" s="29"/>
    </row>
    <row r="6" spans="2:4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C6" s="12" t="s">
        <v>40</v>
      </c>
      <c r="AD6" s="12" t="s">
        <v>41</v>
      </c>
      <c r="AF6" s="12" t="s">
        <v>42</v>
      </c>
      <c r="AH6" s="12" t="s">
        <v>43</v>
      </c>
      <c r="AJ6" s="12" t="s">
        <v>44</v>
      </c>
      <c r="AK6" s="12" t="s">
        <v>45</v>
      </c>
      <c r="AL6" s="12" t="s">
        <v>46</v>
      </c>
      <c r="AM6" s="12" t="s">
        <v>47</v>
      </c>
      <c r="AN6" s="12" t="s">
        <v>48</v>
      </c>
    </row>
    <row r="7" spans="2:40" ht="30" customHeight="1" x14ac:dyDescent="0.35">
      <c r="B7" s="10" t="s">
        <v>19</v>
      </c>
      <c r="C7" s="10">
        <v>983</v>
      </c>
      <c r="D7" s="10">
        <v>451</v>
      </c>
      <c r="E7" s="10">
        <v>529</v>
      </c>
      <c r="F7" s="10"/>
      <c r="G7" s="10">
        <v>98</v>
      </c>
      <c r="H7" s="10">
        <v>144</v>
      </c>
      <c r="I7" s="10">
        <v>139</v>
      </c>
      <c r="J7" s="10">
        <v>161</v>
      </c>
      <c r="K7" s="10">
        <v>177</v>
      </c>
      <c r="L7" s="10">
        <v>264</v>
      </c>
      <c r="M7" s="10"/>
      <c r="N7" s="10">
        <v>88</v>
      </c>
      <c r="O7" s="10">
        <v>141</v>
      </c>
      <c r="P7" s="10">
        <v>346</v>
      </c>
      <c r="Q7" s="10">
        <v>274</v>
      </c>
      <c r="R7" s="10">
        <v>126</v>
      </c>
      <c r="S7" s="10"/>
      <c r="T7" s="10">
        <v>58</v>
      </c>
      <c r="U7" s="10">
        <v>282</v>
      </c>
      <c r="V7" s="10">
        <v>254</v>
      </c>
      <c r="W7" s="10">
        <v>267</v>
      </c>
      <c r="X7" s="10"/>
      <c r="Y7" s="10">
        <v>403</v>
      </c>
      <c r="Z7" s="10">
        <v>104</v>
      </c>
      <c r="AA7" s="10">
        <v>318</v>
      </c>
      <c r="AB7" s="10">
        <v>65</v>
      </c>
      <c r="AC7" s="10">
        <v>69</v>
      </c>
      <c r="AD7" s="10">
        <v>20</v>
      </c>
      <c r="AE7" s="10"/>
      <c r="AF7" s="10">
        <v>475</v>
      </c>
      <c r="AG7" s="10"/>
      <c r="AH7" s="10">
        <v>983</v>
      </c>
      <c r="AI7" s="10"/>
      <c r="AJ7" s="10">
        <v>323</v>
      </c>
      <c r="AK7" s="10">
        <v>146</v>
      </c>
      <c r="AL7" s="10">
        <v>217</v>
      </c>
      <c r="AM7" s="10">
        <v>204</v>
      </c>
      <c r="AN7" s="10">
        <v>93</v>
      </c>
    </row>
    <row r="8" spans="2:40" ht="30" customHeight="1" x14ac:dyDescent="0.35">
      <c r="B8" s="11" t="s">
        <v>20</v>
      </c>
      <c r="C8" s="11">
        <v>984</v>
      </c>
      <c r="D8" s="11">
        <v>494</v>
      </c>
      <c r="E8" s="11">
        <v>487</v>
      </c>
      <c r="F8" s="11"/>
      <c r="G8" s="11">
        <v>108</v>
      </c>
      <c r="H8" s="11">
        <v>162</v>
      </c>
      <c r="I8" s="11">
        <v>144</v>
      </c>
      <c r="J8" s="11">
        <v>166</v>
      </c>
      <c r="K8" s="11">
        <v>154</v>
      </c>
      <c r="L8" s="11">
        <v>251</v>
      </c>
      <c r="M8" s="11"/>
      <c r="N8" s="11">
        <v>92</v>
      </c>
      <c r="O8" s="11">
        <v>143</v>
      </c>
      <c r="P8" s="11">
        <v>339</v>
      </c>
      <c r="Q8" s="11">
        <v>275</v>
      </c>
      <c r="R8" s="11">
        <v>126</v>
      </c>
      <c r="S8" s="11"/>
      <c r="T8" s="11">
        <v>59</v>
      </c>
      <c r="U8" s="11">
        <v>279</v>
      </c>
      <c r="V8" s="11">
        <v>254</v>
      </c>
      <c r="W8" s="11">
        <v>273</v>
      </c>
      <c r="X8" s="11"/>
      <c r="Y8" s="11">
        <v>417</v>
      </c>
      <c r="Z8" s="11">
        <v>102</v>
      </c>
      <c r="AA8" s="11">
        <v>301</v>
      </c>
      <c r="AB8" s="11">
        <v>67</v>
      </c>
      <c r="AC8" s="11">
        <v>74</v>
      </c>
      <c r="AD8" s="11">
        <v>20</v>
      </c>
      <c r="AE8" s="11"/>
      <c r="AF8" s="11">
        <v>475</v>
      </c>
      <c r="AG8" s="11"/>
      <c r="AH8" s="11">
        <v>984</v>
      </c>
      <c r="AI8" s="11"/>
      <c r="AJ8" s="11">
        <v>310</v>
      </c>
      <c r="AK8" s="11">
        <v>141</v>
      </c>
      <c r="AL8" s="11">
        <v>207</v>
      </c>
      <c r="AM8" s="11">
        <v>226</v>
      </c>
      <c r="AN8" s="11">
        <v>100</v>
      </c>
    </row>
    <row r="9" spans="2:40" x14ac:dyDescent="0.35">
      <c r="B9" s="18" t="s">
        <v>134</v>
      </c>
      <c r="C9" s="17">
        <v>0.38802615612577102</v>
      </c>
      <c r="D9" s="17">
        <v>0.38847084402235099</v>
      </c>
      <c r="E9" s="17">
        <v>0.385894956142316</v>
      </c>
      <c r="F9" s="17"/>
      <c r="G9" s="17">
        <v>0.51839849757558099</v>
      </c>
      <c r="H9" s="17">
        <v>0.40022438025357399</v>
      </c>
      <c r="I9" s="17">
        <v>0.357857031950715</v>
      </c>
      <c r="J9" s="17">
        <v>0.38584208003875098</v>
      </c>
      <c r="K9" s="17">
        <v>0.40199135693843802</v>
      </c>
      <c r="L9" s="17">
        <v>0.33438320549848499</v>
      </c>
      <c r="M9" s="17"/>
      <c r="N9" s="17">
        <v>0.406947820841085</v>
      </c>
      <c r="O9" s="17">
        <v>0.35951306694518698</v>
      </c>
      <c r="P9" s="17">
        <v>0.35020130614494499</v>
      </c>
      <c r="Q9" s="17">
        <v>0.41674301821665299</v>
      </c>
      <c r="R9" s="17">
        <v>0.470231342293504</v>
      </c>
      <c r="S9" s="17"/>
      <c r="T9" s="17">
        <v>0.38466893015553999</v>
      </c>
      <c r="U9" s="17">
        <v>0.38000513079547898</v>
      </c>
      <c r="V9" s="17">
        <v>0.43977382840916701</v>
      </c>
      <c r="W9" s="17">
        <v>0.38508326177310298</v>
      </c>
      <c r="X9" s="17"/>
      <c r="Y9" s="17">
        <v>0.38099109903683398</v>
      </c>
      <c r="Z9" s="17">
        <v>0.44119346127479703</v>
      </c>
      <c r="AA9" s="17">
        <v>0.356519251308129</v>
      </c>
      <c r="AB9" s="17">
        <v>0.33979073143793398</v>
      </c>
      <c r="AC9" s="17">
        <v>0.53401378431118196</v>
      </c>
      <c r="AD9" s="17">
        <v>0.33700508322184802</v>
      </c>
      <c r="AE9" s="17"/>
      <c r="AF9" s="17">
        <v>0.37380414343933299</v>
      </c>
      <c r="AG9" s="17"/>
      <c r="AH9" s="17">
        <v>0.38802615612577102</v>
      </c>
      <c r="AI9" s="17"/>
      <c r="AJ9" s="17">
        <v>0.37856723429946498</v>
      </c>
      <c r="AK9" s="17">
        <v>0.40177893772483297</v>
      </c>
      <c r="AL9" s="17">
        <v>0.36262759930077199</v>
      </c>
      <c r="AM9" s="17">
        <v>0.40216733055019999</v>
      </c>
      <c r="AN9" s="17">
        <v>0.41865252324223301</v>
      </c>
    </row>
    <row r="10" spans="2:40" x14ac:dyDescent="0.35">
      <c r="B10" s="18" t="s">
        <v>135</v>
      </c>
      <c r="C10" s="17">
        <v>0.49816110160712901</v>
      </c>
      <c r="D10" s="17">
        <v>0.50052612828236198</v>
      </c>
      <c r="E10" s="17">
        <v>0.49674501042087499</v>
      </c>
      <c r="F10" s="17"/>
      <c r="G10" s="17">
        <v>0.421607400732389</v>
      </c>
      <c r="H10" s="17">
        <v>0.483281675265338</v>
      </c>
      <c r="I10" s="17">
        <v>0.56908895345391397</v>
      </c>
      <c r="J10" s="17">
        <v>0.51719171030986</v>
      </c>
      <c r="K10" s="17">
        <v>0.46443691845089802</v>
      </c>
      <c r="L10" s="17">
        <v>0.50811917354170699</v>
      </c>
      <c r="M10" s="17"/>
      <c r="N10" s="17">
        <v>0.49096751833843599</v>
      </c>
      <c r="O10" s="17">
        <v>0.52565614021368101</v>
      </c>
      <c r="P10" s="17">
        <v>0.53404494415225101</v>
      </c>
      <c r="Q10" s="17">
        <v>0.46973896697703998</v>
      </c>
      <c r="R10" s="17">
        <v>0.41368988393831002</v>
      </c>
      <c r="S10" s="17"/>
      <c r="T10" s="17">
        <v>0.43768666137193402</v>
      </c>
      <c r="U10" s="17">
        <v>0.47819533781773099</v>
      </c>
      <c r="V10" s="17">
        <v>0.466983447056597</v>
      </c>
      <c r="W10" s="17">
        <v>0.53546632210331802</v>
      </c>
      <c r="X10" s="17"/>
      <c r="Y10" s="17">
        <v>0.51392301442703003</v>
      </c>
      <c r="Z10" s="17">
        <v>0.50712385987698505</v>
      </c>
      <c r="AA10" s="17">
        <v>0.48347448915985702</v>
      </c>
      <c r="AB10" s="17">
        <v>0.54746954792508795</v>
      </c>
      <c r="AC10" s="17">
        <v>0.39616538968277099</v>
      </c>
      <c r="AD10" s="17">
        <v>0.55721038384333299</v>
      </c>
      <c r="AE10" s="17"/>
      <c r="AF10" s="17">
        <v>0.50689299971740698</v>
      </c>
      <c r="AG10" s="17"/>
      <c r="AH10" s="17">
        <v>0.49816110160712901</v>
      </c>
      <c r="AI10" s="17"/>
      <c r="AJ10" s="17">
        <v>0.499743644279104</v>
      </c>
      <c r="AK10" s="17">
        <v>0.461163544677825</v>
      </c>
      <c r="AL10" s="17">
        <v>0.51204228623304504</v>
      </c>
      <c r="AM10" s="17">
        <v>0.52142151142260595</v>
      </c>
      <c r="AN10" s="17">
        <v>0.464233532582493</v>
      </c>
    </row>
    <row r="11" spans="2:40" ht="29" x14ac:dyDescent="0.35">
      <c r="B11" s="18" t="s">
        <v>136</v>
      </c>
      <c r="C11" s="17">
        <v>7.71594434817717E-2</v>
      </c>
      <c r="D11" s="17">
        <v>8.8761906114734196E-2</v>
      </c>
      <c r="E11" s="17">
        <v>6.5872879863604406E-2</v>
      </c>
      <c r="F11" s="17"/>
      <c r="G11" s="17">
        <v>4.8114028387150502E-2</v>
      </c>
      <c r="H11" s="17">
        <v>7.9564064968949397E-2</v>
      </c>
      <c r="I11" s="17">
        <v>4.5254391092612402E-2</v>
      </c>
      <c r="J11" s="17">
        <v>6.8108008163447795E-2</v>
      </c>
      <c r="K11" s="17">
        <v>9.4667000576482002E-2</v>
      </c>
      <c r="L11" s="17">
        <v>0.101564719559679</v>
      </c>
      <c r="M11" s="17"/>
      <c r="N11" s="17">
        <v>6.2698665268329096E-2</v>
      </c>
      <c r="O11" s="17">
        <v>7.9228011896854106E-2</v>
      </c>
      <c r="P11" s="17">
        <v>7.5164081282747E-2</v>
      </c>
      <c r="Q11" s="17">
        <v>7.4492044455045606E-2</v>
      </c>
      <c r="R11" s="17">
        <v>9.3663004690923105E-2</v>
      </c>
      <c r="S11" s="17"/>
      <c r="T11" s="17">
        <v>0.14442580983689901</v>
      </c>
      <c r="U11" s="17">
        <v>7.8236134496759396E-2</v>
      </c>
      <c r="V11" s="17">
        <v>7.3492045526428296E-2</v>
      </c>
      <c r="W11" s="17">
        <v>6.5398884000614596E-2</v>
      </c>
      <c r="X11" s="17"/>
      <c r="Y11" s="17">
        <v>7.9339239324821897E-2</v>
      </c>
      <c r="Z11" s="17">
        <v>4.3705900402754003E-2</v>
      </c>
      <c r="AA11" s="17">
        <v>9.9030006861256001E-2</v>
      </c>
      <c r="AB11" s="17">
        <v>6.8693056406244193E-2</v>
      </c>
      <c r="AC11" s="17">
        <v>4.3127776816267699E-2</v>
      </c>
      <c r="AD11" s="17">
        <v>4.2346815044916497E-2</v>
      </c>
      <c r="AE11" s="17"/>
      <c r="AF11" s="17">
        <v>7.0724162560265799E-2</v>
      </c>
      <c r="AG11" s="17"/>
      <c r="AH11" s="17">
        <v>7.71594434817717E-2</v>
      </c>
      <c r="AI11" s="17"/>
      <c r="AJ11" s="17">
        <v>9.1798004921910703E-2</v>
      </c>
      <c r="AK11" s="17">
        <v>8.8709614044341703E-2</v>
      </c>
      <c r="AL11" s="17">
        <v>7.2427760839872804E-2</v>
      </c>
      <c r="AM11" s="17">
        <v>4.5275317839876199E-2</v>
      </c>
      <c r="AN11" s="17">
        <v>9.7334599392534096E-2</v>
      </c>
    </row>
    <row r="12" spans="2:40" x14ac:dyDescent="0.35">
      <c r="B12" s="18" t="s">
        <v>137</v>
      </c>
      <c r="C12" s="17">
        <v>6.8277540987260396E-3</v>
      </c>
      <c r="D12" s="17">
        <v>4.93027026953581E-3</v>
      </c>
      <c r="E12" s="17">
        <v>8.7930559722893906E-3</v>
      </c>
      <c r="F12" s="17"/>
      <c r="G12" s="17">
        <v>1.1880073304879699E-2</v>
      </c>
      <c r="H12" s="17">
        <v>0</v>
      </c>
      <c r="I12" s="17">
        <v>0</v>
      </c>
      <c r="J12" s="17">
        <v>1.2279301751105601E-2</v>
      </c>
      <c r="K12" s="17">
        <v>1.6349323094577001E-2</v>
      </c>
      <c r="L12" s="17">
        <v>3.5441149900143402E-3</v>
      </c>
      <c r="M12" s="17"/>
      <c r="N12" s="17">
        <v>0</v>
      </c>
      <c r="O12" s="17">
        <v>2.3114006791933501E-2</v>
      </c>
      <c r="P12" s="17">
        <v>2.3671047691220799E-3</v>
      </c>
      <c r="Q12" s="17">
        <v>6.2262306090262003E-3</v>
      </c>
      <c r="R12" s="17">
        <v>7.0499243679883498E-3</v>
      </c>
      <c r="S12" s="17"/>
      <c r="T12" s="17">
        <v>0</v>
      </c>
      <c r="U12" s="17">
        <v>7.3373112352942997E-3</v>
      </c>
      <c r="V12" s="17">
        <v>3.1467482449436799E-3</v>
      </c>
      <c r="W12" s="17">
        <v>1.08488580619814E-2</v>
      </c>
      <c r="X12" s="17"/>
      <c r="Y12" s="17">
        <v>4.88450287774388E-3</v>
      </c>
      <c r="Z12" s="17">
        <v>0</v>
      </c>
      <c r="AA12" s="17">
        <v>1.13303778662405E-2</v>
      </c>
      <c r="AB12" s="17">
        <v>0</v>
      </c>
      <c r="AC12" s="17">
        <v>0</v>
      </c>
      <c r="AD12" s="17">
        <v>6.3437717889902795E-2</v>
      </c>
      <c r="AE12" s="17"/>
      <c r="AF12" s="17">
        <v>7.0589444265446704E-3</v>
      </c>
      <c r="AG12" s="17"/>
      <c r="AH12" s="17">
        <v>6.8277540987260396E-3</v>
      </c>
      <c r="AI12" s="17"/>
      <c r="AJ12" s="17">
        <v>8.3021827299186897E-3</v>
      </c>
      <c r="AK12" s="17">
        <v>9.0390271244456793E-3</v>
      </c>
      <c r="AL12" s="17">
        <v>9.4260674792870994E-3</v>
      </c>
      <c r="AM12" s="17">
        <v>4.0539569518958001E-3</v>
      </c>
      <c r="AN12" s="17">
        <v>0</v>
      </c>
    </row>
    <row r="13" spans="2:40" x14ac:dyDescent="0.35">
      <c r="B13" s="18" t="s">
        <v>138</v>
      </c>
      <c r="C13" s="17">
        <v>1.9697976152160202E-3</v>
      </c>
      <c r="D13" s="17">
        <v>0</v>
      </c>
      <c r="E13" s="17">
        <v>3.9785515263199697E-3</v>
      </c>
      <c r="F13" s="17"/>
      <c r="G13" s="17">
        <v>0</v>
      </c>
      <c r="H13" s="17">
        <v>5.5888103083040703E-3</v>
      </c>
      <c r="I13" s="17">
        <v>7.1812040210249397E-3</v>
      </c>
      <c r="J13" s="17">
        <v>0</v>
      </c>
      <c r="K13" s="17">
        <v>0</v>
      </c>
      <c r="L13" s="17">
        <v>0</v>
      </c>
      <c r="M13" s="17"/>
      <c r="N13" s="17">
        <v>0</v>
      </c>
      <c r="O13" s="17">
        <v>0</v>
      </c>
      <c r="P13" s="17">
        <v>0</v>
      </c>
      <c r="Q13" s="17">
        <v>3.7481510767181799E-3</v>
      </c>
      <c r="R13" s="17">
        <v>7.18688618773954E-3</v>
      </c>
      <c r="S13" s="17"/>
      <c r="T13" s="17">
        <v>1.7639287886004201E-2</v>
      </c>
      <c r="U13" s="17">
        <v>3.2516223713601098E-3</v>
      </c>
      <c r="V13" s="17">
        <v>0</v>
      </c>
      <c r="W13" s="17">
        <v>0</v>
      </c>
      <c r="X13" s="17"/>
      <c r="Y13" s="17">
        <v>2.1766357178441401E-3</v>
      </c>
      <c r="Z13" s="17">
        <v>0</v>
      </c>
      <c r="AA13" s="17">
        <v>0</v>
      </c>
      <c r="AB13" s="17">
        <v>0</v>
      </c>
      <c r="AC13" s="17">
        <v>1.4005814889294E-2</v>
      </c>
      <c r="AD13" s="17">
        <v>0</v>
      </c>
      <c r="AE13" s="17"/>
      <c r="AF13" s="17">
        <v>0</v>
      </c>
      <c r="AG13" s="17"/>
      <c r="AH13" s="17">
        <v>1.9697976152160202E-3</v>
      </c>
      <c r="AI13" s="17"/>
      <c r="AJ13" s="17">
        <v>0</v>
      </c>
      <c r="AK13" s="17">
        <v>0</v>
      </c>
      <c r="AL13" s="17">
        <v>4.3710746258847797E-3</v>
      </c>
      <c r="AM13" s="17">
        <v>4.5699143149555404E-3</v>
      </c>
      <c r="AN13" s="17">
        <v>0</v>
      </c>
    </row>
    <row r="14" spans="2:40" x14ac:dyDescent="0.35">
      <c r="B14" s="18" t="s">
        <v>58</v>
      </c>
      <c r="C14" s="19">
        <v>2.7855747071386501E-2</v>
      </c>
      <c r="D14" s="19">
        <v>1.7310851311016999E-2</v>
      </c>
      <c r="E14" s="19">
        <v>3.8715546074595E-2</v>
      </c>
      <c r="F14" s="19"/>
      <c r="G14" s="19">
        <v>0</v>
      </c>
      <c r="H14" s="19">
        <v>3.1341069203834698E-2</v>
      </c>
      <c r="I14" s="19">
        <v>2.06184194817342E-2</v>
      </c>
      <c r="J14" s="19">
        <v>1.65788997368361E-2</v>
      </c>
      <c r="K14" s="19">
        <v>2.2555400939605098E-2</v>
      </c>
      <c r="L14" s="19">
        <v>5.23887864101137E-2</v>
      </c>
      <c r="M14" s="19"/>
      <c r="N14" s="19">
        <v>3.9385995552149E-2</v>
      </c>
      <c r="O14" s="19">
        <v>1.24887741523449E-2</v>
      </c>
      <c r="P14" s="19">
        <v>3.82225636509348E-2</v>
      </c>
      <c r="Q14" s="19">
        <v>2.90515886655166E-2</v>
      </c>
      <c r="R14" s="19">
        <v>8.1789585215352994E-3</v>
      </c>
      <c r="S14" s="19"/>
      <c r="T14" s="19">
        <v>1.5579310749622301E-2</v>
      </c>
      <c r="U14" s="19">
        <v>5.2974463283375899E-2</v>
      </c>
      <c r="V14" s="19">
        <v>1.6603930762863799E-2</v>
      </c>
      <c r="W14" s="19">
        <v>3.2026740609833299E-3</v>
      </c>
      <c r="X14" s="19"/>
      <c r="Y14" s="19">
        <v>1.86855086157264E-2</v>
      </c>
      <c r="Z14" s="19">
        <v>7.9767784454639508E-3</v>
      </c>
      <c r="AA14" s="19">
        <v>4.96458748045168E-2</v>
      </c>
      <c r="AB14" s="19">
        <v>4.4046664230733501E-2</v>
      </c>
      <c r="AC14" s="19">
        <v>1.26872343004853E-2</v>
      </c>
      <c r="AD14" s="19">
        <v>0</v>
      </c>
      <c r="AE14" s="19"/>
      <c r="AF14" s="19">
        <v>4.1519749856449899E-2</v>
      </c>
      <c r="AG14" s="19"/>
      <c r="AH14" s="19">
        <v>2.7855747071386501E-2</v>
      </c>
      <c r="AI14" s="19"/>
      <c r="AJ14" s="19">
        <v>2.1588933769601502E-2</v>
      </c>
      <c r="AK14" s="19">
        <v>3.9308876428554601E-2</v>
      </c>
      <c r="AL14" s="19">
        <v>3.91052115211378E-2</v>
      </c>
      <c r="AM14" s="19">
        <v>2.2511968920465999E-2</v>
      </c>
      <c r="AN14" s="19">
        <v>1.9779344782740599E-2</v>
      </c>
    </row>
    <row r="15" spans="2:40" x14ac:dyDescent="0.35">
      <c r="B15" s="16" t="s">
        <v>121</v>
      </c>
    </row>
    <row r="16" spans="2:40" x14ac:dyDescent="0.35">
      <c r="B16" t="s">
        <v>63</v>
      </c>
    </row>
    <row r="17" spans="2:2" x14ac:dyDescent="0.35">
      <c r="B17" t="s">
        <v>64</v>
      </c>
    </row>
    <row r="19" spans="2:2" x14ac:dyDescent="0.35">
      <c r="B19" s="8" t="str">
        <f>HYPERLINK("#'Contents'!A1", "Return to Contents")</f>
        <v>Return to Contents</v>
      </c>
    </row>
  </sheetData>
  <mergeCells count="9">
    <mergeCell ref="AF5"/>
    <mergeCell ref="AH5"/>
    <mergeCell ref="AJ5:AN5"/>
    <mergeCell ref="D2:AH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B2:AN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0" width="10.7265625" customWidth="1"/>
    <col min="41" max="41" width="2.1796875" customWidth="1"/>
  </cols>
  <sheetData>
    <row r="2" spans="2:40" ht="40" customHeight="1" x14ac:dyDescent="0.35">
      <c r="D2" s="30" t="s">
        <v>147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row>
    <row r="5" spans="2:40" ht="30" customHeight="1" x14ac:dyDescent="0.35">
      <c r="B5" s="15"/>
      <c r="C5" s="15"/>
      <c r="D5" s="29" t="s">
        <v>49</v>
      </c>
      <c r="E5" s="29"/>
      <c r="F5" s="15"/>
      <c r="G5" s="29" t="s">
        <v>50</v>
      </c>
      <c r="H5" s="29"/>
      <c r="I5" s="29"/>
      <c r="J5" s="29"/>
      <c r="K5" s="29"/>
      <c r="L5" s="29"/>
      <c r="M5" s="15"/>
      <c r="N5" s="29" t="s">
        <v>51</v>
      </c>
      <c r="O5" s="29"/>
      <c r="P5" s="29"/>
      <c r="Q5" s="29"/>
      <c r="R5" s="29"/>
      <c r="S5" s="15"/>
      <c r="T5" s="29" t="s">
        <v>52</v>
      </c>
      <c r="U5" s="29"/>
      <c r="V5" s="29"/>
      <c r="W5" s="29"/>
      <c r="X5" s="15"/>
      <c r="Y5" s="29" t="s">
        <v>53</v>
      </c>
      <c r="Z5" s="29"/>
      <c r="AA5" s="29"/>
      <c r="AB5" s="29"/>
      <c r="AC5" s="29"/>
      <c r="AD5" s="29"/>
      <c r="AE5" s="15"/>
      <c r="AF5" s="29" t="s">
        <v>42</v>
      </c>
      <c r="AG5" s="15"/>
      <c r="AH5" s="29" t="s">
        <v>43</v>
      </c>
      <c r="AI5" s="15"/>
      <c r="AJ5" s="29" t="s">
        <v>54</v>
      </c>
      <c r="AK5" s="29"/>
      <c r="AL5" s="29"/>
      <c r="AM5" s="29"/>
      <c r="AN5" s="29"/>
    </row>
    <row r="6" spans="2:4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C6" s="12" t="s">
        <v>40</v>
      </c>
      <c r="AD6" s="12" t="s">
        <v>41</v>
      </c>
      <c r="AF6" s="12" t="s">
        <v>42</v>
      </c>
      <c r="AH6" s="12" t="s">
        <v>43</v>
      </c>
      <c r="AJ6" s="12" t="s">
        <v>44</v>
      </c>
      <c r="AK6" s="12" t="s">
        <v>45</v>
      </c>
      <c r="AL6" s="12" t="s">
        <v>46</v>
      </c>
      <c r="AM6" s="12" t="s">
        <v>47</v>
      </c>
      <c r="AN6" s="12" t="s">
        <v>48</v>
      </c>
    </row>
    <row r="7" spans="2:40" ht="30" customHeight="1" x14ac:dyDescent="0.35">
      <c r="B7" s="10" t="s">
        <v>19</v>
      </c>
      <c r="C7" s="10">
        <v>983</v>
      </c>
      <c r="D7" s="10">
        <v>451</v>
      </c>
      <c r="E7" s="10">
        <v>529</v>
      </c>
      <c r="F7" s="10"/>
      <c r="G7" s="10">
        <v>98</v>
      </c>
      <c r="H7" s="10">
        <v>144</v>
      </c>
      <c r="I7" s="10">
        <v>139</v>
      </c>
      <c r="J7" s="10">
        <v>161</v>
      </c>
      <c r="K7" s="10">
        <v>177</v>
      </c>
      <c r="L7" s="10">
        <v>264</v>
      </c>
      <c r="M7" s="10"/>
      <c r="N7" s="10">
        <v>88</v>
      </c>
      <c r="O7" s="10">
        <v>141</v>
      </c>
      <c r="P7" s="10">
        <v>346</v>
      </c>
      <c r="Q7" s="10">
        <v>274</v>
      </c>
      <c r="R7" s="10">
        <v>126</v>
      </c>
      <c r="S7" s="10"/>
      <c r="T7" s="10">
        <v>58</v>
      </c>
      <c r="U7" s="10">
        <v>282</v>
      </c>
      <c r="V7" s="10">
        <v>254</v>
      </c>
      <c r="W7" s="10">
        <v>267</v>
      </c>
      <c r="X7" s="10"/>
      <c r="Y7" s="10">
        <v>403</v>
      </c>
      <c r="Z7" s="10">
        <v>104</v>
      </c>
      <c r="AA7" s="10">
        <v>318</v>
      </c>
      <c r="AB7" s="10">
        <v>65</v>
      </c>
      <c r="AC7" s="10">
        <v>69</v>
      </c>
      <c r="AD7" s="10">
        <v>20</v>
      </c>
      <c r="AE7" s="10"/>
      <c r="AF7" s="10">
        <v>475</v>
      </c>
      <c r="AG7" s="10"/>
      <c r="AH7" s="10">
        <v>983</v>
      </c>
      <c r="AI7" s="10"/>
      <c r="AJ7" s="10">
        <v>323</v>
      </c>
      <c r="AK7" s="10">
        <v>146</v>
      </c>
      <c r="AL7" s="10">
        <v>217</v>
      </c>
      <c r="AM7" s="10">
        <v>204</v>
      </c>
      <c r="AN7" s="10">
        <v>93</v>
      </c>
    </row>
    <row r="8" spans="2:40" ht="30" customHeight="1" x14ac:dyDescent="0.35">
      <c r="B8" s="11" t="s">
        <v>20</v>
      </c>
      <c r="C8" s="11">
        <v>984</v>
      </c>
      <c r="D8" s="11">
        <v>494</v>
      </c>
      <c r="E8" s="11">
        <v>487</v>
      </c>
      <c r="F8" s="11"/>
      <c r="G8" s="11">
        <v>108</v>
      </c>
      <c r="H8" s="11">
        <v>162</v>
      </c>
      <c r="I8" s="11">
        <v>144</v>
      </c>
      <c r="J8" s="11">
        <v>166</v>
      </c>
      <c r="K8" s="11">
        <v>154</v>
      </c>
      <c r="L8" s="11">
        <v>251</v>
      </c>
      <c r="M8" s="11"/>
      <c r="N8" s="11">
        <v>92</v>
      </c>
      <c r="O8" s="11">
        <v>143</v>
      </c>
      <c r="P8" s="11">
        <v>339</v>
      </c>
      <c r="Q8" s="11">
        <v>275</v>
      </c>
      <c r="R8" s="11">
        <v>126</v>
      </c>
      <c r="S8" s="11"/>
      <c r="T8" s="11">
        <v>59</v>
      </c>
      <c r="U8" s="11">
        <v>279</v>
      </c>
      <c r="V8" s="11">
        <v>254</v>
      </c>
      <c r="W8" s="11">
        <v>273</v>
      </c>
      <c r="X8" s="11"/>
      <c r="Y8" s="11">
        <v>417</v>
      </c>
      <c r="Z8" s="11">
        <v>102</v>
      </c>
      <c r="AA8" s="11">
        <v>301</v>
      </c>
      <c r="AB8" s="11">
        <v>67</v>
      </c>
      <c r="AC8" s="11">
        <v>74</v>
      </c>
      <c r="AD8" s="11">
        <v>20</v>
      </c>
      <c r="AE8" s="11"/>
      <c r="AF8" s="11">
        <v>475</v>
      </c>
      <c r="AG8" s="11"/>
      <c r="AH8" s="11">
        <v>984</v>
      </c>
      <c r="AI8" s="11"/>
      <c r="AJ8" s="11">
        <v>310</v>
      </c>
      <c r="AK8" s="11">
        <v>141</v>
      </c>
      <c r="AL8" s="11">
        <v>207</v>
      </c>
      <c r="AM8" s="11">
        <v>226</v>
      </c>
      <c r="AN8" s="11">
        <v>100</v>
      </c>
    </row>
    <row r="9" spans="2:40" x14ac:dyDescent="0.35">
      <c r="B9" s="18" t="s">
        <v>134</v>
      </c>
      <c r="C9" s="17">
        <v>0.43904365735043499</v>
      </c>
      <c r="D9" s="17">
        <v>0.43833127700121799</v>
      </c>
      <c r="E9" s="17">
        <v>0.43839875428922498</v>
      </c>
      <c r="F9" s="17"/>
      <c r="G9" s="17">
        <v>0.46566079368892699</v>
      </c>
      <c r="H9" s="17">
        <v>0.56299992283359901</v>
      </c>
      <c r="I9" s="17">
        <v>0.471997889385745</v>
      </c>
      <c r="J9" s="17">
        <v>0.428021934107782</v>
      </c>
      <c r="K9" s="17">
        <v>0.445381647217928</v>
      </c>
      <c r="L9" s="17">
        <v>0.332017386282768</v>
      </c>
      <c r="M9" s="17"/>
      <c r="N9" s="17">
        <v>0.41130468097673301</v>
      </c>
      <c r="O9" s="17">
        <v>0.414743627906416</v>
      </c>
      <c r="P9" s="17">
        <v>0.44601928078548098</v>
      </c>
      <c r="Q9" s="17">
        <v>0.451535195020146</v>
      </c>
      <c r="R9" s="17">
        <v>0.45297478282154002</v>
      </c>
      <c r="S9" s="17"/>
      <c r="T9" s="17">
        <v>0.39796801268381499</v>
      </c>
      <c r="U9" s="17">
        <v>0.443611134838168</v>
      </c>
      <c r="V9" s="17">
        <v>0.43104327009899701</v>
      </c>
      <c r="W9" s="17">
        <v>0.48312776234840299</v>
      </c>
      <c r="X9" s="17"/>
      <c r="Y9" s="17">
        <v>0.497502745861719</v>
      </c>
      <c r="Z9" s="17">
        <v>0.39172560350758201</v>
      </c>
      <c r="AA9" s="17">
        <v>0.37002184145521</v>
      </c>
      <c r="AB9" s="17">
        <v>0.34072003193457001</v>
      </c>
      <c r="AC9" s="17">
        <v>0.53954999423682404</v>
      </c>
      <c r="AD9" s="17">
        <v>0.49363383336384098</v>
      </c>
      <c r="AE9" s="17"/>
      <c r="AF9" s="17">
        <v>0.452435287044895</v>
      </c>
      <c r="AG9" s="17"/>
      <c r="AH9" s="17">
        <v>0.43904365735043499</v>
      </c>
      <c r="AI9" s="17"/>
      <c r="AJ9" s="17">
        <v>0.46231672046786099</v>
      </c>
      <c r="AK9" s="17">
        <v>0.46430460563439302</v>
      </c>
      <c r="AL9" s="17">
        <v>0.416724464782805</v>
      </c>
      <c r="AM9" s="17">
        <v>0.42873975354340998</v>
      </c>
      <c r="AN9" s="17">
        <v>0.40077517407330499</v>
      </c>
    </row>
    <row r="10" spans="2:40" x14ac:dyDescent="0.35">
      <c r="B10" s="18" t="s">
        <v>135</v>
      </c>
      <c r="C10" s="17">
        <v>0.464580902781</v>
      </c>
      <c r="D10" s="17">
        <v>0.461647833731677</v>
      </c>
      <c r="E10" s="17">
        <v>0.468328816071716</v>
      </c>
      <c r="F10" s="17"/>
      <c r="G10" s="17">
        <v>0.49990756694196198</v>
      </c>
      <c r="H10" s="17">
        <v>0.351867349691035</v>
      </c>
      <c r="I10" s="17">
        <v>0.45041189313079999</v>
      </c>
      <c r="J10" s="17">
        <v>0.46772358059563002</v>
      </c>
      <c r="K10" s="17">
        <v>0.458680775181534</v>
      </c>
      <c r="L10" s="17">
        <v>0.53195434191830404</v>
      </c>
      <c r="M10" s="17"/>
      <c r="N10" s="17">
        <v>0.52887992965835695</v>
      </c>
      <c r="O10" s="17">
        <v>0.50034242733694501</v>
      </c>
      <c r="P10" s="17">
        <v>0.44399951859099701</v>
      </c>
      <c r="Q10" s="17">
        <v>0.46080689295235999</v>
      </c>
      <c r="R10" s="17">
        <v>0.43014471283837102</v>
      </c>
      <c r="S10" s="17"/>
      <c r="T10" s="17">
        <v>0.50771290414380299</v>
      </c>
      <c r="U10" s="17">
        <v>0.44080802309338202</v>
      </c>
      <c r="V10" s="17">
        <v>0.47458165726679102</v>
      </c>
      <c r="W10" s="17">
        <v>0.45262931928979599</v>
      </c>
      <c r="X10" s="17"/>
      <c r="Y10" s="17">
        <v>0.41578743665058499</v>
      </c>
      <c r="Z10" s="17">
        <v>0.54334842761903202</v>
      </c>
      <c r="AA10" s="17">
        <v>0.50082116673632304</v>
      </c>
      <c r="AB10" s="17">
        <v>0.51751521284531099</v>
      </c>
      <c r="AC10" s="17">
        <v>0.43375695657339702</v>
      </c>
      <c r="AD10" s="17">
        <v>0.418303769740065</v>
      </c>
      <c r="AE10" s="17"/>
      <c r="AF10" s="17">
        <v>0.439837244344364</v>
      </c>
      <c r="AG10" s="17"/>
      <c r="AH10" s="17">
        <v>0.464580902781</v>
      </c>
      <c r="AI10" s="17"/>
      <c r="AJ10" s="17">
        <v>0.44565278377567802</v>
      </c>
      <c r="AK10" s="17">
        <v>0.43339886623240997</v>
      </c>
      <c r="AL10" s="17">
        <v>0.45251292377868402</v>
      </c>
      <c r="AM10" s="17">
        <v>0.51268531374667503</v>
      </c>
      <c r="AN10" s="17">
        <v>0.483726636420375</v>
      </c>
    </row>
    <row r="11" spans="2:40" ht="29" x14ac:dyDescent="0.35">
      <c r="B11" s="18" t="s">
        <v>136</v>
      </c>
      <c r="C11" s="17">
        <v>5.8355408883645897E-2</v>
      </c>
      <c r="D11" s="17">
        <v>7.1270798650540701E-2</v>
      </c>
      <c r="E11" s="17">
        <v>4.5622486192245099E-2</v>
      </c>
      <c r="F11" s="17"/>
      <c r="G11" s="17">
        <v>2.31119346796257E-2</v>
      </c>
      <c r="H11" s="17">
        <v>6.2534470147932897E-2</v>
      </c>
      <c r="I11" s="17">
        <v>4.2697132360132298E-2</v>
      </c>
      <c r="J11" s="17">
        <v>6.1730516769156397E-2</v>
      </c>
      <c r="K11" s="17">
        <v>5.4913136274348601E-2</v>
      </c>
      <c r="L11" s="17">
        <v>7.9615397383743902E-2</v>
      </c>
      <c r="M11" s="17"/>
      <c r="N11" s="17">
        <v>1.9529037202215702E-2</v>
      </c>
      <c r="O11" s="17">
        <v>5.0358384956228901E-2</v>
      </c>
      <c r="P11" s="17">
        <v>7.1944646225292203E-2</v>
      </c>
      <c r="Q11" s="17">
        <v>5.20231202298913E-2</v>
      </c>
      <c r="R11" s="17">
        <v>7.6800007452474298E-2</v>
      </c>
      <c r="S11" s="17"/>
      <c r="T11" s="17">
        <v>7.8739772422759993E-2</v>
      </c>
      <c r="U11" s="17">
        <v>5.14529545850426E-2</v>
      </c>
      <c r="V11" s="17">
        <v>6.6623739946397004E-2</v>
      </c>
      <c r="W11" s="17">
        <v>4.9685407581118203E-2</v>
      </c>
      <c r="X11" s="17"/>
      <c r="Y11" s="17">
        <v>5.8385281396290699E-2</v>
      </c>
      <c r="Z11" s="17">
        <v>4.7828871964498899E-2</v>
      </c>
      <c r="AA11" s="17">
        <v>6.3005164600726901E-2</v>
      </c>
      <c r="AB11" s="17">
        <v>9.6358867813025897E-2</v>
      </c>
      <c r="AC11" s="17">
        <v>1.4005814889294E-2</v>
      </c>
      <c r="AD11" s="17">
        <v>8.8062396896093506E-2</v>
      </c>
      <c r="AE11" s="17"/>
      <c r="AF11" s="17">
        <v>5.7262586074283597E-2</v>
      </c>
      <c r="AG11" s="17"/>
      <c r="AH11" s="17">
        <v>5.8355408883645897E-2</v>
      </c>
      <c r="AI11" s="17"/>
      <c r="AJ11" s="17">
        <v>6.0927250727153097E-2</v>
      </c>
      <c r="AK11" s="17">
        <v>6.1593166250277998E-2</v>
      </c>
      <c r="AL11" s="17">
        <v>6.7545282077904903E-2</v>
      </c>
      <c r="AM11" s="17">
        <v>2.7831603072550701E-2</v>
      </c>
      <c r="AN11" s="17">
        <v>9.5718844723579305E-2</v>
      </c>
    </row>
    <row r="12" spans="2:40" x14ac:dyDescent="0.35">
      <c r="B12" s="18" t="s">
        <v>137</v>
      </c>
      <c r="C12" s="17">
        <v>1.12610165266616E-2</v>
      </c>
      <c r="D12" s="17">
        <v>1.3103796787651899E-2</v>
      </c>
      <c r="E12" s="17">
        <v>9.4623025003879504E-3</v>
      </c>
      <c r="F12" s="17"/>
      <c r="G12" s="17">
        <v>1.1319704689485E-2</v>
      </c>
      <c r="H12" s="17">
        <v>5.5888103083040703E-3</v>
      </c>
      <c r="I12" s="17">
        <v>1.4469157556681799E-2</v>
      </c>
      <c r="J12" s="17">
        <v>1.38007935211855E-2</v>
      </c>
      <c r="K12" s="17">
        <v>2.4000067367185601E-2</v>
      </c>
      <c r="L12" s="17">
        <v>3.5744133839182199E-3</v>
      </c>
      <c r="M12" s="17"/>
      <c r="N12" s="17">
        <v>0</v>
      </c>
      <c r="O12" s="17">
        <v>8.0685848326103107E-3</v>
      </c>
      <c r="P12" s="17">
        <v>8.2524247042971809E-3</v>
      </c>
      <c r="Q12" s="17">
        <v>1.1855445623507399E-2</v>
      </c>
      <c r="R12" s="17">
        <v>2.2829588592543301E-2</v>
      </c>
      <c r="S12" s="17"/>
      <c r="T12" s="17">
        <v>0</v>
      </c>
      <c r="U12" s="17">
        <v>1.42117239909669E-2</v>
      </c>
      <c r="V12" s="17">
        <v>8.3668421719433495E-3</v>
      </c>
      <c r="W12" s="17">
        <v>1.13548367196995E-2</v>
      </c>
      <c r="X12" s="17"/>
      <c r="Y12" s="17">
        <v>1.04616243412306E-2</v>
      </c>
      <c r="Z12" s="17">
        <v>0</v>
      </c>
      <c r="AA12" s="17">
        <v>1.52733412249603E-2</v>
      </c>
      <c r="AB12" s="17">
        <v>3.1812513628274697E-2</v>
      </c>
      <c r="AC12" s="17">
        <v>0</v>
      </c>
      <c r="AD12" s="17">
        <v>0</v>
      </c>
      <c r="AE12" s="17"/>
      <c r="AF12" s="17">
        <v>1.3016931211928E-2</v>
      </c>
      <c r="AG12" s="17"/>
      <c r="AH12" s="17">
        <v>1.12610165266616E-2</v>
      </c>
      <c r="AI12" s="17"/>
      <c r="AJ12" s="17">
        <v>1.29020003624423E-2</v>
      </c>
      <c r="AK12" s="17">
        <v>0</v>
      </c>
      <c r="AL12" s="17">
        <v>1.5395430543884E-2</v>
      </c>
      <c r="AM12" s="17">
        <v>1.28075027293338E-2</v>
      </c>
      <c r="AN12" s="17">
        <v>1.00386116070515E-2</v>
      </c>
    </row>
    <row r="13" spans="2:40" x14ac:dyDescent="0.35">
      <c r="B13" s="18" t="s">
        <v>138</v>
      </c>
      <c r="C13" s="17">
        <v>8.87726637804021E-4</v>
      </c>
      <c r="D13" s="17">
        <v>0</v>
      </c>
      <c r="E13" s="17">
        <v>1.79300966886527E-3</v>
      </c>
      <c r="F13" s="17"/>
      <c r="G13" s="17">
        <v>0</v>
      </c>
      <c r="H13" s="17">
        <v>0</v>
      </c>
      <c r="I13" s="17">
        <v>0</v>
      </c>
      <c r="J13" s="17">
        <v>5.2724487929913097E-3</v>
      </c>
      <c r="K13" s="17">
        <v>0</v>
      </c>
      <c r="L13" s="17">
        <v>0</v>
      </c>
      <c r="M13" s="17"/>
      <c r="N13" s="17">
        <v>0</v>
      </c>
      <c r="O13" s="17">
        <v>0</v>
      </c>
      <c r="P13" s="17">
        <v>0</v>
      </c>
      <c r="Q13" s="17">
        <v>3.1734610059061899E-3</v>
      </c>
      <c r="R13" s="17">
        <v>0</v>
      </c>
      <c r="S13" s="17"/>
      <c r="T13" s="17">
        <v>0</v>
      </c>
      <c r="U13" s="17">
        <v>0</v>
      </c>
      <c r="V13" s="17">
        <v>3.4419845647776898E-3</v>
      </c>
      <c r="W13" s="17">
        <v>0</v>
      </c>
      <c r="X13" s="17"/>
      <c r="Y13" s="17">
        <v>2.0972928122565699E-3</v>
      </c>
      <c r="Z13" s="17">
        <v>0</v>
      </c>
      <c r="AA13" s="17">
        <v>0</v>
      </c>
      <c r="AB13" s="17">
        <v>0</v>
      </c>
      <c r="AC13" s="17">
        <v>0</v>
      </c>
      <c r="AD13" s="17">
        <v>0</v>
      </c>
      <c r="AE13" s="17"/>
      <c r="AF13" s="17">
        <v>1.84068874481334E-3</v>
      </c>
      <c r="AG13" s="17"/>
      <c r="AH13" s="17">
        <v>8.87726637804021E-4</v>
      </c>
      <c r="AI13" s="17"/>
      <c r="AJ13" s="17">
        <v>0</v>
      </c>
      <c r="AK13" s="17">
        <v>0</v>
      </c>
      <c r="AL13" s="17">
        <v>4.2117398513450604E-3</v>
      </c>
      <c r="AM13" s="17">
        <v>0</v>
      </c>
      <c r="AN13" s="17">
        <v>0</v>
      </c>
    </row>
    <row r="14" spans="2:40" x14ac:dyDescent="0.35">
      <c r="B14" s="18" t="s">
        <v>58</v>
      </c>
      <c r="C14" s="19">
        <v>2.5871287820453101E-2</v>
      </c>
      <c r="D14" s="19">
        <v>1.56462938289131E-2</v>
      </c>
      <c r="E14" s="19">
        <v>3.6394631277561297E-2</v>
      </c>
      <c r="F14" s="19"/>
      <c r="G14" s="19">
        <v>0</v>
      </c>
      <c r="H14" s="19">
        <v>1.7009447019129199E-2</v>
      </c>
      <c r="I14" s="19">
        <v>2.0423927566641301E-2</v>
      </c>
      <c r="J14" s="19">
        <v>2.3450726213254999E-2</v>
      </c>
      <c r="K14" s="19">
        <v>1.7024373959003799E-2</v>
      </c>
      <c r="L14" s="19">
        <v>5.2838461031266298E-2</v>
      </c>
      <c r="M14" s="19"/>
      <c r="N14" s="19">
        <v>4.0286352162694397E-2</v>
      </c>
      <c r="O14" s="19">
        <v>2.64869749678E-2</v>
      </c>
      <c r="P14" s="19">
        <v>2.97841296939329E-2</v>
      </c>
      <c r="Q14" s="19">
        <v>2.0605885168189699E-2</v>
      </c>
      <c r="R14" s="19">
        <v>1.7250908295071601E-2</v>
      </c>
      <c r="S14" s="19"/>
      <c r="T14" s="19">
        <v>1.5579310749622301E-2</v>
      </c>
      <c r="U14" s="19">
        <v>4.99161634924404E-2</v>
      </c>
      <c r="V14" s="19">
        <v>1.5942505951094799E-2</v>
      </c>
      <c r="W14" s="19">
        <v>3.2026740609833299E-3</v>
      </c>
      <c r="X14" s="19"/>
      <c r="Y14" s="19">
        <v>1.5765618937918599E-2</v>
      </c>
      <c r="Z14" s="19">
        <v>1.7097096908886101E-2</v>
      </c>
      <c r="AA14" s="19">
        <v>5.0878485982779498E-2</v>
      </c>
      <c r="AB14" s="19">
        <v>1.35933737788182E-2</v>
      </c>
      <c r="AC14" s="19">
        <v>1.26872343004853E-2</v>
      </c>
      <c r="AD14" s="19">
        <v>0</v>
      </c>
      <c r="AE14" s="19"/>
      <c r="AF14" s="19">
        <v>3.56072625797152E-2</v>
      </c>
      <c r="AG14" s="19"/>
      <c r="AH14" s="19">
        <v>2.5871287820453101E-2</v>
      </c>
      <c r="AI14" s="19"/>
      <c r="AJ14" s="19">
        <v>1.8201244666864999E-2</v>
      </c>
      <c r="AK14" s="19">
        <v>4.07033618829186E-2</v>
      </c>
      <c r="AL14" s="19">
        <v>4.36101589653776E-2</v>
      </c>
      <c r="AM14" s="19">
        <v>1.79358269080311E-2</v>
      </c>
      <c r="AN14" s="19">
        <v>9.7407331756891296E-3</v>
      </c>
    </row>
    <row r="15" spans="2:40" x14ac:dyDescent="0.35">
      <c r="B15" s="16" t="s">
        <v>121</v>
      </c>
    </row>
    <row r="16" spans="2:40" x14ac:dyDescent="0.35">
      <c r="B16" t="s">
        <v>63</v>
      </c>
    </row>
    <row r="17" spans="2:2" x14ac:dyDescent="0.35">
      <c r="B17" t="s">
        <v>64</v>
      </c>
    </row>
    <row r="19" spans="2:2" x14ac:dyDescent="0.35">
      <c r="B19" s="8" t="str">
        <f>HYPERLINK("#'Contents'!A1", "Return to Contents")</f>
        <v>Return to Contents</v>
      </c>
    </row>
  </sheetData>
  <mergeCells count="9">
    <mergeCell ref="AF5"/>
    <mergeCell ref="AH5"/>
    <mergeCell ref="AJ5:AN5"/>
    <mergeCell ref="D2:AH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B2:AN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0" width="10.7265625" customWidth="1"/>
    <col min="41" max="41" width="2.1796875" customWidth="1"/>
  </cols>
  <sheetData>
    <row r="2" spans="2:40" ht="40" customHeight="1" x14ac:dyDescent="0.35">
      <c r="D2" s="30" t="s">
        <v>148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row>
    <row r="5" spans="2:40" ht="30" customHeight="1" x14ac:dyDescent="0.35">
      <c r="B5" s="15"/>
      <c r="C5" s="15"/>
      <c r="D5" s="29" t="s">
        <v>49</v>
      </c>
      <c r="E5" s="29"/>
      <c r="F5" s="15"/>
      <c r="G5" s="29" t="s">
        <v>50</v>
      </c>
      <c r="H5" s="29"/>
      <c r="I5" s="29"/>
      <c r="J5" s="29"/>
      <c r="K5" s="29"/>
      <c r="L5" s="29"/>
      <c r="M5" s="15"/>
      <c r="N5" s="29" t="s">
        <v>51</v>
      </c>
      <c r="O5" s="29"/>
      <c r="P5" s="29"/>
      <c r="Q5" s="29"/>
      <c r="R5" s="29"/>
      <c r="S5" s="15"/>
      <c r="T5" s="29" t="s">
        <v>52</v>
      </c>
      <c r="U5" s="29"/>
      <c r="V5" s="29"/>
      <c r="W5" s="29"/>
      <c r="X5" s="15"/>
      <c r="Y5" s="29" t="s">
        <v>53</v>
      </c>
      <c r="Z5" s="29"/>
      <c r="AA5" s="29"/>
      <c r="AB5" s="29"/>
      <c r="AC5" s="29"/>
      <c r="AD5" s="29"/>
      <c r="AE5" s="15"/>
      <c r="AF5" s="29" t="s">
        <v>42</v>
      </c>
      <c r="AG5" s="15"/>
      <c r="AH5" s="29" t="s">
        <v>43</v>
      </c>
      <c r="AI5" s="15"/>
      <c r="AJ5" s="29" t="s">
        <v>54</v>
      </c>
      <c r="AK5" s="29"/>
      <c r="AL5" s="29"/>
      <c r="AM5" s="29"/>
      <c r="AN5" s="29"/>
    </row>
    <row r="6" spans="2:4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C6" s="12" t="s">
        <v>40</v>
      </c>
      <c r="AD6" s="12" t="s">
        <v>41</v>
      </c>
      <c r="AF6" s="12" t="s">
        <v>42</v>
      </c>
      <c r="AH6" s="12" t="s">
        <v>43</v>
      </c>
      <c r="AJ6" s="12" t="s">
        <v>44</v>
      </c>
      <c r="AK6" s="12" t="s">
        <v>45</v>
      </c>
      <c r="AL6" s="12" t="s">
        <v>46</v>
      </c>
      <c r="AM6" s="12" t="s">
        <v>47</v>
      </c>
      <c r="AN6" s="12" t="s">
        <v>48</v>
      </c>
    </row>
    <row r="7" spans="2:40" ht="30" customHeight="1" x14ac:dyDescent="0.35">
      <c r="B7" s="10" t="s">
        <v>19</v>
      </c>
      <c r="C7" s="10">
        <v>983</v>
      </c>
      <c r="D7" s="10">
        <v>451</v>
      </c>
      <c r="E7" s="10">
        <v>529</v>
      </c>
      <c r="F7" s="10"/>
      <c r="G7" s="10">
        <v>98</v>
      </c>
      <c r="H7" s="10">
        <v>144</v>
      </c>
      <c r="I7" s="10">
        <v>139</v>
      </c>
      <c r="J7" s="10">
        <v>161</v>
      </c>
      <c r="K7" s="10">
        <v>177</v>
      </c>
      <c r="L7" s="10">
        <v>264</v>
      </c>
      <c r="M7" s="10"/>
      <c r="N7" s="10">
        <v>88</v>
      </c>
      <c r="O7" s="10">
        <v>141</v>
      </c>
      <c r="P7" s="10">
        <v>346</v>
      </c>
      <c r="Q7" s="10">
        <v>274</v>
      </c>
      <c r="R7" s="10">
        <v>126</v>
      </c>
      <c r="S7" s="10"/>
      <c r="T7" s="10">
        <v>58</v>
      </c>
      <c r="U7" s="10">
        <v>282</v>
      </c>
      <c r="V7" s="10">
        <v>254</v>
      </c>
      <c r="W7" s="10">
        <v>267</v>
      </c>
      <c r="X7" s="10"/>
      <c r="Y7" s="10">
        <v>403</v>
      </c>
      <c r="Z7" s="10">
        <v>104</v>
      </c>
      <c r="AA7" s="10">
        <v>318</v>
      </c>
      <c r="AB7" s="10">
        <v>65</v>
      </c>
      <c r="AC7" s="10">
        <v>69</v>
      </c>
      <c r="AD7" s="10">
        <v>20</v>
      </c>
      <c r="AE7" s="10"/>
      <c r="AF7" s="10">
        <v>475</v>
      </c>
      <c r="AG7" s="10"/>
      <c r="AH7" s="10">
        <v>983</v>
      </c>
      <c r="AI7" s="10"/>
      <c r="AJ7" s="10">
        <v>323</v>
      </c>
      <c r="AK7" s="10">
        <v>146</v>
      </c>
      <c r="AL7" s="10">
        <v>217</v>
      </c>
      <c r="AM7" s="10">
        <v>204</v>
      </c>
      <c r="AN7" s="10">
        <v>93</v>
      </c>
    </row>
    <row r="8" spans="2:40" ht="30" customHeight="1" x14ac:dyDescent="0.35">
      <c r="B8" s="11" t="s">
        <v>20</v>
      </c>
      <c r="C8" s="11">
        <v>984</v>
      </c>
      <c r="D8" s="11">
        <v>494</v>
      </c>
      <c r="E8" s="11">
        <v>487</v>
      </c>
      <c r="F8" s="11"/>
      <c r="G8" s="11">
        <v>108</v>
      </c>
      <c r="H8" s="11">
        <v>162</v>
      </c>
      <c r="I8" s="11">
        <v>144</v>
      </c>
      <c r="J8" s="11">
        <v>166</v>
      </c>
      <c r="K8" s="11">
        <v>154</v>
      </c>
      <c r="L8" s="11">
        <v>251</v>
      </c>
      <c r="M8" s="11"/>
      <c r="N8" s="11">
        <v>92</v>
      </c>
      <c r="O8" s="11">
        <v>143</v>
      </c>
      <c r="P8" s="11">
        <v>339</v>
      </c>
      <c r="Q8" s="11">
        <v>275</v>
      </c>
      <c r="R8" s="11">
        <v>126</v>
      </c>
      <c r="S8" s="11"/>
      <c r="T8" s="11">
        <v>59</v>
      </c>
      <c r="U8" s="11">
        <v>279</v>
      </c>
      <c r="V8" s="11">
        <v>254</v>
      </c>
      <c r="W8" s="11">
        <v>273</v>
      </c>
      <c r="X8" s="11"/>
      <c r="Y8" s="11">
        <v>417</v>
      </c>
      <c r="Z8" s="11">
        <v>102</v>
      </c>
      <c r="AA8" s="11">
        <v>301</v>
      </c>
      <c r="AB8" s="11">
        <v>67</v>
      </c>
      <c r="AC8" s="11">
        <v>74</v>
      </c>
      <c r="AD8" s="11">
        <v>20</v>
      </c>
      <c r="AE8" s="11"/>
      <c r="AF8" s="11">
        <v>475</v>
      </c>
      <c r="AG8" s="11"/>
      <c r="AH8" s="11">
        <v>984</v>
      </c>
      <c r="AI8" s="11"/>
      <c r="AJ8" s="11">
        <v>310</v>
      </c>
      <c r="AK8" s="11">
        <v>141</v>
      </c>
      <c r="AL8" s="11">
        <v>207</v>
      </c>
      <c r="AM8" s="11">
        <v>226</v>
      </c>
      <c r="AN8" s="11">
        <v>100</v>
      </c>
    </row>
    <row r="9" spans="2:40" x14ac:dyDescent="0.35">
      <c r="B9" s="18" t="s">
        <v>134</v>
      </c>
      <c r="C9" s="17">
        <v>0.33611881634419799</v>
      </c>
      <c r="D9" s="17">
        <v>0.31535198170227802</v>
      </c>
      <c r="E9" s="17">
        <v>0.35923389452361798</v>
      </c>
      <c r="F9" s="17"/>
      <c r="G9" s="17">
        <v>0.41846545536743801</v>
      </c>
      <c r="H9" s="17">
        <v>0.41167053275351501</v>
      </c>
      <c r="I9" s="17">
        <v>0.31293139628095401</v>
      </c>
      <c r="J9" s="17">
        <v>0.32982058058731101</v>
      </c>
      <c r="K9" s="17">
        <v>0.309358796745273</v>
      </c>
      <c r="L9" s="17">
        <v>0.28581553716424402</v>
      </c>
      <c r="M9" s="17"/>
      <c r="N9" s="17">
        <v>0.36808026412079198</v>
      </c>
      <c r="O9" s="17">
        <v>0.37901615953656498</v>
      </c>
      <c r="P9" s="17">
        <v>0.28506978681406098</v>
      </c>
      <c r="Q9" s="17">
        <v>0.38109166160589802</v>
      </c>
      <c r="R9" s="17">
        <v>0.32444564111590002</v>
      </c>
      <c r="S9" s="17"/>
      <c r="T9" s="17">
        <v>0.232794656539177</v>
      </c>
      <c r="U9" s="17">
        <v>0.33463802161915501</v>
      </c>
      <c r="V9" s="17">
        <v>0.33795307959219001</v>
      </c>
      <c r="W9" s="17">
        <v>0.38782479245490697</v>
      </c>
      <c r="X9" s="17"/>
      <c r="Y9" s="17">
        <v>0.36188948009223498</v>
      </c>
      <c r="Z9" s="17">
        <v>0.39330178937101701</v>
      </c>
      <c r="AA9" s="17">
        <v>0.28755228922630499</v>
      </c>
      <c r="AB9" s="17">
        <v>0.24021718684148299</v>
      </c>
      <c r="AC9" s="17">
        <v>0.38226526566452601</v>
      </c>
      <c r="AD9" s="17">
        <v>0.44785371146331898</v>
      </c>
      <c r="AE9" s="17"/>
      <c r="AF9" s="17">
        <v>0.30383754317145201</v>
      </c>
      <c r="AG9" s="17"/>
      <c r="AH9" s="17">
        <v>0.33611881634419799</v>
      </c>
      <c r="AI9" s="17"/>
      <c r="AJ9" s="17">
        <v>0.31038363823748799</v>
      </c>
      <c r="AK9" s="17">
        <v>0.37614743005161599</v>
      </c>
      <c r="AL9" s="17">
        <v>0.34737102988402702</v>
      </c>
      <c r="AM9" s="17">
        <v>0.35585514119449302</v>
      </c>
      <c r="AN9" s="17">
        <v>0.29121795922884097</v>
      </c>
    </row>
    <row r="10" spans="2:40" x14ac:dyDescent="0.35">
      <c r="B10" s="18" t="s">
        <v>135</v>
      </c>
      <c r="C10" s="17">
        <v>0.48728446183346302</v>
      </c>
      <c r="D10" s="17">
        <v>0.50557785185589899</v>
      </c>
      <c r="E10" s="17">
        <v>0.46559152697669298</v>
      </c>
      <c r="F10" s="17"/>
      <c r="G10" s="17">
        <v>0.42364750135795498</v>
      </c>
      <c r="H10" s="17">
        <v>0.49000809520494398</v>
      </c>
      <c r="I10" s="17">
        <v>0.54164609239056105</v>
      </c>
      <c r="J10" s="17">
        <v>0.45934726470100201</v>
      </c>
      <c r="K10" s="17">
        <v>0.50381221499178297</v>
      </c>
      <c r="L10" s="17">
        <v>0.48999473568017599</v>
      </c>
      <c r="M10" s="17"/>
      <c r="N10" s="17">
        <v>0.433661907409434</v>
      </c>
      <c r="O10" s="17">
        <v>0.45860129493395801</v>
      </c>
      <c r="P10" s="17">
        <v>0.52365550078545597</v>
      </c>
      <c r="Q10" s="17">
        <v>0.44925481763869801</v>
      </c>
      <c r="R10" s="17">
        <v>0.52725398876723995</v>
      </c>
      <c r="S10" s="17"/>
      <c r="T10" s="17">
        <v>0.531151274991286</v>
      </c>
      <c r="U10" s="17">
        <v>0.49512266461710802</v>
      </c>
      <c r="V10" s="17">
        <v>0.44873009628677502</v>
      </c>
      <c r="W10" s="17">
        <v>0.51140991896451404</v>
      </c>
      <c r="X10" s="17"/>
      <c r="Y10" s="17">
        <v>0.50398974432722599</v>
      </c>
      <c r="Z10" s="17">
        <v>0.42606309658297398</v>
      </c>
      <c r="AA10" s="17">
        <v>0.47246719751640098</v>
      </c>
      <c r="AB10" s="17">
        <v>0.53554234688098801</v>
      </c>
      <c r="AC10" s="17">
        <v>0.48055533973487402</v>
      </c>
      <c r="AD10" s="17">
        <v>0.44636175560186098</v>
      </c>
      <c r="AE10" s="17"/>
      <c r="AF10" s="17">
        <v>0.492514144489476</v>
      </c>
      <c r="AG10" s="17"/>
      <c r="AH10" s="17">
        <v>0.48728446183346302</v>
      </c>
      <c r="AI10" s="17"/>
      <c r="AJ10" s="17">
        <v>0.53542952677025601</v>
      </c>
      <c r="AK10" s="17">
        <v>0.46386116362371599</v>
      </c>
      <c r="AL10" s="17">
        <v>0.418047976950986</v>
      </c>
      <c r="AM10" s="17">
        <v>0.46992898223024598</v>
      </c>
      <c r="AN10" s="17">
        <v>0.55424719292472402</v>
      </c>
    </row>
    <row r="11" spans="2:40" ht="29" x14ac:dyDescent="0.35">
      <c r="B11" s="18" t="s">
        <v>136</v>
      </c>
      <c r="C11" s="17">
        <v>0.123359393973246</v>
      </c>
      <c r="D11" s="17">
        <v>0.129651849699642</v>
      </c>
      <c r="E11" s="17">
        <v>0.11773908254176101</v>
      </c>
      <c r="F11" s="17"/>
      <c r="G11" s="17">
        <v>9.3808161453844102E-2</v>
      </c>
      <c r="H11" s="17">
        <v>6.1159040059617899E-2</v>
      </c>
      <c r="I11" s="17">
        <v>0.110522505645352</v>
      </c>
      <c r="J11" s="17">
        <v>0.16774853594734199</v>
      </c>
      <c r="K11" s="17">
        <v>0.15255731737469799</v>
      </c>
      <c r="L11" s="17">
        <v>0.136371959601573</v>
      </c>
      <c r="M11" s="17"/>
      <c r="N11" s="17">
        <v>0.13695094003863001</v>
      </c>
      <c r="O11" s="17">
        <v>0.108198619945583</v>
      </c>
      <c r="P11" s="17">
        <v>0.12639482560901899</v>
      </c>
      <c r="Q11" s="17">
        <v>0.12193790361982899</v>
      </c>
      <c r="R11" s="17">
        <v>0.117907026847187</v>
      </c>
      <c r="S11" s="17"/>
      <c r="T11" s="17">
        <v>0.16720408732328601</v>
      </c>
      <c r="U11" s="17">
        <v>0.100387308257846</v>
      </c>
      <c r="V11" s="17">
        <v>0.16329855162030801</v>
      </c>
      <c r="W11" s="17">
        <v>8.0518901967453593E-2</v>
      </c>
      <c r="X11" s="17"/>
      <c r="Y11" s="17">
        <v>0.10088228286401101</v>
      </c>
      <c r="Z11" s="17">
        <v>0.141278811127968</v>
      </c>
      <c r="AA11" s="17">
        <v>0.161381348879271</v>
      </c>
      <c r="AB11" s="17">
        <v>0.14229284468018</v>
      </c>
      <c r="AC11" s="17">
        <v>8.1358144324779905E-2</v>
      </c>
      <c r="AD11" s="17">
        <v>4.2346815044916497E-2</v>
      </c>
      <c r="AE11" s="17"/>
      <c r="AF11" s="17">
        <v>0.13011869751861599</v>
      </c>
      <c r="AG11" s="17"/>
      <c r="AH11" s="17">
        <v>0.123359393973246</v>
      </c>
      <c r="AI11" s="17"/>
      <c r="AJ11" s="17">
        <v>0.11521187021162201</v>
      </c>
      <c r="AK11" s="17">
        <v>0.11232379962302801</v>
      </c>
      <c r="AL11" s="17">
        <v>0.133983312286273</v>
      </c>
      <c r="AM11" s="17">
        <v>0.124350728613703</v>
      </c>
      <c r="AN11" s="17">
        <v>0.13993818464972499</v>
      </c>
    </row>
    <row r="12" spans="2:40" x14ac:dyDescent="0.35">
      <c r="B12" s="18" t="s">
        <v>137</v>
      </c>
      <c r="C12" s="17">
        <v>8.8455054433318296E-3</v>
      </c>
      <c r="D12" s="17">
        <v>1.37675374467715E-2</v>
      </c>
      <c r="E12" s="17">
        <v>3.9107199884235999E-3</v>
      </c>
      <c r="F12" s="17"/>
      <c r="G12" s="17">
        <v>3.4431639369110603E-2</v>
      </c>
      <c r="H12" s="17">
        <v>0</v>
      </c>
      <c r="I12" s="17">
        <v>7.1812040210249397E-3</v>
      </c>
      <c r="J12" s="17">
        <v>1.2252227310087099E-2</v>
      </c>
      <c r="K12" s="17">
        <v>5.6308503311282504E-3</v>
      </c>
      <c r="L12" s="17">
        <v>4.2674411247229302E-3</v>
      </c>
      <c r="M12" s="17"/>
      <c r="N12" s="17">
        <v>2.1020536268450098E-2</v>
      </c>
      <c r="O12" s="17">
        <v>1.6921837519248001E-2</v>
      </c>
      <c r="P12" s="17">
        <v>0</v>
      </c>
      <c r="Q12" s="17">
        <v>1.5771485925561199E-2</v>
      </c>
      <c r="R12" s="17">
        <v>0</v>
      </c>
      <c r="S12" s="17"/>
      <c r="T12" s="17">
        <v>1.7639287886004201E-2</v>
      </c>
      <c r="U12" s="17">
        <v>4.14765563305946E-3</v>
      </c>
      <c r="V12" s="17">
        <v>1.10764190712664E-2</v>
      </c>
      <c r="W12" s="17">
        <v>8.9313406867135205E-3</v>
      </c>
      <c r="X12" s="17"/>
      <c r="Y12" s="17">
        <v>7.7981076001500896E-3</v>
      </c>
      <c r="Z12" s="17">
        <v>1.2385586429131099E-2</v>
      </c>
      <c r="AA12" s="17">
        <v>6.4456345218830502E-3</v>
      </c>
      <c r="AB12" s="17">
        <v>0</v>
      </c>
      <c r="AC12" s="17">
        <v>3.0540593277456899E-2</v>
      </c>
      <c r="AD12" s="17">
        <v>0</v>
      </c>
      <c r="AE12" s="17"/>
      <c r="AF12" s="17">
        <v>6.1037683509003104E-3</v>
      </c>
      <c r="AG12" s="17"/>
      <c r="AH12" s="17">
        <v>8.8455054433318296E-3</v>
      </c>
      <c r="AI12" s="17"/>
      <c r="AJ12" s="17">
        <v>7.8693279437082701E-3</v>
      </c>
      <c r="AK12" s="17">
        <v>0</v>
      </c>
      <c r="AL12" s="17">
        <v>2.00840455404337E-2</v>
      </c>
      <c r="AM12" s="17">
        <v>9.3129265309230495E-3</v>
      </c>
      <c r="AN12" s="17">
        <v>0</v>
      </c>
    </row>
    <row r="13" spans="2:40" x14ac:dyDescent="0.35">
      <c r="B13" s="18" t="s">
        <v>138</v>
      </c>
      <c r="C13" s="17">
        <v>8.5940059156399701E-3</v>
      </c>
      <c r="D13" s="17">
        <v>1.16320886801343E-2</v>
      </c>
      <c r="E13" s="17">
        <v>5.5673078606923703E-3</v>
      </c>
      <c r="F13" s="17"/>
      <c r="G13" s="17">
        <v>1.1880073304879699E-2</v>
      </c>
      <c r="H13" s="17">
        <v>2.00644342736544E-2</v>
      </c>
      <c r="I13" s="17">
        <v>0</v>
      </c>
      <c r="J13" s="17">
        <v>0</v>
      </c>
      <c r="K13" s="17">
        <v>1.1576897928742599E-2</v>
      </c>
      <c r="L13" s="17">
        <v>8.5348822494458708E-3</v>
      </c>
      <c r="M13" s="17"/>
      <c r="N13" s="17">
        <v>0</v>
      </c>
      <c r="O13" s="17">
        <v>8.9192028133623698E-3</v>
      </c>
      <c r="P13" s="17">
        <v>1.3169685375034599E-2</v>
      </c>
      <c r="Q13" s="17">
        <v>6.5601026030075397E-3</v>
      </c>
      <c r="R13" s="17">
        <v>7.18688618773954E-3</v>
      </c>
      <c r="S13" s="17"/>
      <c r="T13" s="17">
        <v>0</v>
      </c>
      <c r="U13" s="17">
        <v>1.15883643276083E-2</v>
      </c>
      <c r="V13" s="17">
        <v>1.19474441299234E-2</v>
      </c>
      <c r="W13" s="17">
        <v>4.6867380810549503E-3</v>
      </c>
      <c r="X13" s="17"/>
      <c r="Y13" s="17">
        <v>6.88560780772188E-3</v>
      </c>
      <c r="Z13" s="17">
        <v>0</v>
      </c>
      <c r="AA13" s="17">
        <v>9.4903920872660991E-3</v>
      </c>
      <c r="AB13" s="17">
        <v>2.17442604239441E-2</v>
      </c>
      <c r="AC13" s="17">
        <v>0</v>
      </c>
      <c r="AD13" s="17">
        <v>6.3437717889902795E-2</v>
      </c>
      <c r="AE13" s="17"/>
      <c r="AF13" s="17">
        <v>1.59092268134828E-2</v>
      </c>
      <c r="AG13" s="17"/>
      <c r="AH13" s="17">
        <v>8.5940059156399701E-3</v>
      </c>
      <c r="AI13" s="17"/>
      <c r="AJ13" s="17">
        <v>2.8766843256132998E-3</v>
      </c>
      <c r="AK13" s="17">
        <v>9.0390271244456793E-3</v>
      </c>
      <c r="AL13" s="17">
        <v>8.5499761534901207E-3</v>
      </c>
      <c r="AM13" s="17">
        <v>1.35399813838308E-2</v>
      </c>
      <c r="AN13" s="17">
        <v>1.4596663196709599E-2</v>
      </c>
    </row>
    <row r="14" spans="2:40" x14ac:dyDescent="0.35">
      <c r="B14" s="18" t="s">
        <v>58</v>
      </c>
      <c r="C14" s="19">
        <v>3.57978164901211E-2</v>
      </c>
      <c r="D14" s="19">
        <v>2.4018690615275201E-2</v>
      </c>
      <c r="E14" s="19">
        <v>4.7957468108811303E-2</v>
      </c>
      <c r="F14" s="19"/>
      <c r="G14" s="19">
        <v>1.7767169146772201E-2</v>
      </c>
      <c r="H14" s="19">
        <v>1.7097897708268001E-2</v>
      </c>
      <c r="I14" s="19">
        <v>2.7718801662108099E-2</v>
      </c>
      <c r="J14" s="19">
        <v>3.0831391454257201E-2</v>
      </c>
      <c r="K14" s="19">
        <v>1.7063922628375802E-2</v>
      </c>
      <c r="L14" s="19">
        <v>7.50154441798382E-2</v>
      </c>
      <c r="M14" s="19"/>
      <c r="N14" s="19">
        <v>4.0286352162694397E-2</v>
      </c>
      <c r="O14" s="19">
        <v>2.8342885251283499E-2</v>
      </c>
      <c r="P14" s="19">
        <v>5.1710201416428701E-2</v>
      </c>
      <c r="Q14" s="19">
        <v>2.5384028607006701E-2</v>
      </c>
      <c r="R14" s="19">
        <v>2.3206457081933599E-2</v>
      </c>
      <c r="S14" s="19"/>
      <c r="T14" s="19">
        <v>5.1210693260246999E-2</v>
      </c>
      <c r="U14" s="19">
        <v>5.4115985545223101E-2</v>
      </c>
      <c r="V14" s="19">
        <v>2.6994409299538301E-2</v>
      </c>
      <c r="W14" s="19">
        <v>6.6283078453569103E-3</v>
      </c>
      <c r="X14" s="19"/>
      <c r="Y14" s="19">
        <v>1.8554777308655498E-2</v>
      </c>
      <c r="Z14" s="19">
        <v>2.6970716488910199E-2</v>
      </c>
      <c r="AA14" s="19">
        <v>6.2663137768873903E-2</v>
      </c>
      <c r="AB14" s="19">
        <v>6.0203361173405301E-2</v>
      </c>
      <c r="AC14" s="19">
        <v>2.52806569983632E-2</v>
      </c>
      <c r="AD14" s="19">
        <v>0</v>
      </c>
      <c r="AE14" s="19"/>
      <c r="AF14" s="19">
        <v>5.1516619656072897E-2</v>
      </c>
      <c r="AG14" s="19"/>
      <c r="AH14" s="19">
        <v>3.57978164901211E-2</v>
      </c>
      <c r="AI14" s="19"/>
      <c r="AJ14" s="19">
        <v>2.8228952511312799E-2</v>
      </c>
      <c r="AK14" s="19">
        <v>3.8628579577194698E-2</v>
      </c>
      <c r="AL14" s="19">
        <v>7.1963659184790904E-2</v>
      </c>
      <c r="AM14" s="19">
        <v>2.7012240046804002E-2</v>
      </c>
      <c r="AN14" s="19">
        <v>0</v>
      </c>
    </row>
    <row r="15" spans="2:40" x14ac:dyDescent="0.35">
      <c r="B15" s="16" t="s">
        <v>121</v>
      </c>
    </row>
    <row r="16" spans="2:40" x14ac:dyDescent="0.35">
      <c r="B16" t="s">
        <v>63</v>
      </c>
    </row>
    <row r="17" spans="2:2" x14ac:dyDescent="0.35">
      <c r="B17" t="s">
        <v>64</v>
      </c>
    </row>
    <row r="19" spans="2:2" x14ac:dyDescent="0.35">
      <c r="B19" s="8" t="str">
        <f>HYPERLINK("#'Contents'!A1", "Return to Contents")</f>
        <v>Return to Contents</v>
      </c>
    </row>
  </sheetData>
  <mergeCells count="9">
    <mergeCell ref="AF5"/>
    <mergeCell ref="AH5"/>
    <mergeCell ref="AJ5:AN5"/>
    <mergeCell ref="D2:AH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B2:AN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0" width="10.7265625" customWidth="1"/>
    <col min="41" max="41" width="2.1796875" customWidth="1"/>
  </cols>
  <sheetData>
    <row r="2" spans="2:40" ht="40" customHeight="1" x14ac:dyDescent="0.35">
      <c r="D2" s="30" t="s">
        <v>149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row>
    <row r="5" spans="2:40" ht="30" customHeight="1" x14ac:dyDescent="0.35">
      <c r="B5" s="15"/>
      <c r="C5" s="15"/>
      <c r="D5" s="29" t="s">
        <v>49</v>
      </c>
      <c r="E5" s="29"/>
      <c r="F5" s="15"/>
      <c r="G5" s="29" t="s">
        <v>50</v>
      </c>
      <c r="H5" s="29"/>
      <c r="I5" s="29"/>
      <c r="J5" s="29"/>
      <c r="K5" s="29"/>
      <c r="L5" s="29"/>
      <c r="M5" s="15"/>
      <c r="N5" s="29" t="s">
        <v>51</v>
      </c>
      <c r="O5" s="29"/>
      <c r="P5" s="29"/>
      <c r="Q5" s="29"/>
      <c r="R5" s="29"/>
      <c r="S5" s="15"/>
      <c r="T5" s="29" t="s">
        <v>52</v>
      </c>
      <c r="U5" s="29"/>
      <c r="V5" s="29"/>
      <c r="W5" s="29"/>
      <c r="X5" s="15"/>
      <c r="Y5" s="29" t="s">
        <v>53</v>
      </c>
      <c r="Z5" s="29"/>
      <c r="AA5" s="29"/>
      <c r="AB5" s="29"/>
      <c r="AC5" s="29"/>
      <c r="AD5" s="29"/>
      <c r="AE5" s="15"/>
      <c r="AF5" s="29" t="s">
        <v>42</v>
      </c>
      <c r="AG5" s="15"/>
      <c r="AH5" s="29" t="s">
        <v>43</v>
      </c>
      <c r="AI5" s="15"/>
      <c r="AJ5" s="29" t="s">
        <v>54</v>
      </c>
      <c r="AK5" s="29"/>
      <c r="AL5" s="29"/>
      <c r="AM5" s="29"/>
      <c r="AN5" s="29"/>
    </row>
    <row r="6" spans="2:4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C6" s="12" t="s">
        <v>40</v>
      </c>
      <c r="AD6" s="12" t="s">
        <v>41</v>
      </c>
      <c r="AF6" s="12" t="s">
        <v>42</v>
      </c>
      <c r="AH6" s="12" t="s">
        <v>43</v>
      </c>
      <c r="AJ6" s="12" t="s">
        <v>44</v>
      </c>
      <c r="AK6" s="12" t="s">
        <v>45</v>
      </c>
      <c r="AL6" s="12" t="s">
        <v>46</v>
      </c>
      <c r="AM6" s="12" t="s">
        <v>47</v>
      </c>
      <c r="AN6" s="12" t="s">
        <v>48</v>
      </c>
    </row>
    <row r="7" spans="2:40" ht="30" customHeight="1" x14ac:dyDescent="0.35">
      <c r="B7" s="10" t="s">
        <v>19</v>
      </c>
      <c r="C7" s="10">
        <v>983</v>
      </c>
      <c r="D7" s="10">
        <v>451</v>
      </c>
      <c r="E7" s="10">
        <v>529</v>
      </c>
      <c r="F7" s="10"/>
      <c r="G7" s="10">
        <v>98</v>
      </c>
      <c r="H7" s="10">
        <v>144</v>
      </c>
      <c r="I7" s="10">
        <v>139</v>
      </c>
      <c r="J7" s="10">
        <v>161</v>
      </c>
      <c r="K7" s="10">
        <v>177</v>
      </c>
      <c r="L7" s="10">
        <v>264</v>
      </c>
      <c r="M7" s="10"/>
      <c r="N7" s="10">
        <v>88</v>
      </c>
      <c r="O7" s="10">
        <v>141</v>
      </c>
      <c r="P7" s="10">
        <v>346</v>
      </c>
      <c r="Q7" s="10">
        <v>274</v>
      </c>
      <c r="R7" s="10">
        <v>126</v>
      </c>
      <c r="S7" s="10"/>
      <c r="T7" s="10">
        <v>58</v>
      </c>
      <c r="U7" s="10">
        <v>282</v>
      </c>
      <c r="V7" s="10">
        <v>254</v>
      </c>
      <c r="W7" s="10">
        <v>267</v>
      </c>
      <c r="X7" s="10"/>
      <c r="Y7" s="10">
        <v>403</v>
      </c>
      <c r="Z7" s="10">
        <v>104</v>
      </c>
      <c r="AA7" s="10">
        <v>318</v>
      </c>
      <c r="AB7" s="10">
        <v>65</v>
      </c>
      <c r="AC7" s="10">
        <v>69</v>
      </c>
      <c r="AD7" s="10">
        <v>20</v>
      </c>
      <c r="AE7" s="10"/>
      <c r="AF7" s="10">
        <v>475</v>
      </c>
      <c r="AG7" s="10"/>
      <c r="AH7" s="10">
        <v>983</v>
      </c>
      <c r="AI7" s="10"/>
      <c r="AJ7" s="10">
        <v>323</v>
      </c>
      <c r="AK7" s="10">
        <v>146</v>
      </c>
      <c r="AL7" s="10">
        <v>217</v>
      </c>
      <c r="AM7" s="10">
        <v>204</v>
      </c>
      <c r="AN7" s="10">
        <v>93</v>
      </c>
    </row>
    <row r="8" spans="2:40" ht="30" customHeight="1" x14ac:dyDescent="0.35">
      <c r="B8" s="11" t="s">
        <v>20</v>
      </c>
      <c r="C8" s="11">
        <v>984</v>
      </c>
      <c r="D8" s="11">
        <v>494</v>
      </c>
      <c r="E8" s="11">
        <v>487</v>
      </c>
      <c r="F8" s="11"/>
      <c r="G8" s="11">
        <v>108</v>
      </c>
      <c r="H8" s="11">
        <v>162</v>
      </c>
      <c r="I8" s="11">
        <v>144</v>
      </c>
      <c r="J8" s="11">
        <v>166</v>
      </c>
      <c r="K8" s="11">
        <v>154</v>
      </c>
      <c r="L8" s="11">
        <v>251</v>
      </c>
      <c r="M8" s="11"/>
      <c r="N8" s="11">
        <v>92</v>
      </c>
      <c r="O8" s="11">
        <v>143</v>
      </c>
      <c r="P8" s="11">
        <v>339</v>
      </c>
      <c r="Q8" s="11">
        <v>275</v>
      </c>
      <c r="R8" s="11">
        <v>126</v>
      </c>
      <c r="S8" s="11"/>
      <c r="T8" s="11">
        <v>59</v>
      </c>
      <c r="U8" s="11">
        <v>279</v>
      </c>
      <c r="V8" s="11">
        <v>254</v>
      </c>
      <c r="W8" s="11">
        <v>273</v>
      </c>
      <c r="X8" s="11"/>
      <c r="Y8" s="11">
        <v>417</v>
      </c>
      <c r="Z8" s="11">
        <v>102</v>
      </c>
      <c r="AA8" s="11">
        <v>301</v>
      </c>
      <c r="AB8" s="11">
        <v>67</v>
      </c>
      <c r="AC8" s="11">
        <v>74</v>
      </c>
      <c r="AD8" s="11">
        <v>20</v>
      </c>
      <c r="AE8" s="11"/>
      <c r="AF8" s="11">
        <v>475</v>
      </c>
      <c r="AG8" s="11"/>
      <c r="AH8" s="11">
        <v>984</v>
      </c>
      <c r="AI8" s="11"/>
      <c r="AJ8" s="11">
        <v>310</v>
      </c>
      <c r="AK8" s="11">
        <v>141</v>
      </c>
      <c r="AL8" s="11">
        <v>207</v>
      </c>
      <c r="AM8" s="11">
        <v>226</v>
      </c>
      <c r="AN8" s="11">
        <v>100</v>
      </c>
    </row>
    <row r="9" spans="2:40" x14ac:dyDescent="0.35">
      <c r="B9" s="18" t="s">
        <v>134</v>
      </c>
      <c r="C9" s="17">
        <v>0.161745013598489</v>
      </c>
      <c r="D9" s="17">
        <v>0.184113660890669</v>
      </c>
      <c r="E9" s="17">
        <v>0.14006519167475101</v>
      </c>
      <c r="F9" s="17"/>
      <c r="G9" s="17">
        <v>0.230462572218845</v>
      </c>
      <c r="H9" s="17">
        <v>0.26587648912234302</v>
      </c>
      <c r="I9" s="17">
        <v>0.144769144823407</v>
      </c>
      <c r="J9" s="17">
        <v>0.16589501010419999</v>
      </c>
      <c r="K9" s="17">
        <v>0.15879318480117</v>
      </c>
      <c r="L9" s="17">
        <v>7.3750523788219002E-2</v>
      </c>
      <c r="M9" s="17"/>
      <c r="N9" s="17">
        <v>0.200306157621439</v>
      </c>
      <c r="O9" s="17">
        <v>0.144101682725746</v>
      </c>
      <c r="P9" s="17">
        <v>0.107063935495587</v>
      </c>
      <c r="Q9" s="17">
        <v>0.173670385031715</v>
      </c>
      <c r="R9" s="17">
        <v>0.28485034557654298</v>
      </c>
      <c r="S9" s="17"/>
      <c r="T9" s="17">
        <v>0.14971350046002699</v>
      </c>
      <c r="U9" s="17">
        <v>0.124000257236593</v>
      </c>
      <c r="V9" s="17">
        <v>0.200773988694952</v>
      </c>
      <c r="W9" s="17">
        <v>0.17880055311844401</v>
      </c>
      <c r="X9" s="17"/>
      <c r="Y9" s="17">
        <v>0.19370411960103501</v>
      </c>
      <c r="Z9" s="17">
        <v>0.193249632233369</v>
      </c>
      <c r="AA9" s="17">
        <v>9.7642086415116403E-2</v>
      </c>
      <c r="AB9" s="17">
        <v>0.104925246132601</v>
      </c>
      <c r="AC9" s="17">
        <v>0.22892943430589199</v>
      </c>
      <c r="AD9" s="17">
        <v>0.22287027135489201</v>
      </c>
      <c r="AE9" s="17"/>
      <c r="AF9" s="17">
        <v>0.16091521227987701</v>
      </c>
      <c r="AG9" s="17"/>
      <c r="AH9" s="17">
        <v>0.161745013598489</v>
      </c>
      <c r="AI9" s="17"/>
      <c r="AJ9" s="17">
        <v>0.18569766640417201</v>
      </c>
      <c r="AK9" s="17">
        <v>0.16540615431650199</v>
      </c>
      <c r="AL9" s="17">
        <v>0.12721238941510499</v>
      </c>
      <c r="AM9" s="17">
        <v>0.13795789461178301</v>
      </c>
      <c r="AN9" s="17">
        <v>0.207808582233665</v>
      </c>
    </row>
    <row r="10" spans="2:40" x14ac:dyDescent="0.35">
      <c r="B10" s="18" t="s">
        <v>135</v>
      </c>
      <c r="C10" s="17">
        <v>0.41684792465716702</v>
      </c>
      <c r="D10" s="17">
        <v>0.43109279906892201</v>
      </c>
      <c r="E10" s="17">
        <v>0.39882593135275701</v>
      </c>
      <c r="F10" s="17"/>
      <c r="G10" s="17">
        <v>0.48411383229507798</v>
      </c>
      <c r="H10" s="17">
        <v>0.53986944219170296</v>
      </c>
      <c r="I10" s="17">
        <v>0.50666527796346394</v>
      </c>
      <c r="J10" s="17">
        <v>0.40524603015177502</v>
      </c>
      <c r="K10" s="17">
        <v>0.33977668379276399</v>
      </c>
      <c r="L10" s="17">
        <v>0.31198578365766</v>
      </c>
      <c r="M10" s="17"/>
      <c r="N10" s="17">
        <v>0.35127794942576701</v>
      </c>
      <c r="O10" s="17">
        <v>0.45674494396449999</v>
      </c>
      <c r="P10" s="17">
        <v>0.37456697415394302</v>
      </c>
      <c r="Q10" s="17">
        <v>0.46074819559975599</v>
      </c>
      <c r="R10" s="17">
        <v>0.432231370385884</v>
      </c>
      <c r="S10" s="17"/>
      <c r="T10" s="17">
        <v>0.47774327893311003</v>
      </c>
      <c r="U10" s="17">
        <v>0.35070070762351901</v>
      </c>
      <c r="V10" s="17">
        <v>0.41388274765154598</v>
      </c>
      <c r="W10" s="17">
        <v>0.50485186111907199</v>
      </c>
      <c r="X10" s="17"/>
      <c r="Y10" s="17">
        <v>0.48159912968760299</v>
      </c>
      <c r="Z10" s="17">
        <v>0.45266209574057598</v>
      </c>
      <c r="AA10" s="17">
        <v>0.28752825758251199</v>
      </c>
      <c r="AB10" s="17">
        <v>0.37435347449838302</v>
      </c>
      <c r="AC10" s="17">
        <v>0.54334078187122903</v>
      </c>
      <c r="AD10" s="17">
        <v>0.53867626186774997</v>
      </c>
      <c r="AE10" s="17"/>
      <c r="AF10" s="17">
        <v>0.384654848882031</v>
      </c>
      <c r="AG10" s="17"/>
      <c r="AH10" s="17">
        <v>0.41684792465716702</v>
      </c>
      <c r="AI10" s="17"/>
      <c r="AJ10" s="17">
        <v>0.43043186664122302</v>
      </c>
      <c r="AK10" s="17">
        <v>0.41109479163182699</v>
      </c>
      <c r="AL10" s="17">
        <v>0.41744641671968202</v>
      </c>
      <c r="AM10" s="17">
        <v>0.42425032881196001</v>
      </c>
      <c r="AN10" s="17">
        <v>0.36490789193934697</v>
      </c>
    </row>
    <row r="11" spans="2:40" ht="29" x14ac:dyDescent="0.35">
      <c r="B11" s="18" t="s">
        <v>136</v>
      </c>
      <c r="C11" s="17">
        <v>0.25856618925868302</v>
      </c>
      <c r="D11" s="17">
        <v>0.25272792065145999</v>
      </c>
      <c r="E11" s="17">
        <v>0.26607269603650902</v>
      </c>
      <c r="F11" s="17"/>
      <c r="G11" s="17">
        <v>0.22134967229625199</v>
      </c>
      <c r="H11" s="17">
        <v>8.9348272871544607E-2</v>
      </c>
      <c r="I11" s="17">
        <v>0.221668767695165</v>
      </c>
      <c r="J11" s="17">
        <v>0.29066691002391398</v>
      </c>
      <c r="K11" s="17">
        <v>0.30414239699849899</v>
      </c>
      <c r="L11" s="17">
        <v>0.35589188573842401</v>
      </c>
      <c r="M11" s="17"/>
      <c r="N11" s="17">
        <v>0.32510274223481</v>
      </c>
      <c r="O11" s="17">
        <v>0.23509563368727099</v>
      </c>
      <c r="P11" s="17">
        <v>0.30225046776404701</v>
      </c>
      <c r="Q11" s="17">
        <v>0.24893673405073</v>
      </c>
      <c r="R11" s="17">
        <v>0.14888688260344601</v>
      </c>
      <c r="S11" s="17"/>
      <c r="T11" s="17">
        <v>0.228489736211617</v>
      </c>
      <c r="U11" s="17">
        <v>0.30650713542019198</v>
      </c>
      <c r="V11" s="17">
        <v>0.23146534188444201</v>
      </c>
      <c r="W11" s="17">
        <v>0.227646879769134</v>
      </c>
      <c r="X11" s="17"/>
      <c r="Y11" s="17">
        <v>0.193889592067196</v>
      </c>
      <c r="Z11" s="17">
        <v>0.24153684959534699</v>
      </c>
      <c r="AA11" s="17">
        <v>0.36331886624999299</v>
      </c>
      <c r="AB11" s="17">
        <v>0.38664176192845701</v>
      </c>
      <c r="AC11" s="17">
        <v>0.152658405532305</v>
      </c>
      <c r="AD11" s="17">
        <v>8.1108304481346996E-2</v>
      </c>
      <c r="AE11" s="17"/>
      <c r="AF11" s="17">
        <v>0.25862069539155502</v>
      </c>
      <c r="AG11" s="17"/>
      <c r="AH11" s="17">
        <v>0.25856618925868302</v>
      </c>
      <c r="AI11" s="17"/>
      <c r="AJ11" s="17">
        <v>0.23494677049499099</v>
      </c>
      <c r="AK11" s="17">
        <v>0.27855135181142898</v>
      </c>
      <c r="AL11" s="17">
        <v>0.25113666532370299</v>
      </c>
      <c r="AM11" s="17">
        <v>0.28624648815141202</v>
      </c>
      <c r="AN11" s="17">
        <v>0.256333082609142</v>
      </c>
    </row>
    <row r="12" spans="2:40" x14ac:dyDescent="0.35">
      <c r="B12" s="18" t="s">
        <v>137</v>
      </c>
      <c r="C12" s="17">
        <v>6.3092473837883301E-2</v>
      </c>
      <c r="D12" s="17">
        <v>5.46376318055138E-2</v>
      </c>
      <c r="E12" s="17">
        <v>7.20502225717497E-2</v>
      </c>
      <c r="F12" s="17"/>
      <c r="G12" s="17">
        <v>3.7543646812356501E-2</v>
      </c>
      <c r="H12" s="17">
        <v>4.47581821864486E-2</v>
      </c>
      <c r="I12" s="17">
        <v>5.0465317767567401E-2</v>
      </c>
      <c r="J12" s="17">
        <v>6.4663106146072999E-2</v>
      </c>
      <c r="K12" s="17">
        <v>8.3144645523296506E-2</v>
      </c>
      <c r="L12" s="17">
        <v>7.9793052729076303E-2</v>
      </c>
      <c r="M12" s="17"/>
      <c r="N12" s="17">
        <v>4.0380920429611097E-2</v>
      </c>
      <c r="O12" s="17">
        <v>6.2719516523250904E-2</v>
      </c>
      <c r="P12" s="17">
        <v>7.9680313798588503E-2</v>
      </c>
      <c r="Q12" s="17">
        <v>4.3537226484985599E-2</v>
      </c>
      <c r="R12" s="17">
        <v>8.2193376992486106E-2</v>
      </c>
      <c r="S12" s="17"/>
      <c r="T12" s="17">
        <v>6.2751087327996599E-2</v>
      </c>
      <c r="U12" s="17">
        <v>6.5799990200184205E-2</v>
      </c>
      <c r="V12" s="17">
        <v>7.0361630858854399E-2</v>
      </c>
      <c r="W12" s="17">
        <v>5.0495286993094898E-2</v>
      </c>
      <c r="X12" s="17"/>
      <c r="Y12" s="17">
        <v>6.5667929395905905E-2</v>
      </c>
      <c r="Z12" s="17">
        <v>4.2580759854009699E-2</v>
      </c>
      <c r="AA12" s="17">
        <v>7.1795064144229703E-2</v>
      </c>
      <c r="AB12" s="17">
        <v>4.33826420353884E-2</v>
      </c>
      <c r="AC12" s="17">
        <v>4.8378329100795599E-2</v>
      </c>
      <c r="AD12" s="17">
        <v>0.11499834725109399</v>
      </c>
      <c r="AE12" s="17"/>
      <c r="AF12" s="17">
        <v>6.7181035370607503E-2</v>
      </c>
      <c r="AG12" s="17"/>
      <c r="AH12" s="17">
        <v>6.3092473837883301E-2</v>
      </c>
      <c r="AI12" s="17"/>
      <c r="AJ12" s="17">
        <v>7.0048094329667202E-2</v>
      </c>
      <c r="AK12" s="17">
        <v>5.4610037396552701E-2</v>
      </c>
      <c r="AL12" s="17">
        <v>5.6535427584183597E-2</v>
      </c>
      <c r="AM12" s="17">
        <v>6.4104463401454398E-2</v>
      </c>
      <c r="AN12" s="17">
        <v>6.4873979471794102E-2</v>
      </c>
    </row>
    <row r="13" spans="2:40" x14ac:dyDescent="0.35">
      <c r="B13" s="18" t="s">
        <v>138</v>
      </c>
      <c r="C13" s="17">
        <v>2.82080414731237E-2</v>
      </c>
      <c r="D13" s="17">
        <v>3.3830853138282602E-2</v>
      </c>
      <c r="E13" s="17">
        <v>2.2681887422372701E-2</v>
      </c>
      <c r="F13" s="17"/>
      <c r="G13" s="17">
        <v>1.8218428842662199E-2</v>
      </c>
      <c r="H13" s="17">
        <v>2.3589292740227499E-2</v>
      </c>
      <c r="I13" s="17">
        <v>7.8043519130726099E-3</v>
      </c>
      <c r="J13" s="17">
        <v>2.6855180421719999E-2</v>
      </c>
      <c r="K13" s="17">
        <v>4.5034788239839099E-2</v>
      </c>
      <c r="L13" s="17">
        <v>3.7731328552549299E-2</v>
      </c>
      <c r="M13" s="17"/>
      <c r="N13" s="17">
        <v>9.2365168872023604E-3</v>
      </c>
      <c r="O13" s="17">
        <v>5.3409201535140997E-2</v>
      </c>
      <c r="P13" s="17">
        <v>3.9960843984541798E-2</v>
      </c>
      <c r="Q13" s="17">
        <v>1.3977939188173499E-2</v>
      </c>
      <c r="R13" s="17">
        <v>1.46841474714794E-2</v>
      </c>
      <c r="S13" s="17"/>
      <c r="T13" s="17">
        <v>0</v>
      </c>
      <c r="U13" s="17">
        <v>4.9731299873162001E-2</v>
      </c>
      <c r="V13" s="17">
        <v>1.9178990975905402E-2</v>
      </c>
      <c r="W13" s="17">
        <v>1.5009219742041899E-2</v>
      </c>
      <c r="X13" s="17"/>
      <c r="Y13" s="17">
        <v>2.1534750127610101E-2</v>
      </c>
      <c r="Z13" s="17">
        <v>1.73549679123324E-2</v>
      </c>
      <c r="AA13" s="17">
        <v>4.88832741153312E-2</v>
      </c>
      <c r="AB13" s="17">
        <v>3.4544200572441397E-2</v>
      </c>
      <c r="AC13" s="17">
        <v>0</v>
      </c>
      <c r="AD13" s="17">
        <v>0</v>
      </c>
      <c r="AE13" s="17"/>
      <c r="AF13" s="17">
        <v>4.1193031619046597E-2</v>
      </c>
      <c r="AG13" s="17"/>
      <c r="AH13" s="17">
        <v>2.82080414731237E-2</v>
      </c>
      <c r="AI13" s="17"/>
      <c r="AJ13" s="17">
        <v>2.6469580125290298E-2</v>
      </c>
      <c r="AK13" s="17">
        <v>6.1742971565946899E-3</v>
      </c>
      <c r="AL13" s="17">
        <v>4.1233398578669901E-2</v>
      </c>
      <c r="AM13" s="17">
        <v>2.3774003240978302E-2</v>
      </c>
      <c r="AN13" s="17">
        <v>4.7772684610752902E-2</v>
      </c>
    </row>
    <row r="14" spans="2:40" x14ac:dyDescent="0.35">
      <c r="B14" s="18" t="s">
        <v>58</v>
      </c>
      <c r="C14" s="19">
        <v>7.1540357174653693E-2</v>
      </c>
      <c r="D14" s="19">
        <v>4.3597134445152702E-2</v>
      </c>
      <c r="E14" s="19">
        <v>0.100304070941861</v>
      </c>
      <c r="F14" s="19"/>
      <c r="G14" s="19">
        <v>8.3118475348065695E-3</v>
      </c>
      <c r="H14" s="19">
        <v>3.6558320887733101E-2</v>
      </c>
      <c r="I14" s="19">
        <v>6.8627139837324394E-2</v>
      </c>
      <c r="J14" s="19">
        <v>4.6673763152317999E-2</v>
      </c>
      <c r="K14" s="19">
        <v>6.9108300644431103E-2</v>
      </c>
      <c r="L14" s="19">
        <v>0.14084742553407101</v>
      </c>
      <c r="M14" s="19"/>
      <c r="N14" s="19">
        <v>7.3695713401170801E-2</v>
      </c>
      <c r="O14" s="19">
        <v>4.7929021564091602E-2</v>
      </c>
      <c r="P14" s="19">
        <v>9.6477464803293195E-2</v>
      </c>
      <c r="Q14" s="19">
        <v>5.9129519644640499E-2</v>
      </c>
      <c r="R14" s="19">
        <v>3.7153876970160697E-2</v>
      </c>
      <c r="S14" s="19"/>
      <c r="T14" s="19">
        <v>8.1302397067248303E-2</v>
      </c>
      <c r="U14" s="19">
        <v>0.10326060964635</v>
      </c>
      <c r="V14" s="19">
        <v>6.4337299934300304E-2</v>
      </c>
      <c r="W14" s="19">
        <v>2.3196199258213201E-2</v>
      </c>
      <c r="X14" s="19"/>
      <c r="Y14" s="19">
        <v>4.3604479120650602E-2</v>
      </c>
      <c r="Z14" s="19">
        <v>5.2615694664365199E-2</v>
      </c>
      <c r="AA14" s="19">
        <v>0.130832451492818</v>
      </c>
      <c r="AB14" s="19">
        <v>5.6152674832729801E-2</v>
      </c>
      <c r="AC14" s="19">
        <v>2.66930491897793E-2</v>
      </c>
      <c r="AD14" s="19">
        <v>4.2346815044916497E-2</v>
      </c>
      <c r="AE14" s="19"/>
      <c r="AF14" s="19">
        <v>8.7435176456882396E-2</v>
      </c>
      <c r="AG14" s="19"/>
      <c r="AH14" s="19">
        <v>7.1540357174653693E-2</v>
      </c>
      <c r="AI14" s="19"/>
      <c r="AJ14" s="19">
        <v>5.2406022004656098E-2</v>
      </c>
      <c r="AK14" s="19">
        <v>8.4163367687094606E-2</v>
      </c>
      <c r="AL14" s="19">
        <v>0.106435702378657</v>
      </c>
      <c r="AM14" s="19">
        <v>6.3666821782412203E-2</v>
      </c>
      <c r="AN14" s="19">
        <v>5.8303779135298502E-2</v>
      </c>
    </row>
    <row r="15" spans="2:40" x14ac:dyDescent="0.35">
      <c r="B15" s="16" t="s">
        <v>121</v>
      </c>
    </row>
    <row r="16" spans="2:40" x14ac:dyDescent="0.35">
      <c r="B16" t="s">
        <v>63</v>
      </c>
    </row>
    <row r="17" spans="2:2" x14ac:dyDescent="0.35">
      <c r="B17" t="s">
        <v>64</v>
      </c>
    </row>
    <row r="19" spans="2:2" x14ac:dyDescent="0.35">
      <c r="B19" s="8" t="str">
        <f>HYPERLINK("#'Contents'!A1", "Return to Contents")</f>
        <v>Return to Contents</v>
      </c>
    </row>
  </sheetData>
  <mergeCells count="9">
    <mergeCell ref="AF5"/>
    <mergeCell ref="AH5"/>
    <mergeCell ref="AJ5:AN5"/>
    <mergeCell ref="D2:AH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B2:AN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0" width="10.7265625" customWidth="1"/>
    <col min="41" max="41" width="2.1796875" customWidth="1"/>
  </cols>
  <sheetData>
    <row r="2" spans="2:40" ht="40" customHeight="1" x14ac:dyDescent="0.35">
      <c r="D2" s="30" t="s">
        <v>150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row>
    <row r="5" spans="2:40" ht="30" customHeight="1" x14ac:dyDescent="0.35">
      <c r="B5" s="15"/>
      <c r="C5" s="15"/>
      <c r="D5" s="29" t="s">
        <v>49</v>
      </c>
      <c r="E5" s="29"/>
      <c r="F5" s="15"/>
      <c r="G5" s="29" t="s">
        <v>50</v>
      </c>
      <c r="H5" s="29"/>
      <c r="I5" s="29"/>
      <c r="J5" s="29"/>
      <c r="K5" s="29"/>
      <c r="L5" s="29"/>
      <c r="M5" s="15"/>
      <c r="N5" s="29" t="s">
        <v>51</v>
      </c>
      <c r="O5" s="29"/>
      <c r="P5" s="29"/>
      <c r="Q5" s="29"/>
      <c r="R5" s="29"/>
      <c r="S5" s="15"/>
      <c r="T5" s="29" t="s">
        <v>52</v>
      </c>
      <c r="U5" s="29"/>
      <c r="V5" s="29"/>
      <c r="W5" s="29"/>
      <c r="X5" s="15"/>
      <c r="Y5" s="29" t="s">
        <v>53</v>
      </c>
      <c r="Z5" s="29"/>
      <c r="AA5" s="29"/>
      <c r="AB5" s="29"/>
      <c r="AC5" s="29"/>
      <c r="AD5" s="29"/>
      <c r="AE5" s="15"/>
      <c r="AF5" s="29" t="s">
        <v>42</v>
      </c>
      <c r="AG5" s="15"/>
      <c r="AH5" s="29" t="s">
        <v>43</v>
      </c>
      <c r="AI5" s="15"/>
      <c r="AJ5" s="29" t="s">
        <v>54</v>
      </c>
      <c r="AK5" s="29"/>
      <c r="AL5" s="29"/>
      <c r="AM5" s="29"/>
      <c r="AN5" s="29"/>
    </row>
    <row r="6" spans="2:4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C6" s="12" t="s">
        <v>40</v>
      </c>
      <c r="AD6" s="12" t="s">
        <v>41</v>
      </c>
      <c r="AF6" s="12" t="s">
        <v>42</v>
      </c>
      <c r="AH6" s="12" t="s">
        <v>43</v>
      </c>
      <c r="AJ6" s="12" t="s">
        <v>44</v>
      </c>
      <c r="AK6" s="12" t="s">
        <v>45</v>
      </c>
      <c r="AL6" s="12" t="s">
        <v>46</v>
      </c>
      <c r="AM6" s="12" t="s">
        <v>47</v>
      </c>
      <c r="AN6" s="12" t="s">
        <v>48</v>
      </c>
    </row>
    <row r="7" spans="2:40" ht="30" customHeight="1" x14ac:dyDescent="0.35">
      <c r="B7" s="10" t="s">
        <v>19</v>
      </c>
      <c r="C7" s="10">
        <v>983</v>
      </c>
      <c r="D7" s="10">
        <v>451</v>
      </c>
      <c r="E7" s="10">
        <v>529</v>
      </c>
      <c r="F7" s="10"/>
      <c r="G7" s="10">
        <v>98</v>
      </c>
      <c r="H7" s="10">
        <v>144</v>
      </c>
      <c r="I7" s="10">
        <v>139</v>
      </c>
      <c r="J7" s="10">
        <v>161</v>
      </c>
      <c r="K7" s="10">
        <v>177</v>
      </c>
      <c r="L7" s="10">
        <v>264</v>
      </c>
      <c r="M7" s="10"/>
      <c r="N7" s="10">
        <v>88</v>
      </c>
      <c r="O7" s="10">
        <v>141</v>
      </c>
      <c r="P7" s="10">
        <v>346</v>
      </c>
      <c r="Q7" s="10">
        <v>274</v>
      </c>
      <c r="R7" s="10">
        <v>126</v>
      </c>
      <c r="S7" s="10"/>
      <c r="T7" s="10">
        <v>58</v>
      </c>
      <c r="U7" s="10">
        <v>282</v>
      </c>
      <c r="V7" s="10">
        <v>254</v>
      </c>
      <c r="W7" s="10">
        <v>267</v>
      </c>
      <c r="X7" s="10"/>
      <c r="Y7" s="10">
        <v>403</v>
      </c>
      <c r="Z7" s="10">
        <v>104</v>
      </c>
      <c r="AA7" s="10">
        <v>318</v>
      </c>
      <c r="AB7" s="10">
        <v>65</v>
      </c>
      <c r="AC7" s="10">
        <v>69</v>
      </c>
      <c r="AD7" s="10">
        <v>20</v>
      </c>
      <c r="AE7" s="10"/>
      <c r="AF7" s="10">
        <v>475</v>
      </c>
      <c r="AG7" s="10"/>
      <c r="AH7" s="10">
        <v>983</v>
      </c>
      <c r="AI7" s="10"/>
      <c r="AJ7" s="10">
        <v>323</v>
      </c>
      <c r="AK7" s="10">
        <v>146</v>
      </c>
      <c r="AL7" s="10">
        <v>217</v>
      </c>
      <c r="AM7" s="10">
        <v>204</v>
      </c>
      <c r="AN7" s="10">
        <v>93</v>
      </c>
    </row>
    <row r="8" spans="2:40" ht="30" customHeight="1" x14ac:dyDescent="0.35">
      <c r="B8" s="11" t="s">
        <v>20</v>
      </c>
      <c r="C8" s="11">
        <v>984</v>
      </c>
      <c r="D8" s="11">
        <v>494</v>
      </c>
      <c r="E8" s="11">
        <v>487</v>
      </c>
      <c r="F8" s="11"/>
      <c r="G8" s="11">
        <v>108</v>
      </c>
      <c r="H8" s="11">
        <v>162</v>
      </c>
      <c r="I8" s="11">
        <v>144</v>
      </c>
      <c r="J8" s="11">
        <v>166</v>
      </c>
      <c r="K8" s="11">
        <v>154</v>
      </c>
      <c r="L8" s="11">
        <v>251</v>
      </c>
      <c r="M8" s="11"/>
      <c r="N8" s="11">
        <v>92</v>
      </c>
      <c r="O8" s="11">
        <v>143</v>
      </c>
      <c r="P8" s="11">
        <v>339</v>
      </c>
      <c r="Q8" s="11">
        <v>275</v>
      </c>
      <c r="R8" s="11">
        <v>126</v>
      </c>
      <c r="S8" s="11"/>
      <c r="T8" s="11">
        <v>59</v>
      </c>
      <c r="U8" s="11">
        <v>279</v>
      </c>
      <c r="V8" s="11">
        <v>254</v>
      </c>
      <c r="W8" s="11">
        <v>273</v>
      </c>
      <c r="X8" s="11"/>
      <c r="Y8" s="11">
        <v>417</v>
      </c>
      <c r="Z8" s="11">
        <v>102</v>
      </c>
      <c r="AA8" s="11">
        <v>301</v>
      </c>
      <c r="AB8" s="11">
        <v>67</v>
      </c>
      <c r="AC8" s="11">
        <v>74</v>
      </c>
      <c r="AD8" s="11">
        <v>20</v>
      </c>
      <c r="AE8" s="11"/>
      <c r="AF8" s="11">
        <v>475</v>
      </c>
      <c r="AG8" s="11"/>
      <c r="AH8" s="11">
        <v>984</v>
      </c>
      <c r="AI8" s="11"/>
      <c r="AJ8" s="11">
        <v>310</v>
      </c>
      <c r="AK8" s="11">
        <v>141</v>
      </c>
      <c r="AL8" s="11">
        <v>207</v>
      </c>
      <c r="AM8" s="11">
        <v>226</v>
      </c>
      <c r="AN8" s="11">
        <v>100</v>
      </c>
    </row>
    <row r="9" spans="2:40" x14ac:dyDescent="0.35">
      <c r="B9" s="18" t="s">
        <v>134</v>
      </c>
      <c r="C9" s="17">
        <v>5.4766898521639303E-2</v>
      </c>
      <c r="D9" s="17">
        <v>5.2022505824249797E-2</v>
      </c>
      <c r="E9" s="17">
        <v>5.788519600421E-2</v>
      </c>
      <c r="F9" s="17"/>
      <c r="G9" s="17">
        <v>6.3140153382240605E-2</v>
      </c>
      <c r="H9" s="17">
        <v>0.193060373459536</v>
      </c>
      <c r="I9" s="17">
        <v>5.8125753554574701E-2</v>
      </c>
      <c r="J9" s="17">
        <v>2.27095984943151E-2</v>
      </c>
      <c r="K9" s="17">
        <v>2.3822660480938999E-2</v>
      </c>
      <c r="L9" s="17">
        <v>0</v>
      </c>
      <c r="M9" s="17"/>
      <c r="N9" s="17">
        <v>0</v>
      </c>
      <c r="O9" s="17">
        <v>4.20187748425154E-2</v>
      </c>
      <c r="P9" s="17">
        <v>2.5861710548232299E-2</v>
      </c>
      <c r="Q9" s="17">
        <v>7.6168400025913394E-2</v>
      </c>
      <c r="R9" s="17">
        <v>0.14374769438433499</v>
      </c>
      <c r="S9" s="17"/>
      <c r="T9" s="17">
        <v>7.6504166165769993E-2</v>
      </c>
      <c r="U9" s="17">
        <v>1.9296791131769301E-2</v>
      </c>
      <c r="V9" s="17">
        <v>8.0867913811868794E-2</v>
      </c>
      <c r="W9" s="17">
        <v>6.0989796526270901E-2</v>
      </c>
      <c r="X9" s="17"/>
      <c r="Y9" s="17">
        <v>7.1959073227739007E-2</v>
      </c>
      <c r="Z9" s="17">
        <v>5.1075041015840102E-2</v>
      </c>
      <c r="AA9" s="17">
        <v>8.9989656923102207E-3</v>
      </c>
      <c r="AB9" s="17">
        <v>4.5335373343163801E-2</v>
      </c>
      <c r="AC9" s="17">
        <v>0.163202735152393</v>
      </c>
      <c r="AD9" s="17">
        <v>4.5715581851176898E-2</v>
      </c>
      <c r="AE9" s="17"/>
      <c r="AF9" s="17">
        <v>5.9010659562667198E-2</v>
      </c>
      <c r="AG9" s="17"/>
      <c r="AH9" s="17">
        <v>5.4766898521639303E-2</v>
      </c>
      <c r="AI9" s="17"/>
      <c r="AJ9" s="17">
        <v>9.4345495926710293E-2</v>
      </c>
      <c r="AK9" s="17">
        <v>2.8548203838779099E-2</v>
      </c>
      <c r="AL9" s="17">
        <v>3.6397052741727103E-2</v>
      </c>
      <c r="AM9" s="17">
        <v>3.3335721519654297E-2</v>
      </c>
      <c r="AN9" s="17">
        <v>5.58113085334387E-2</v>
      </c>
    </row>
    <row r="10" spans="2:40" x14ac:dyDescent="0.35">
      <c r="B10" s="18" t="s">
        <v>135</v>
      </c>
      <c r="C10" s="17">
        <v>9.8697249994479597E-2</v>
      </c>
      <c r="D10" s="17">
        <v>0.121825182174455</v>
      </c>
      <c r="E10" s="17">
        <v>7.5860422711289899E-2</v>
      </c>
      <c r="F10" s="17"/>
      <c r="G10" s="17">
        <v>0.16956785950195799</v>
      </c>
      <c r="H10" s="17">
        <v>0.14487593265040399</v>
      </c>
      <c r="I10" s="17">
        <v>9.5864668016293397E-2</v>
      </c>
      <c r="J10" s="17">
        <v>0.130517644104826</v>
      </c>
      <c r="K10" s="17">
        <v>6.7736605724625504E-2</v>
      </c>
      <c r="L10" s="17">
        <v>3.8057306314402101E-2</v>
      </c>
      <c r="M10" s="17"/>
      <c r="N10" s="17">
        <v>0.108664351740229</v>
      </c>
      <c r="O10" s="17">
        <v>0.102583782602457</v>
      </c>
      <c r="P10" s="17">
        <v>3.7505130327114999E-2</v>
      </c>
      <c r="Q10" s="17">
        <v>0.148541938366405</v>
      </c>
      <c r="R10" s="17">
        <v>0.14899340385825399</v>
      </c>
      <c r="S10" s="17"/>
      <c r="T10" s="17">
        <v>0.16095140702476901</v>
      </c>
      <c r="U10" s="17">
        <v>7.1716588174763896E-2</v>
      </c>
      <c r="V10" s="17">
        <v>9.6765734977567894E-2</v>
      </c>
      <c r="W10" s="17">
        <v>0.12665643148428901</v>
      </c>
      <c r="X10" s="17"/>
      <c r="Y10" s="17">
        <v>0.120461157944658</v>
      </c>
      <c r="Z10" s="17">
        <v>0.13916335364688701</v>
      </c>
      <c r="AA10" s="17">
        <v>4.4275762655979399E-2</v>
      </c>
      <c r="AB10" s="17">
        <v>7.5898346270281594E-2</v>
      </c>
      <c r="AC10" s="17">
        <v>0.152584232311262</v>
      </c>
      <c r="AD10" s="17">
        <v>0.105784532934819</v>
      </c>
      <c r="AE10" s="17"/>
      <c r="AF10" s="17">
        <v>9.7643828192429893E-2</v>
      </c>
      <c r="AG10" s="17"/>
      <c r="AH10" s="17">
        <v>9.8697249994479597E-2</v>
      </c>
      <c r="AI10" s="17"/>
      <c r="AJ10" s="17">
        <v>0.119407459500307</v>
      </c>
      <c r="AK10" s="17">
        <v>9.3933235917515401E-2</v>
      </c>
      <c r="AL10" s="17">
        <v>8.0919364543214606E-2</v>
      </c>
      <c r="AM10" s="17">
        <v>8.9121751378476305E-2</v>
      </c>
      <c r="AN10" s="17">
        <v>9.9815670014062205E-2</v>
      </c>
    </row>
    <row r="11" spans="2:40" ht="29" x14ac:dyDescent="0.35">
      <c r="B11" s="18" t="s">
        <v>136</v>
      </c>
      <c r="C11" s="17">
        <v>0.239725113197988</v>
      </c>
      <c r="D11" s="17">
        <v>0.24092581824301501</v>
      </c>
      <c r="E11" s="17">
        <v>0.23586911674931399</v>
      </c>
      <c r="F11" s="17"/>
      <c r="G11" s="17">
        <v>0.22886181978654399</v>
      </c>
      <c r="H11" s="17">
        <v>0.14846647023960599</v>
      </c>
      <c r="I11" s="17">
        <v>0.27491686399976301</v>
      </c>
      <c r="J11" s="17">
        <v>0.244535695377848</v>
      </c>
      <c r="K11" s="17">
        <v>0.24028058954082601</v>
      </c>
      <c r="L11" s="17">
        <v>0.27971241975559502</v>
      </c>
      <c r="M11" s="17"/>
      <c r="N11" s="17">
        <v>0.182688947701282</v>
      </c>
      <c r="O11" s="17">
        <v>0.20497485785660599</v>
      </c>
      <c r="P11" s="17">
        <v>0.25773350396716799</v>
      </c>
      <c r="Q11" s="17">
        <v>0.26322626292751</v>
      </c>
      <c r="R11" s="17">
        <v>0.19710963722500299</v>
      </c>
      <c r="S11" s="17"/>
      <c r="T11" s="17">
        <v>0.23978815950532001</v>
      </c>
      <c r="U11" s="17">
        <v>0.242975072065478</v>
      </c>
      <c r="V11" s="17">
        <v>0.245735897584348</v>
      </c>
      <c r="W11" s="17">
        <v>0.20721261795551801</v>
      </c>
      <c r="X11" s="17"/>
      <c r="Y11" s="17">
        <v>0.22185945193626999</v>
      </c>
      <c r="Z11" s="17">
        <v>0.228105736339418</v>
      </c>
      <c r="AA11" s="17">
        <v>0.26588205030383599</v>
      </c>
      <c r="AB11" s="17">
        <v>0.322410772892058</v>
      </c>
      <c r="AC11" s="17">
        <v>0.16481670551390301</v>
      </c>
      <c r="AD11" s="17">
        <v>0.27910066639910402</v>
      </c>
      <c r="AE11" s="17"/>
      <c r="AF11" s="17">
        <v>0.23037687694665299</v>
      </c>
      <c r="AG11" s="17"/>
      <c r="AH11" s="17">
        <v>0.239725113197988</v>
      </c>
      <c r="AI11" s="17"/>
      <c r="AJ11" s="17">
        <v>0.20570682521465</v>
      </c>
      <c r="AK11" s="17">
        <v>0.28880404287324901</v>
      </c>
      <c r="AL11" s="17">
        <v>0.276420029578622</v>
      </c>
      <c r="AM11" s="17">
        <v>0.21889527857503799</v>
      </c>
      <c r="AN11" s="17">
        <v>0.24655312757004599</v>
      </c>
    </row>
    <row r="12" spans="2:40" x14ac:dyDescent="0.35">
      <c r="B12" s="18" t="s">
        <v>137</v>
      </c>
      <c r="C12" s="17">
        <v>0.36827122168554599</v>
      </c>
      <c r="D12" s="17">
        <v>0.348982211554486</v>
      </c>
      <c r="E12" s="17">
        <v>0.38805362173972902</v>
      </c>
      <c r="F12" s="17"/>
      <c r="G12" s="17">
        <v>0.35709726598147501</v>
      </c>
      <c r="H12" s="17">
        <v>0.33670948310870902</v>
      </c>
      <c r="I12" s="17">
        <v>0.35036285438425402</v>
      </c>
      <c r="J12" s="17">
        <v>0.37364527385875701</v>
      </c>
      <c r="K12" s="17">
        <v>0.412679124838218</v>
      </c>
      <c r="L12" s="17">
        <v>0.37293065143856702</v>
      </c>
      <c r="M12" s="17"/>
      <c r="N12" s="17">
        <v>0.415759549484428</v>
      </c>
      <c r="O12" s="17">
        <v>0.36527092935419803</v>
      </c>
      <c r="P12" s="17">
        <v>0.41850550272826997</v>
      </c>
      <c r="Q12" s="17">
        <v>0.308612185208962</v>
      </c>
      <c r="R12" s="17">
        <v>0.347761325792592</v>
      </c>
      <c r="S12" s="17"/>
      <c r="T12" s="17">
        <v>0.29925721861895799</v>
      </c>
      <c r="U12" s="17">
        <v>0.38043656677834597</v>
      </c>
      <c r="V12" s="17">
        <v>0.34437721486577799</v>
      </c>
      <c r="W12" s="17">
        <v>0.403897221879438</v>
      </c>
      <c r="X12" s="17"/>
      <c r="Y12" s="17">
        <v>0.35498033820063102</v>
      </c>
      <c r="Z12" s="17">
        <v>0.36905124025524</v>
      </c>
      <c r="AA12" s="17">
        <v>0.388119188997543</v>
      </c>
      <c r="AB12" s="17">
        <v>0.40343627872585203</v>
      </c>
      <c r="AC12" s="17">
        <v>0.34230283248236598</v>
      </c>
      <c r="AD12" s="17">
        <v>0.38695598304784501</v>
      </c>
      <c r="AE12" s="17"/>
      <c r="AF12" s="17">
        <v>0.34156266948608399</v>
      </c>
      <c r="AG12" s="17"/>
      <c r="AH12" s="17">
        <v>0.36827122168554599</v>
      </c>
      <c r="AI12" s="17"/>
      <c r="AJ12" s="17">
        <v>0.342334461273686</v>
      </c>
      <c r="AK12" s="17">
        <v>0.322641154701859</v>
      </c>
      <c r="AL12" s="17">
        <v>0.395979906541015</v>
      </c>
      <c r="AM12" s="17">
        <v>0.42472806562676901</v>
      </c>
      <c r="AN12" s="17">
        <v>0.32810757689409797</v>
      </c>
    </row>
    <row r="13" spans="2:40" x14ac:dyDescent="0.35">
      <c r="B13" s="18" t="s">
        <v>138</v>
      </c>
      <c r="C13" s="17">
        <v>0.19424763566950301</v>
      </c>
      <c r="D13" s="17">
        <v>0.20787667442494101</v>
      </c>
      <c r="E13" s="17">
        <v>0.18162626520042199</v>
      </c>
      <c r="F13" s="17"/>
      <c r="G13" s="17">
        <v>0.18133290134778299</v>
      </c>
      <c r="H13" s="17">
        <v>0.13770313682103499</v>
      </c>
      <c r="I13" s="17">
        <v>0.168533932996552</v>
      </c>
      <c r="J13" s="17">
        <v>0.19961086703825101</v>
      </c>
      <c r="K13" s="17">
        <v>0.22783142092543801</v>
      </c>
      <c r="L13" s="17">
        <v>0.22692004132690499</v>
      </c>
      <c r="M13" s="17"/>
      <c r="N13" s="17">
        <v>0.24247497821038799</v>
      </c>
      <c r="O13" s="17">
        <v>0.22937017905723001</v>
      </c>
      <c r="P13" s="17">
        <v>0.20140720052130101</v>
      </c>
      <c r="Q13" s="17">
        <v>0.17542645372964699</v>
      </c>
      <c r="R13" s="17">
        <v>0.14598362653188701</v>
      </c>
      <c r="S13" s="17"/>
      <c r="T13" s="17">
        <v>0.15700601872526801</v>
      </c>
      <c r="U13" s="17">
        <v>0.207537777884685</v>
      </c>
      <c r="V13" s="17">
        <v>0.196877961180174</v>
      </c>
      <c r="W13" s="17">
        <v>0.19225159845426101</v>
      </c>
      <c r="X13" s="17"/>
      <c r="Y13" s="17">
        <v>0.20245263010714401</v>
      </c>
      <c r="Z13" s="17">
        <v>0.169915863094213</v>
      </c>
      <c r="AA13" s="17">
        <v>0.22048632407046001</v>
      </c>
      <c r="AB13" s="17">
        <v>9.5456774994749694E-2</v>
      </c>
      <c r="AC13" s="17">
        <v>0.15181283754171301</v>
      </c>
      <c r="AD13" s="17">
        <v>0.18244323576705501</v>
      </c>
      <c r="AE13" s="17"/>
      <c r="AF13" s="17">
        <v>0.205883873014302</v>
      </c>
      <c r="AG13" s="17"/>
      <c r="AH13" s="17">
        <v>0.19424763566950301</v>
      </c>
      <c r="AI13" s="17"/>
      <c r="AJ13" s="17">
        <v>0.187605568966423</v>
      </c>
      <c r="AK13" s="17">
        <v>0.22662310970014701</v>
      </c>
      <c r="AL13" s="17">
        <v>0.13781027886945099</v>
      </c>
      <c r="AM13" s="17">
        <v>0.20585110956438199</v>
      </c>
      <c r="AN13" s="17">
        <v>0.259971583812666</v>
      </c>
    </row>
    <row r="14" spans="2:40" x14ac:dyDescent="0.35">
      <c r="B14" s="18" t="s">
        <v>58</v>
      </c>
      <c r="C14" s="19">
        <v>4.4291880930845198E-2</v>
      </c>
      <c r="D14" s="19">
        <v>2.8367607778851899E-2</v>
      </c>
      <c r="E14" s="19">
        <v>6.0705377595035803E-2</v>
      </c>
      <c r="F14" s="19"/>
      <c r="G14" s="19">
        <v>0</v>
      </c>
      <c r="H14" s="19">
        <v>3.9184603720709997E-2</v>
      </c>
      <c r="I14" s="19">
        <v>5.2195927048563399E-2</v>
      </c>
      <c r="J14" s="19">
        <v>2.8980921126003999E-2</v>
      </c>
      <c r="K14" s="19">
        <v>2.76495984899543E-2</v>
      </c>
      <c r="L14" s="19">
        <v>8.2379581164530397E-2</v>
      </c>
      <c r="M14" s="19"/>
      <c r="N14" s="19">
        <v>5.0412172863673499E-2</v>
      </c>
      <c r="O14" s="19">
        <v>5.5781476286993398E-2</v>
      </c>
      <c r="P14" s="19">
        <v>5.89869519079129E-2</v>
      </c>
      <c r="Q14" s="19">
        <v>2.8024759741563501E-2</v>
      </c>
      <c r="R14" s="19">
        <v>1.64043122079282E-2</v>
      </c>
      <c r="S14" s="19"/>
      <c r="T14" s="19">
        <v>6.6493029959916003E-2</v>
      </c>
      <c r="U14" s="19">
        <v>7.8037203964957294E-2</v>
      </c>
      <c r="V14" s="19">
        <v>3.5375277580263299E-2</v>
      </c>
      <c r="W14" s="19">
        <v>8.99233370022272E-3</v>
      </c>
      <c r="X14" s="19"/>
      <c r="Y14" s="19">
        <v>2.82873485835573E-2</v>
      </c>
      <c r="Z14" s="19">
        <v>4.2688765648402301E-2</v>
      </c>
      <c r="AA14" s="19">
        <v>7.2237708279871596E-2</v>
      </c>
      <c r="AB14" s="19">
        <v>5.7462453773895E-2</v>
      </c>
      <c r="AC14" s="19">
        <v>2.52806569983632E-2</v>
      </c>
      <c r="AD14" s="19">
        <v>0</v>
      </c>
      <c r="AE14" s="19"/>
      <c r="AF14" s="19">
        <v>6.5522092797863807E-2</v>
      </c>
      <c r="AG14" s="19"/>
      <c r="AH14" s="19">
        <v>4.4291880930845198E-2</v>
      </c>
      <c r="AI14" s="19"/>
      <c r="AJ14" s="19">
        <v>5.0600189118224802E-2</v>
      </c>
      <c r="AK14" s="19">
        <v>3.9450252968450901E-2</v>
      </c>
      <c r="AL14" s="19">
        <v>7.2473367725969601E-2</v>
      </c>
      <c r="AM14" s="19">
        <v>2.8068073335680701E-2</v>
      </c>
      <c r="AN14" s="19">
        <v>9.7407331756891296E-3</v>
      </c>
    </row>
    <row r="15" spans="2:40" x14ac:dyDescent="0.35">
      <c r="B15" s="16" t="s">
        <v>121</v>
      </c>
    </row>
    <row r="16" spans="2:40" x14ac:dyDescent="0.35">
      <c r="B16" t="s">
        <v>63</v>
      </c>
    </row>
    <row r="17" spans="2:2" x14ac:dyDescent="0.35">
      <c r="B17" t="s">
        <v>64</v>
      </c>
    </row>
    <row r="19" spans="2:2" x14ac:dyDescent="0.35">
      <c r="B19" s="8" t="str">
        <f>HYPERLINK("#'Contents'!A1", "Return to Contents")</f>
        <v>Return to Contents</v>
      </c>
    </row>
  </sheetData>
  <mergeCells count="9">
    <mergeCell ref="AF5"/>
    <mergeCell ref="AH5"/>
    <mergeCell ref="AJ5:AN5"/>
    <mergeCell ref="D2:AH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B2:AN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0" width="10.7265625" customWidth="1"/>
    <col min="41" max="41" width="2.1796875" customWidth="1"/>
  </cols>
  <sheetData>
    <row r="2" spans="2:40" ht="40" customHeight="1" x14ac:dyDescent="0.35">
      <c r="D2" s="30" t="s">
        <v>151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row>
    <row r="5" spans="2:40" ht="30" customHeight="1" x14ac:dyDescent="0.35">
      <c r="B5" s="15"/>
      <c r="C5" s="15"/>
      <c r="D5" s="29" t="s">
        <v>49</v>
      </c>
      <c r="E5" s="29"/>
      <c r="F5" s="15"/>
      <c r="G5" s="29" t="s">
        <v>50</v>
      </c>
      <c r="H5" s="29"/>
      <c r="I5" s="29"/>
      <c r="J5" s="29"/>
      <c r="K5" s="29"/>
      <c r="L5" s="29"/>
      <c r="M5" s="15"/>
      <c r="N5" s="29" t="s">
        <v>51</v>
      </c>
      <c r="O5" s="29"/>
      <c r="P5" s="29"/>
      <c r="Q5" s="29"/>
      <c r="R5" s="29"/>
      <c r="S5" s="15"/>
      <c r="T5" s="29" t="s">
        <v>52</v>
      </c>
      <c r="U5" s="29"/>
      <c r="V5" s="29"/>
      <c r="W5" s="29"/>
      <c r="X5" s="15"/>
      <c r="Y5" s="29" t="s">
        <v>53</v>
      </c>
      <c r="Z5" s="29"/>
      <c r="AA5" s="29"/>
      <c r="AB5" s="29"/>
      <c r="AC5" s="29"/>
      <c r="AD5" s="29"/>
      <c r="AE5" s="15"/>
      <c r="AF5" s="29" t="s">
        <v>42</v>
      </c>
      <c r="AG5" s="15"/>
      <c r="AH5" s="29" t="s">
        <v>43</v>
      </c>
      <c r="AI5" s="15"/>
      <c r="AJ5" s="29" t="s">
        <v>54</v>
      </c>
      <c r="AK5" s="29"/>
      <c r="AL5" s="29"/>
      <c r="AM5" s="29"/>
      <c r="AN5" s="29"/>
    </row>
    <row r="6" spans="2:4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C6" s="12" t="s">
        <v>40</v>
      </c>
      <c r="AD6" s="12" t="s">
        <v>41</v>
      </c>
      <c r="AF6" s="12" t="s">
        <v>42</v>
      </c>
      <c r="AH6" s="12" t="s">
        <v>43</v>
      </c>
      <c r="AJ6" s="12" t="s">
        <v>44</v>
      </c>
      <c r="AK6" s="12" t="s">
        <v>45</v>
      </c>
      <c r="AL6" s="12" t="s">
        <v>46</v>
      </c>
      <c r="AM6" s="12" t="s">
        <v>47</v>
      </c>
      <c r="AN6" s="12" t="s">
        <v>48</v>
      </c>
    </row>
    <row r="7" spans="2:40" ht="30" customHeight="1" x14ac:dyDescent="0.35">
      <c r="B7" s="10" t="s">
        <v>19</v>
      </c>
      <c r="C7" s="10">
        <v>983</v>
      </c>
      <c r="D7" s="10">
        <v>451</v>
      </c>
      <c r="E7" s="10">
        <v>529</v>
      </c>
      <c r="F7" s="10"/>
      <c r="G7" s="10">
        <v>98</v>
      </c>
      <c r="H7" s="10">
        <v>144</v>
      </c>
      <c r="I7" s="10">
        <v>139</v>
      </c>
      <c r="J7" s="10">
        <v>161</v>
      </c>
      <c r="K7" s="10">
        <v>177</v>
      </c>
      <c r="L7" s="10">
        <v>264</v>
      </c>
      <c r="M7" s="10"/>
      <c r="N7" s="10">
        <v>88</v>
      </c>
      <c r="O7" s="10">
        <v>141</v>
      </c>
      <c r="P7" s="10">
        <v>346</v>
      </c>
      <c r="Q7" s="10">
        <v>274</v>
      </c>
      <c r="R7" s="10">
        <v>126</v>
      </c>
      <c r="S7" s="10"/>
      <c r="T7" s="10">
        <v>58</v>
      </c>
      <c r="U7" s="10">
        <v>282</v>
      </c>
      <c r="V7" s="10">
        <v>254</v>
      </c>
      <c r="W7" s="10">
        <v>267</v>
      </c>
      <c r="X7" s="10"/>
      <c r="Y7" s="10">
        <v>403</v>
      </c>
      <c r="Z7" s="10">
        <v>104</v>
      </c>
      <c r="AA7" s="10">
        <v>318</v>
      </c>
      <c r="AB7" s="10">
        <v>65</v>
      </c>
      <c r="AC7" s="10">
        <v>69</v>
      </c>
      <c r="AD7" s="10">
        <v>20</v>
      </c>
      <c r="AE7" s="10"/>
      <c r="AF7" s="10">
        <v>475</v>
      </c>
      <c r="AG7" s="10"/>
      <c r="AH7" s="10">
        <v>983</v>
      </c>
      <c r="AI7" s="10"/>
      <c r="AJ7" s="10">
        <v>323</v>
      </c>
      <c r="AK7" s="10">
        <v>146</v>
      </c>
      <c r="AL7" s="10">
        <v>217</v>
      </c>
      <c r="AM7" s="10">
        <v>204</v>
      </c>
      <c r="AN7" s="10">
        <v>93</v>
      </c>
    </row>
    <row r="8" spans="2:40" ht="30" customHeight="1" x14ac:dyDescent="0.35">
      <c r="B8" s="11" t="s">
        <v>20</v>
      </c>
      <c r="C8" s="11">
        <v>984</v>
      </c>
      <c r="D8" s="11">
        <v>494</v>
      </c>
      <c r="E8" s="11">
        <v>487</v>
      </c>
      <c r="F8" s="11"/>
      <c r="G8" s="11">
        <v>108</v>
      </c>
      <c r="H8" s="11">
        <v>162</v>
      </c>
      <c r="I8" s="11">
        <v>144</v>
      </c>
      <c r="J8" s="11">
        <v>166</v>
      </c>
      <c r="K8" s="11">
        <v>154</v>
      </c>
      <c r="L8" s="11">
        <v>251</v>
      </c>
      <c r="M8" s="11"/>
      <c r="N8" s="11">
        <v>92</v>
      </c>
      <c r="O8" s="11">
        <v>143</v>
      </c>
      <c r="P8" s="11">
        <v>339</v>
      </c>
      <c r="Q8" s="11">
        <v>275</v>
      </c>
      <c r="R8" s="11">
        <v>126</v>
      </c>
      <c r="S8" s="11"/>
      <c r="T8" s="11">
        <v>59</v>
      </c>
      <c r="U8" s="11">
        <v>279</v>
      </c>
      <c r="V8" s="11">
        <v>254</v>
      </c>
      <c r="W8" s="11">
        <v>273</v>
      </c>
      <c r="X8" s="11"/>
      <c r="Y8" s="11">
        <v>417</v>
      </c>
      <c r="Z8" s="11">
        <v>102</v>
      </c>
      <c r="AA8" s="11">
        <v>301</v>
      </c>
      <c r="AB8" s="11">
        <v>67</v>
      </c>
      <c r="AC8" s="11">
        <v>74</v>
      </c>
      <c r="AD8" s="11">
        <v>20</v>
      </c>
      <c r="AE8" s="11"/>
      <c r="AF8" s="11">
        <v>475</v>
      </c>
      <c r="AG8" s="11"/>
      <c r="AH8" s="11">
        <v>984</v>
      </c>
      <c r="AI8" s="11"/>
      <c r="AJ8" s="11">
        <v>310</v>
      </c>
      <c r="AK8" s="11">
        <v>141</v>
      </c>
      <c r="AL8" s="11">
        <v>207</v>
      </c>
      <c r="AM8" s="11">
        <v>226</v>
      </c>
      <c r="AN8" s="11">
        <v>100</v>
      </c>
    </row>
    <row r="9" spans="2:40" x14ac:dyDescent="0.35">
      <c r="B9" s="18" t="s">
        <v>134</v>
      </c>
      <c r="C9" s="17">
        <v>4.9004302837404201E-2</v>
      </c>
      <c r="D9" s="17">
        <v>5.9009049771184097E-2</v>
      </c>
      <c r="E9" s="17">
        <v>3.9164249244378599E-2</v>
      </c>
      <c r="F9" s="17"/>
      <c r="G9" s="17">
        <v>0.10864601210908501</v>
      </c>
      <c r="H9" s="17">
        <v>0.11482422339421</v>
      </c>
      <c r="I9" s="17">
        <v>5.4027300408311801E-2</v>
      </c>
      <c r="J9" s="17">
        <v>3.8796582975800201E-2</v>
      </c>
      <c r="K9" s="17">
        <v>0</v>
      </c>
      <c r="L9" s="17">
        <v>1.4802985239653199E-2</v>
      </c>
      <c r="M9" s="17"/>
      <c r="N9" s="17">
        <v>4.1363448602882401E-2</v>
      </c>
      <c r="O9" s="17">
        <v>4.5496699985385899E-2</v>
      </c>
      <c r="P9" s="17">
        <v>1.6593251687690599E-2</v>
      </c>
      <c r="Q9" s="17">
        <v>6.9929660379023401E-2</v>
      </c>
      <c r="R9" s="17">
        <v>0.103149474268292</v>
      </c>
      <c r="S9" s="17"/>
      <c r="T9" s="17">
        <v>8.9884364811629605E-2</v>
      </c>
      <c r="U9" s="17">
        <v>3.37592370030931E-2</v>
      </c>
      <c r="V9" s="17">
        <v>5.7589980482979801E-2</v>
      </c>
      <c r="W9" s="17">
        <v>5.9312250173530402E-2</v>
      </c>
      <c r="X9" s="17"/>
      <c r="Y9" s="17">
        <v>7.1791014920709703E-2</v>
      </c>
      <c r="Z9" s="17">
        <v>3.6700721894910603E-2</v>
      </c>
      <c r="AA9" s="17">
        <v>1.66856386370548E-2</v>
      </c>
      <c r="AB9" s="17">
        <v>4.6480101000708499E-2</v>
      </c>
      <c r="AC9" s="17">
        <v>8.72636164537271E-2</v>
      </c>
      <c r="AD9" s="17">
        <v>0</v>
      </c>
      <c r="AE9" s="17"/>
      <c r="AF9" s="17">
        <v>4.2994387143798399E-2</v>
      </c>
      <c r="AG9" s="17"/>
      <c r="AH9" s="17">
        <v>4.9004302837404201E-2</v>
      </c>
      <c r="AI9" s="17"/>
      <c r="AJ9" s="17">
        <v>8.1549926998221306E-2</v>
      </c>
      <c r="AK9" s="17">
        <v>6.4279693449574501E-2</v>
      </c>
      <c r="AL9" s="17">
        <v>2.8147947539184998E-2</v>
      </c>
      <c r="AM9" s="17">
        <v>1.4710614602374701E-2</v>
      </c>
      <c r="AN9" s="17">
        <v>4.7330739067743197E-2</v>
      </c>
    </row>
    <row r="10" spans="2:40" x14ac:dyDescent="0.35">
      <c r="B10" s="18" t="s">
        <v>135</v>
      </c>
      <c r="C10" s="17">
        <v>0.11696760729535</v>
      </c>
      <c r="D10" s="17">
        <v>0.14044571864800201</v>
      </c>
      <c r="E10" s="17">
        <v>9.38880811372622E-2</v>
      </c>
      <c r="F10" s="17"/>
      <c r="G10" s="17">
        <v>0.222214514060672</v>
      </c>
      <c r="H10" s="17">
        <v>0.167348375480981</v>
      </c>
      <c r="I10" s="17">
        <v>0.15193180444117299</v>
      </c>
      <c r="J10" s="17">
        <v>0.12963656748246399</v>
      </c>
      <c r="K10" s="17">
        <v>8.5668887552061299E-2</v>
      </c>
      <c r="L10" s="17">
        <v>3.00814056898582E-2</v>
      </c>
      <c r="M10" s="17"/>
      <c r="N10" s="17">
        <v>0.113497355085798</v>
      </c>
      <c r="O10" s="17">
        <v>0.130273976634876</v>
      </c>
      <c r="P10" s="17">
        <v>6.4419806031359397E-2</v>
      </c>
      <c r="Q10" s="17">
        <v>0.15530851370005599</v>
      </c>
      <c r="R10" s="17">
        <v>0.15171639588826799</v>
      </c>
      <c r="S10" s="17"/>
      <c r="T10" s="17">
        <v>0.149535584863947</v>
      </c>
      <c r="U10" s="17">
        <v>0.100134573026713</v>
      </c>
      <c r="V10" s="17">
        <v>0.128594596762346</v>
      </c>
      <c r="W10" s="17">
        <v>0.136650320973115</v>
      </c>
      <c r="X10" s="17"/>
      <c r="Y10" s="17">
        <v>0.14380461847703299</v>
      </c>
      <c r="Z10" s="17">
        <v>0.123456793571358</v>
      </c>
      <c r="AA10" s="17">
        <v>5.4105629065076002E-2</v>
      </c>
      <c r="AB10" s="17">
        <v>0.127374991420351</v>
      </c>
      <c r="AC10" s="17">
        <v>0.169526558972038</v>
      </c>
      <c r="AD10" s="17">
        <v>0.26122627880069799</v>
      </c>
      <c r="AE10" s="17"/>
      <c r="AF10" s="17">
        <v>0.126761873771537</v>
      </c>
      <c r="AG10" s="17"/>
      <c r="AH10" s="17">
        <v>0.11696760729535</v>
      </c>
      <c r="AI10" s="17"/>
      <c r="AJ10" s="17">
        <v>0.15214664459098901</v>
      </c>
      <c r="AK10" s="17">
        <v>5.7533658998339197E-2</v>
      </c>
      <c r="AL10" s="17">
        <v>0.133511621850189</v>
      </c>
      <c r="AM10" s="17">
        <v>7.4748759083659896E-2</v>
      </c>
      <c r="AN10" s="17">
        <v>0.15317213133445201</v>
      </c>
    </row>
    <row r="11" spans="2:40" ht="29" x14ac:dyDescent="0.35">
      <c r="B11" s="18" t="s">
        <v>136</v>
      </c>
      <c r="C11" s="17">
        <v>0.23578577227549899</v>
      </c>
      <c r="D11" s="17">
        <v>0.21671488473075801</v>
      </c>
      <c r="E11" s="17">
        <v>0.25245352220873002</v>
      </c>
      <c r="F11" s="17"/>
      <c r="G11" s="17">
        <v>0.237217567483654</v>
      </c>
      <c r="H11" s="17">
        <v>0.24431219447594199</v>
      </c>
      <c r="I11" s="17">
        <v>0.26187464373018599</v>
      </c>
      <c r="J11" s="17">
        <v>0.201600400501943</v>
      </c>
      <c r="K11" s="17">
        <v>0.253251291016795</v>
      </c>
      <c r="L11" s="17">
        <v>0.22658011552037099</v>
      </c>
      <c r="M11" s="17"/>
      <c r="N11" s="17">
        <v>0.32949413804005001</v>
      </c>
      <c r="O11" s="17">
        <v>0.24226436168295201</v>
      </c>
      <c r="P11" s="17">
        <v>0.20958003876022499</v>
      </c>
      <c r="Q11" s="17">
        <v>0.25880797793132798</v>
      </c>
      <c r="R11" s="17">
        <v>0.188321754026124</v>
      </c>
      <c r="S11" s="17"/>
      <c r="T11" s="17">
        <v>0.24828498555202999</v>
      </c>
      <c r="U11" s="17">
        <v>0.21322676943240401</v>
      </c>
      <c r="V11" s="17">
        <v>0.22737775313941899</v>
      </c>
      <c r="W11" s="17">
        <v>0.21586256340889301</v>
      </c>
      <c r="X11" s="17"/>
      <c r="Y11" s="17">
        <v>0.215935543540764</v>
      </c>
      <c r="Z11" s="17">
        <v>0.18458467733696499</v>
      </c>
      <c r="AA11" s="17">
        <v>0.249922167759282</v>
      </c>
      <c r="AB11" s="17">
        <v>0.31722073352372099</v>
      </c>
      <c r="AC11" s="17">
        <v>0.29677704409550598</v>
      </c>
      <c r="AD11" s="17">
        <v>0.19822090323404601</v>
      </c>
      <c r="AE11" s="17"/>
      <c r="AF11" s="17">
        <v>0.23295155367725101</v>
      </c>
      <c r="AG11" s="17"/>
      <c r="AH11" s="17">
        <v>0.23578577227549899</v>
      </c>
      <c r="AI11" s="17"/>
      <c r="AJ11" s="17">
        <v>0.22887742407498099</v>
      </c>
      <c r="AK11" s="17">
        <v>0.287600588610404</v>
      </c>
      <c r="AL11" s="17">
        <v>0.22045178104922</v>
      </c>
      <c r="AM11" s="17">
        <v>0.27109949444241099</v>
      </c>
      <c r="AN11" s="17">
        <v>0.13583225379328601</v>
      </c>
    </row>
    <row r="12" spans="2:40" x14ac:dyDescent="0.35">
      <c r="B12" s="18" t="s">
        <v>137</v>
      </c>
      <c r="C12" s="17">
        <v>0.36812552087843597</v>
      </c>
      <c r="D12" s="17">
        <v>0.36851657814687799</v>
      </c>
      <c r="E12" s="17">
        <v>0.36795866510222203</v>
      </c>
      <c r="F12" s="17"/>
      <c r="G12" s="17">
        <v>0.304978487615781</v>
      </c>
      <c r="H12" s="17">
        <v>0.29302422173591403</v>
      </c>
      <c r="I12" s="17">
        <v>0.36728014172520101</v>
      </c>
      <c r="J12" s="17">
        <v>0.32239891964728601</v>
      </c>
      <c r="K12" s="17">
        <v>0.44510131302036199</v>
      </c>
      <c r="L12" s="17">
        <v>0.42721166305216002</v>
      </c>
      <c r="M12" s="17"/>
      <c r="N12" s="17">
        <v>0.28824126224961399</v>
      </c>
      <c r="O12" s="17">
        <v>0.35191833855805299</v>
      </c>
      <c r="P12" s="17">
        <v>0.44976134553201602</v>
      </c>
      <c r="Q12" s="17">
        <v>0.322115239471023</v>
      </c>
      <c r="R12" s="17">
        <v>0.32598305740834399</v>
      </c>
      <c r="S12" s="17"/>
      <c r="T12" s="17">
        <v>0.336574265026299</v>
      </c>
      <c r="U12" s="17">
        <v>0.38225604912692501</v>
      </c>
      <c r="V12" s="17">
        <v>0.37764896415668198</v>
      </c>
      <c r="W12" s="17">
        <v>0.36253822472249497</v>
      </c>
      <c r="X12" s="17"/>
      <c r="Y12" s="17">
        <v>0.36034537101960901</v>
      </c>
      <c r="Z12" s="17">
        <v>0.42316317006029103</v>
      </c>
      <c r="AA12" s="17">
        <v>0.39446456541409303</v>
      </c>
      <c r="AB12" s="17">
        <v>0.32794848542775301</v>
      </c>
      <c r="AC12" s="17">
        <v>0.29724451962967602</v>
      </c>
      <c r="AD12" s="17">
        <v>0.22815684072079301</v>
      </c>
      <c r="AE12" s="17"/>
      <c r="AF12" s="17">
        <v>0.34016030887362703</v>
      </c>
      <c r="AG12" s="17"/>
      <c r="AH12" s="17">
        <v>0.36812552087843597</v>
      </c>
      <c r="AI12" s="17"/>
      <c r="AJ12" s="17">
        <v>0.32679989527209002</v>
      </c>
      <c r="AK12" s="17">
        <v>0.36261248963037301</v>
      </c>
      <c r="AL12" s="17">
        <v>0.35967427527352802</v>
      </c>
      <c r="AM12" s="17">
        <v>0.42070754030691498</v>
      </c>
      <c r="AN12" s="17">
        <v>0.402715018607331</v>
      </c>
    </row>
    <row r="13" spans="2:40" x14ac:dyDescent="0.35">
      <c r="B13" s="18" t="s">
        <v>138</v>
      </c>
      <c r="C13" s="17">
        <v>0.18074725983298701</v>
      </c>
      <c r="D13" s="17">
        <v>0.184509742807272</v>
      </c>
      <c r="E13" s="17">
        <v>0.17804400619206701</v>
      </c>
      <c r="F13" s="17"/>
      <c r="G13" s="17">
        <v>0.108041531332726</v>
      </c>
      <c r="H13" s="17">
        <v>0.141782565257146</v>
      </c>
      <c r="I13" s="17">
        <v>0.13087655152504399</v>
      </c>
      <c r="J13" s="17">
        <v>0.26053619509171999</v>
      </c>
      <c r="K13" s="17">
        <v>0.166136702539468</v>
      </c>
      <c r="L13" s="17">
        <v>0.221948358720303</v>
      </c>
      <c r="M13" s="17"/>
      <c r="N13" s="17">
        <v>0.18711744385896201</v>
      </c>
      <c r="O13" s="17">
        <v>0.169519788477456</v>
      </c>
      <c r="P13" s="17">
        <v>0.189320767401609</v>
      </c>
      <c r="Q13" s="17">
        <v>0.170379009171088</v>
      </c>
      <c r="R13" s="17">
        <v>0.192627121714815</v>
      </c>
      <c r="S13" s="17"/>
      <c r="T13" s="17">
        <v>9.37666263954441E-2</v>
      </c>
      <c r="U13" s="17">
        <v>0.179168755630012</v>
      </c>
      <c r="V13" s="17">
        <v>0.19363870165241601</v>
      </c>
      <c r="W13" s="17">
        <v>0.20415258951670801</v>
      </c>
      <c r="X13" s="17"/>
      <c r="Y13" s="17">
        <v>0.181607457666975</v>
      </c>
      <c r="Z13" s="17">
        <v>0.152006601074159</v>
      </c>
      <c r="AA13" s="17">
        <v>0.205097163635833</v>
      </c>
      <c r="AB13" s="17">
        <v>0.12927372179102101</v>
      </c>
      <c r="AC13" s="17">
        <v>0.123386531057537</v>
      </c>
      <c r="AD13" s="17">
        <v>0.312395977244463</v>
      </c>
      <c r="AE13" s="17"/>
      <c r="AF13" s="17">
        <v>0.18903815665215701</v>
      </c>
      <c r="AG13" s="17"/>
      <c r="AH13" s="17">
        <v>0.18074725983298701</v>
      </c>
      <c r="AI13" s="17"/>
      <c r="AJ13" s="17">
        <v>0.15288230935135499</v>
      </c>
      <c r="AK13" s="17">
        <v>0.195179344012293</v>
      </c>
      <c r="AL13" s="17">
        <v>0.191121727241678</v>
      </c>
      <c r="AM13" s="17">
        <v>0.177961259661815</v>
      </c>
      <c r="AN13" s="17">
        <v>0.23143943166710099</v>
      </c>
    </row>
    <row r="14" spans="2:40" x14ac:dyDescent="0.35">
      <c r="B14" s="18" t="s">
        <v>58</v>
      </c>
      <c r="C14" s="19">
        <v>4.9369536880323001E-2</v>
      </c>
      <c r="D14" s="19">
        <v>3.0804025895905598E-2</v>
      </c>
      <c r="E14" s="19">
        <v>6.8491476115340205E-2</v>
      </c>
      <c r="F14" s="19"/>
      <c r="G14" s="19">
        <v>1.89018873980825E-2</v>
      </c>
      <c r="H14" s="19">
        <v>3.8708419655806403E-2</v>
      </c>
      <c r="I14" s="19">
        <v>3.4009558170083699E-2</v>
      </c>
      <c r="J14" s="19">
        <v>4.7031334300787001E-2</v>
      </c>
      <c r="K14" s="19">
        <v>4.9841805871313101E-2</v>
      </c>
      <c r="L14" s="19">
        <v>7.9375471777654694E-2</v>
      </c>
      <c r="M14" s="19"/>
      <c r="N14" s="19">
        <v>4.0286352162694397E-2</v>
      </c>
      <c r="O14" s="19">
        <v>6.0526834661277597E-2</v>
      </c>
      <c r="P14" s="19">
        <v>7.0324790587099797E-2</v>
      </c>
      <c r="Q14" s="19">
        <v>2.3459599347481201E-2</v>
      </c>
      <c r="R14" s="19">
        <v>3.8202196694156899E-2</v>
      </c>
      <c r="S14" s="19"/>
      <c r="T14" s="19">
        <v>8.1954173350649695E-2</v>
      </c>
      <c r="U14" s="19">
        <v>9.1454615780853399E-2</v>
      </c>
      <c r="V14" s="19">
        <v>1.51500038061577E-2</v>
      </c>
      <c r="W14" s="19">
        <v>2.14840512052588E-2</v>
      </c>
      <c r="X14" s="19"/>
      <c r="Y14" s="19">
        <v>2.6515994374909702E-2</v>
      </c>
      <c r="Z14" s="19">
        <v>8.0088036062316903E-2</v>
      </c>
      <c r="AA14" s="19">
        <v>7.9724835488661994E-2</v>
      </c>
      <c r="AB14" s="19">
        <v>5.1701966836444797E-2</v>
      </c>
      <c r="AC14" s="19">
        <v>2.5801729791516001E-2</v>
      </c>
      <c r="AD14" s="19">
        <v>0</v>
      </c>
      <c r="AE14" s="19"/>
      <c r="AF14" s="19">
        <v>6.8093719881629905E-2</v>
      </c>
      <c r="AG14" s="19"/>
      <c r="AH14" s="19">
        <v>4.9369536880323001E-2</v>
      </c>
      <c r="AI14" s="19"/>
      <c r="AJ14" s="19">
        <v>5.7743799712364E-2</v>
      </c>
      <c r="AK14" s="19">
        <v>3.2794225299017501E-2</v>
      </c>
      <c r="AL14" s="19">
        <v>6.7092647046199605E-2</v>
      </c>
      <c r="AM14" s="19">
        <v>4.0772331902824803E-2</v>
      </c>
      <c r="AN14" s="19">
        <v>2.9510425530087699E-2</v>
      </c>
    </row>
    <row r="15" spans="2:40" x14ac:dyDescent="0.35">
      <c r="B15" s="16" t="s">
        <v>121</v>
      </c>
    </row>
    <row r="16" spans="2:40" x14ac:dyDescent="0.35">
      <c r="B16" t="s">
        <v>63</v>
      </c>
    </row>
    <row r="17" spans="2:2" x14ac:dyDescent="0.35">
      <c r="B17" t="s">
        <v>64</v>
      </c>
    </row>
    <row r="19" spans="2:2" x14ac:dyDescent="0.35">
      <c r="B19" s="8" t="str">
        <f>HYPERLINK("#'Contents'!A1", "Return to Contents")</f>
        <v>Return to Contents</v>
      </c>
    </row>
  </sheetData>
  <mergeCells count="9">
    <mergeCell ref="AF5"/>
    <mergeCell ref="AH5"/>
    <mergeCell ref="AJ5:AN5"/>
    <mergeCell ref="D2:AH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B2:N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4" width="20.7265625" customWidth="1"/>
  </cols>
  <sheetData>
    <row r="2" spans="2:14" ht="40" customHeight="1" x14ac:dyDescent="0.35">
      <c r="D2" s="30" t="s">
        <v>152</v>
      </c>
      <c r="E2" s="26"/>
      <c r="F2" s="26"/>
      <c r="G2" s="26"/>
      <c r="H2" s="26"/>
      <c r="I2" s="26"/>
      <c r="J2" s="26"/>
      <c r="K2" s="26"/>
      <c r="L2" s="26"/>
      <c r="M2" s="26"/>
      <c r="N2" s="26"/>
    </row>
    <row r="6" spans="2:14" ht="50" customHeight="1" x14ac:dyDescent="0.35">
      <c r="B6" s="20" t="s">
        <v>15</v>
      </c>
      <c r="C6" s="20" t="s">
        <v>122</v>
      </c>
      <c r="D6" s="20" t="s">
        <v>123</v>
      </c>
      <c r="E6" s="20" t="s">
        <v>124</v>
      </c>
      <c r="F6" s="20" t="s">
        <v>125</v>
      </c>
      <c r="G6" s="20" t="s">
        <v>126</v>
      </c>
      <c r="H6" s="20" t="s">
        <v>127</v>
      </c>
      <c r="I6" s="20" t="s">
        <v>128</v>
      </c>
      <c r="J6" s="20" t="s">
        <v>129</v>
      </c>
      <c r="K6" s="20" t="s">
        <v>130</v>
      </c>
      <c r="L6" s="20" t="s">
        <v>132</v>
      </c>
      <c r="M6" s="20" t="s">
        <v>133</v>
      </c>
    </row>
    <row r="7" spans="2:14" x14ac:dyDescent="0.35">
      <c r="B7" s="18" t="s">
        <v>134</v>
      </c>
      <c r="C7" s="17">
        <v>0.35027384708881898</v>
      </c>
      <c r="D7" s="17">
        <v>0.18225810647309801</v>
      </c>
      <c r="E7" s="17">
        <v>0.21374179429287701</v>
      </c>
      <c r="F7" s="17">
        <v>0.15743708389437699</v>
      </c>
      <c r="G7" s="17">
        <v>0.19933026125322101</v>
      </c>
      <c r="H7" s="17">
        <v>0.14032805965987</v>
      </c>
      <c r="I7" s="17">
        <v>0.27604832577577798</v>
      </c>
      <c r="J7" s="17">
        <v>0.280897919606027</v>
      </c>
      <c r="K7" s="17">
        <v>0.271056197340795</v>
      </c>
      <c r="L7" s="17">
        <v>8.8331088202380004E-2</v>
      </c>
      <c r="M7" s="17">
        <v>7.8545777925948398E-2</v>
      </c>
    </row>
    <row r="8" spans="2:14" x14ac:dyDescent="0.35">
      <c r="B8" s="18" t="s">
        <v>135</v>
      </c>
      <c r="C8" s="17">
        <v>0.47462495294066998</v>
      </c>
      <c r="D8" s="17">
        <v>0.51492683504110304</v>
      </c>
      <c r="E8" s="17">
        <v>0.48579092245838401</v>
      </c>
      <c r="F8" s="17">
        <v>0.50079154183852104</v>
      </c>
      <c r="G8" s="17">
        <v>0.46537486099952002</v>
      </c>
      <c r="H8" s="17">
        <v>0.48053104963363102</v>
      </c>
      <c r="I8" s="17">
        <v>0.49330981036479099</v>
      </c>
      <c r="J8" s="17">
        <v>0.506640600348227</v>
      </c>
      <c r="K8" s="17">
        <v>0.483716744941809</v>
      </c>
      <c r="L8" s="17">
        <v>0.213945795686484</v>
      </c>
      <c r="M8" s="17">
        <v>0.15029100767634701</v>
      </c>
    </row>
    <row r="9" spans="2:14" ht="29" x14ac:dyDescent="0.35">
      <c r="B9" s="18" t="s">
        <v>136</v>
      </c>
      <c r="C9" s="17">
        <v>0.100597041993169</v>
      </c>
      <c r="D9" s="17">
        <v>0.17789312543795899</v>
      </c>
      <c r="E9" s="17">
        <v>0.18023535304576299</v>
      </c>
      <c r="F9" s="17">
        <v>0.22414623038554399</v>
      </c>
      <c r="G9" s="17">
        <v>0.230308248570081</v>
      </c>
      <c r="H9" s="17">
        <v>0.26264064489781302</v>
      </c>
      <c r="I9" s="17">
        <v>0.13991901979492</v>
      </c>
      <c r="J9" s="17">
        <v>0.10078007223180099</v>
      </c>
      <c r="K9" s="17">
        <v>0.150341436800392</v>
      </c>
      <c r="L9" s="17">
        <v>0.226864073344482</v>
      </c>
      <c r="M9" s="17">
        <v>0.282034576090192</v>
      </c>
    </row>
    <row r="10" spans="2:14" x14ac:dyDescent="0.35">
      <c r="B10" s="18" t="s">
        <v>137</v>
      </c>
      <c r="C10" s="17">
        <v>1.1316183355533201E-2</v>
      </c>
      <c r="D10" s="17">
        <v>4.4883174604405898E-2</v>
      </c>
      <c r="E10" s="17">
        <v>4.4975622389919902E-2</v>
      </c>
      <c r="F10" s="17">
        <v>4.35107094776239E-2</v>
      </c>
      <c r="G10" s="17">
        <v>3.7307925431273301E-2</v>
      </c>
      <c r="H10" s="17">
        <v>4.15786575907377E-2</v>
      </c>
      <c r="I10" s="17">
        <v>1.72650170603652E-2</v>
      </c>
      <c r="J10" s="17">
        <v>4.4557677370700703E-2</v>
      </c>
      <c r="K10" s="17">
        <v>1.2596176670233199E-2</v>
      </c>
      <c r="L10" s="17">
        <v>0.24988628685581199</v>
      </c>
      <c r="M10" s="17">
        <v>0.26111360050216498</v>
      </c>
    </row>
    <row r="11" spans="2:14" x14ac:dyDescent="0.35">
      <c r="B11" s="18" t="s">
        <v>138</v>
      </c>
      <c r="C11" s="17">
        <v>3.6867585022457702E-3</v>
      </c>
      <c r="D11" s="17">
        <v>7.8334185867579096E-3</v>
      </c>
      <c r="E11" s="17">
        <v>8.3653475245359099E-3</v>
      </c>
      <c r="F11" s="17">
        <v>4.0843863418906397E-3</v>
      </c>
      <c r="G11" s="17">
        <v>3.9610589450130998E-3</v>
      </c>
      <c r="H11" s="17">
        <v>0</v>
      </c>
      <c r="I11" s="17">
        <v>1.2074264342842599E-2</v>
      </c>
      <c r="J11" s="17">
        <v>6.15562248982718E-3</v>
      </c>
      <c r="K11" s="17">
        <v>1.4762756211756401E-2</v>
      </c>
      <c r="L11" s="17">
        <v>0.15061303655135999</v>
      </c>
      <c r="M11" s="17">
        <v>0.15156472439740701</v>
      </c>
    </row>
    <row r="12" spans="2:14" x14ac:dyDescent="0.35">
      <c r="B12" s="18" t="s">
        <v>58</v>
      </c>
      <c r="C12" s="17">
        <v>5.9501216119563501E-2</v>
      </c>
      <c r="D12" s="17">
        <v>7.2205339856676196E-2</v>
      </c>
      <c r="E12" s="17">
        <v>6.6890960288520304E-2</v>
      </c>
      <c r="F12" s="17">
        <v>7.0030048062043507E-2</v>
      </c>
      <c r="G12" s="17">
        <v>6.3717644800892398E-2</v>
      </c>
      <c r="H12" s="17">
        <v>7.4921588217947893E-2</v>
      </c>
      <c r="I12" s="17">
        <v>6.1383562661303001E-2</v>
      </c>
      <c r="J12" s="17">
        <v>6.0968107953417901E-2</v>
      </c>
      <c r="K12" s="17">
        <v>6.7526688035014396E-2</v>
      </c>
      <c r="L12" s="17">
        <v>7.0359719359482098E-2</v>
      </c>
      <c r="M12" s="17">
        <v>7.6450313407941395E-2</v>
      </c>
    </row>
    <row r="13" spans="2:14" x14ac:dyDescent="0.35">
      <c r="B13" s="16" t="s">
        <v>153</v>
      </c>
      <c r="C13" s="16"/>
      <c r="D13" s="16"/>
      <c r="E13" s="16"/>
      <c r="F13" s="16"/>
      <c r="G13" s="16"/>
      <c r="H13" s="16"/>
      <c r="I13" s="16"/>
      <c r="J13" s="16"/>
      <c r="K13" s="16"/>
      <c r="L13" s="16"/>
      <c r="M13" s="16"/>
    </row>
    <row r="14" spans="2:14" x14ac:dyDescent="0.35">
      <c r="B14" t="s">
        <v>63</v>
      </c>
    </row>
    <row r="15" spans="2:14" x14ac:dyDescent="0.35">
      <c r="B15" t="s">
        <v>64</v>
      </c>
    </row>
    <row r="19" spans="2:2" x14ac:dyDescent="0.35">
      <c r="B19" s="8" t="str">
        <f>HYPERLINK("#'Contents'!A1", "Return to Contents")</f>
        <v>Return to Contents</v>
      </c>
    </row>
  </sheetData>
  <mergeCells count="1">
    <mergeCell ref="D2:N2"/>
  </mergeCells>
  <pageMargins left="0.7" right="0.7" top="0.75" bottom="0.75" header="0.3" footer="0.3"/>
  <pageSetup paperSize="9" orientation="portrait" horizontalDpi="300" verticalDpi="300"/>
  <drawing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B2:AN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0" width="10.7265625" customWidth="1"/>
    <col min="41" max="41" width="2.1796875" customWidth="1"/>
  </cols>
  <sheetData>
    <row r="2" spans="2:40" ht="40" customHeight="1" x14ac:dyDescent="0.35">
      <c r="D2" s="30" t="s">
        <v>154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row>
    <row r="5" spans="2:40" ht="30" customHeight="1" x14ac:dyDescent="0.35">
      <c r="B5" s="15"/>
      <c r="C5" s="15"/>
      <c r="D5" s="29" t="s">
        <v>49</v>
      </c>
      <c r="E5" s="29"/>
      <c r="F5" s="15"/>
      <c r="G5" s="29" t="s">
        <v>50</v>
      </c>
      <c r="H5" s="29"/>
      <c r="I5" s="29"/>
      <c r="J5" s="29"/>
      <c r="K5" s="29"/>
      <c r="L5" s="29"/>
      <c r="M5" s="15"/>
      <c r="N5" s="29" t="s">
        <v>51</v>
      </c>
      <c r="O5" s="29"/>
      <c r="P5" s="29"/>
      <c r="Q5" s="29"/>
      <c r="R5" s="29"/>
      <c r="S5" s="15"/>
      <c r="T5" s="29" t="s">
        <v>52</v>
      </c>
      <c r="U5" s="29"/>
      <c r="V5" s="29"/>
      <c r="W5" s="29"/>
      <c r="X5" s="15"/>
      <c r="Y5" s="29" t="s">
        <v>53</v>
      </c>
      <c r="Z5" s="29"/>
      <c r="AA5" s="29"/>
      <c r="AB5" s="29"/>
      <c r="AC5" s="29"/>
      <c r="AD5" s="29"/>
      <c r="AE5" s="15"/>
      <c r="AF5" s="29" t="s">
        <v>42</v>
      </c>
      <c r="AG5" s="15"/>
      <c r="AH5" s="29" t="s">
        <v>43</v>
      </c>
      <c r="AI5" s="15"/>
      <c r="AJ5" s="29" t="s">
        <v>54</v>
      </c>
      <c r="AK5" s="29"/>
      <c r="AL5" s="29"/>
      <c r="AM5" s="29"/>
      <c r="AN5" s="29"/>
    </row>
    <row r="6" spans="2:4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C6" s="12" t="s">
        <v>40</v>
      </c>
      <c r="AD6" s="12" t="s">
        <v>41</v>
      </c>
      <c r="AF6" s="12" t="s">
        <v>42</v>
      </c>
      <c r="AH6" s="12" t="s">
        <v>43</v>
      </c>
      <c r="AJ6" s="12" t="s">
        <v>44</v>
      </c>
      <c r="AK6" s="12" t="s">
        <v>45</v>
      </c>
      <c r="AL6" s="12" t="s">
        <v>46</v>
      </c>
      <c r="AM6" s="12" t="s">
        <v>47</v>
      </c>
      <c r="AN6" s="12" t="s">
        <v>48</v>
      </c>
    </row>
    <row r="7" spans="2:40" ht="30" customHeight="1" x14ac:dyDescent="0.35">
      <c r="B7" s="10" t="s">
        <v>19</v>
      </c>
      <c r="C7" s="10">
        <v>280</v>
      </c>
      <c r="D7" s="10">
        <v>155</v>
      </c>
      <c r="E7" s="10">
        <v>125</v>
      </c>
      <c r="F7" s="10"/>
      <c r="G7" s="10">
        <v>28</v>
      </c>
      <c r="H7" s="10">
        <v>65</v>
      </c>
      <c r="I7" s="10">
        <v>49</v>
      </c>
      <c r="J7" s="10">
        <v>49</v>
      </c>
      <c r="K7" s="10">
        <v>34</v>
      </c>
      <c r="L7" s="10">
        <v>55</v>
      </c>
      <c r="M7" s="10"/>
      <c r="N7" s="10">
        <v>23</v>
      </c>
      <c r="O7" s="10">
        <v>34</v>
      </c>
      <c r="P7" s="10">
        <v>67</v>
      </c>
      <c r="Q7" s="10">
        <v>107</v>
      </c>
      <c r="R7" s="10">
        <v>48</v>
      </c>
      <c r="S7" s="10"/>
      <c r="T7" s="10">
        <v>8</v>
      </c>
      <c r="U7" s="10">
        <v>60</v>
      </c>
      <c r="V7" s="10">
        <v>86</v>
      </c>
      <c r="W7" s="10">
        <v>104</v>
      </c>
      <c r="X7" s="10"/>
      <c r="Y7" s="10">
        <v>152</v>
      </c>
      <c r="Z7" s="10">
        <v>33</v>
      </c>
      <c r="AA7" s="10">
        <v>67</v>
      </c>
      <c r="AB7" s="10">
        <v>11</v>
      </c>
      <c r="AC7" s="10">
        <v>16</v>
      </c>
      <c r="AD7" s="10">
        <v>1</v>
      </c>
      <c r="AE7" s="10"/>
      <c r="AF7" s="10">
        <v>154</v>
      </c>
      <c r="AG7" s="10"/>
      <c r="AH7" s="10">
        <v>278</v>
      </c>
      <c r="AI7" s="10"/>
      <c r="AJ7" s="10">
        <v>100</v>
      </c>
      <c r="AK7" s="10">
        <v>43</v>
      </c>
      <c r="AL7" s="10">
        <v>58</v>
      </c>
      <c r="AM7" s="10">
        <v>51</v>
      </c>
      <c r="AN7" s="10">
        <v>28</v>
      </c>
    </row>
    <row r="8" spans="2:40" ht="30" customHeight="1" x14ac:dyDescent="0.35">
      <c r="B8" s="11" t="s">
        <v>20</v>
      </c>
      <c r="C8" s="11">
        <v>292</v>
      </c>
      <c r="D8" s="11">
        <v>177</v>
      </c>
      <c r="E8" s="11">
        <v>115</v>
      </c>
      <c r="F8" s="11"/>
      <c r="G8" s="11">
        <v>31</v>
      </c>
      <c r="H8" s="11">
        <v>76</v>
      </c>
      <c r="I8" s="11">
        <v>50</v>
      </c>
      <c r="J8" s="11">
        <v>53</v>
      </c>
      <c r="K8" s="11">
        <v>30</v>
      </c>
      <c r="L8" s="11">
        <v>52</v>
      </c>
      <c r="M8" s="11"/>
      <c r="N8" s="11">
        <v>24</v>
      </c>
      <c r="O8" s="11">
        <v>35</v>
      </c>
      <c r="P8" s="11">
        <v>68</v>
      </c>
      <c r="Q8" s="11">
        <v>112</v>
      </c>
      <c r="R8" s="11">
        <v>51</v>
      </c>
      <c r="S8" s="11"/>
      <c r="T8" s="11">
        <v>9</v>
      </c>
      <c r="U8" s="11">
        <v>61</v>
      </c>
      <c r="V8" s="11">
        <v>89</v>
      </c>
      <c r="W8" s="11">
        <v>112</v>
      </c>
      <c r="X8" s="11"/>
      <c r="Y8" s="11">
        <v>163</v>
      </c>
      <c r="Z8" s="11">
        <v>34</v>
      </c>
      <c r="AA8" s="11">
        <v>64</v>
      </c>
      <c r="AB8" s="11">
        <v>12</v>
      </c>
      <c r="AC8" s="11">
        <v>18</v>
      </c>
      <c r="AD8" s="11">
        <v>1</v>
      </c>
      <c r="AE8" s="11"/>
      <c r="AF8" s="11">
        <v>161</v>
      </c>
      <c r="AG8" s="11"/>
      <c r="AH8" s="11">
        <v>290</v>
      </c>
      <c r="AI8" s="11"/>
      <c r="AJ8" s="11">
        <v>101</v>
      </c>
      <c r="AK8" s="11">
        <v>43</v>
      </c>
      <c r="AL8" s="11">
        <v>59</v>
      </c>
      <c r="AM8" s="11">
        <v>58</v>
      </c>
      <c r="AN8" s="11">
        <v>32</v>
      </c>
    </row>
    <row r="9" spans="2:40" x14ac:dyDescent="0.35">
      <c r="B9" s="18" t="s">
        <v>134</v>
      </c>
      <c r="C9" s="17">
        <v>0.35027384708881898</v>
      </c>
      <c r="D9" s="17">
        <v>0.33520324653712102</v>
      </c>
      <c r="E9" s="17">
        <v>0.37347112657804998</v>
      </c>
      <c r="F9" s="17"/>
      <c r="G9" s="17">
        <v>0.368453196349385</v>
      </c>
      <c r="H9" s="17">
        <v>0.58640959645023105</v>
      </c>
      <c r="I9" s="17">
        <v>0.392032917275972</v>
      </c>
      <c r="J9" s="17">
        <v>0.26522279072538102</v>
      </c>
      <c r="K9" s="17">
        <v>0.233972172933605</v>
      </c>
      <c r="L9" s="17">
        <v>0.110175369562485</v>
      </c>
      <c r="M9" s="17"/>
      <c r="N9" s="17">
        <v>0.20941158119081699</v>
      </c>
      <c r="O9" s="17">
        <v>0.32098656292481897</v>
      </c>
      <c r="P9" s="17">
        <v>0.19337599361552399</v>
      </c>
      <c r="Q9" s="17">
        <v>0.40002492151702501</v>
      </c>
      <c r="R9" s="17">
        <v>0.54346720178853503</v>
      </c>
      <c r="S9" s="17"/>
      <c r="T9" s="17">
        <v>0.101510814289893</v>
      </c>
      <c r="U9" s="17">
        <v>0.19479003313433699</v>
      </c>
      <c r="V9" s="17">
        <v>0.40754267245716302</v>
      </c>
      <c r="W9" s="17">
        <v>0.44139910361891999</v>
      </c>
      <c r="X9" s="17"/>
      <c r="Y9" s="17">
        <v>0.423986150332476</v>
      </c>
      <c r="Z9" s="17">
        <v>0.44210232661365201</v>
      </c>
      <c r="AA9" s="17">
        <v>0.103179158863124</v>
      </c>
      <c r="AB9" s="17">
        <v>0.17392984804741099</v>
      </c>
      <c r="AC9" s="17">
        <v>0.50885933323755494</v>
      </c>
      <c r="AD9" s="17">
        <v>0</v>
      </c>
      <c r="AE9" s="17"/>
      <c r="AF9" s="17">
        <v>0.34662003953381498</v>
      </c>
      <c r="AG9" s="17"/>
      <c r="AH9" s="17">
        <v>0.34978489535602197</v>
      </c>
      <c r="AI9" s="17"/>
      <c r="AJ9" s="17">
        <v>0.52378811012099602</v>
      </c>
      <c r="AK9" s="17">
        <v>0.31670337335828103</v>
      </c>
      <c r="AL9" s="17">
        <v>0.199867581505043</v>
      </c>
      <c r="AM9" s="17">
        <v>0.27811039168079099</v>
      </c>
      <c r="AN9" s="17">
        <v>0.25548020730259602</v>
      </c>
    </row>
    <row r="10" spans="2:40" x14ac:dyDescent="0.35">
      <c r="B10" s="18" t="s">
        <v>135</v>
      </c>
      <c r="C10" s="17">
        <v>0.47462495294066998</v>
      </c>
      <c r="D10" s="17">
        <v>0.48752654486782798</v>
      </c>
      <c r="E10" s="17">
        <v>0.45476629948066599</v>
      </c>
      <c r="F10" s="17"/>
      <c r="G10" s="17">
        <v>0.45865218742380798</v>
      </c>
      <c r="H10" s="17">
        <v>0.26777192156892998</v>
      </c>
      <c r="I10" s="17">
        <v>0.50937541031599698</v>
      </c>
      <c r="J10" s="17">
        <v>0.52549311347410299</v>
      </c>
      <c r="K10" s="17">
        <v>0.58884587647935005</v>
      </c>
      <c r="L10" s="17">
        <v>0.63312074891805303</v>
      </c>
      <c r="M10" s="17"/>
      <c r="N10" s="17">
        <v>0.62067874076357699</v>
      </c>
      <c r="O10" s="17">
        <v>0.36220721476915402</v>
      </c>
      <c r="P10" s="17">
        <v>0.62729611495635895</v>
      </c>
      <c r="Q10" s="17">
        <v>0.44916035147778799</v>
      </c>
      <c r="R10" s="17">
        <v>0.32644200455268402</v>
      </c>
      <c r="S10" s="17"/>
      <c r="T10" s="17">
        <v>0.68100214823232896</v>
      </c>
      <c r="U10" s="17">
        <v>0.61291351325995602</v>
      </c>
      <c r="V10" s="17">
        <v>0.43250719314932701</v>
      </c>
      <c r="W10" s="17">
        <v>0.40671802278831098</v>
      </c>
      <c r="X10" s="17"/>
      <c r="Y10" s="17">
        <v>0.413821709159234</v>
      </c>
      <c r="Z10" s="17">
        <v>0.39884312618262802</v>
      </c>
      <c r="AA10" s="17">
        <v>0.68215127911000595</v>
      </c>
      <c r="AB10" s="17">
        <v>0.71504099674728006</v>
      </c>
      <c r="AC10" s="17">
        <v>0.25910125399203798</v>
      </c>
      <c r="AD10" s="17">
        <v>1</v>
      </c>
      <c r="AE10" s="17"/>
      <c r="AF10" s="17">
        <v>0.48550691022374898</v>
      </c>
      <c r="AG10" s="17"/>
      <c r="AH10" s="17">
        <v>0.47378617614327201</v>
      </c>
      <c r="AI10" s="17"/>
      <c r="AJ10" s="17">
        <v>0.32796426970555398</v>
      </c>
      <c r="AK10" s="17">
        <v>0.54307832122728805</v>
      </c>
      <c r="AL10" s="17">
        <v>0.62766991985420095</v>
      </c>
      <c r="AM10" s="17">
        <v>0.49131615302798398</v>
      </c>
      <c r="AN10" s="17">
        <v>0.53382859931969395</v>
      </c>
    </row>
    <row r="11" spans="2:40" ht="29" x14ac:dyDescent="0.35">
      <c r="B11" s="18" t="s">
        <v>136</v>
      </c>
      <c r="C11" s="17">
        <v>0.100597041993169</v>
      </c>
      <c r="D11" s="17">
        <v>0.101877826290065</v>
      </c>
      <c r="E11" s="17">
        <v>9.86256068669705E-2</v>
      </c>
      <c r="F11" s="17"/>
      <c r="G11" s="17">
        <v>9.9904327846758401E-2</v>
      </c>
      <c r="H11" s="17">
        <v>9.6663221268196695E-2</v>
      </c>
      <c r="I11" s="17">
        <v>5.9406816803755098E-2</v>
      </c>
      <c r="J11" s="17">
        <v>0.123711665557974</v>
      </c>
      <c r="K11" s="17">
        <v>0.122983420276097</v>
      </c>
      <c r="L11" s="17">
        <v>0.11045240204417101</v>
      </c>
      <c r="M11" s="17"/>
      <c r="N11" s="17">
        <v>0.117340430103509</v>
      </c>
      <c r="O11" s="17">
        <v>0.17899254060794401</v>
      </c>
      <c r="P11" s="17">
        <v>0.109288230816421</v>
      </c>
      <c r="Q11" s="17">
        <v>7.3437318784189604E-2</v>
      </c>
      <c r="R11" s="17">
        <v>8.8215216965435495E-2</v>
      </c>
      <c r="S11" s="17"/>
      <c r="T11" s="17">
        <v>0</v>
      </c>
      <c r="U11" s="17">
        <v>0.117988605104457</v>
      </c>
      <c r="V11" s="17">
        <v>9.9676776031489694E-2</v>
      </c>
      <c r="W11" s="17">
        <v>9.2102953525954101E-2</v>
      </c>
      <c r="X11" s="17"/>
      <c r="Y11" s="17">
        <v>0.117340205226399</v>
      </c>
      <c r="Z11" s="17">
        <v>8.7423069695175895E-2</v>
      </c>
      <c r="AA11" s="17">
        <v>6.2173681191858003E-2</v>
      </c>
      <c r="AB11" s="17">
        <v>0.111029155205309</v>
      </c>
      <c r="AC11" s="17">
        <v>0.10703251444678499</v>
      </c>
      <c r="AD11" s="17">
        <v>0</v>
      </c>
      <c r="AE11" s="17"/>
      <c r="AF11" s="17">
        <v>9.1715503084583705E-2</v>
      </c>
      <c r="AG11" s="17"/>
      <c r="AH11" s="17">
        <v>0.101359832669246</v>
      </c>
      <c r="AI11" s="17"/>
      <c r="AJ11" s="17">
        <v>7.7764504923121605E-2</v>
      </c>
      <c r="AK11" s="17">
        <v>7.3266788267065994E-2</v>
      </c>
      <c r="AL11" s="17">
        <v>0.106213574490906</v>
      </c>
      <c r="AM11" s="17">
        <v>0.151212254740132</v>
      </c>
      <c r="AN11" s="17">
        <v>0.106721087728681</v>
      </c>
    </row>
    <row r="12" spans="2:40" x14ac:dyDescent="0.35">
      <c r="B12" s="18" t="s">
        <v>137</v>
      </c>
      <c r="C12" s="17">
        <v>1.1316183355533201E-2</v>
      </c>
      <c r="D12" s="17">
        <v>1.30110434522801E-2</v>
      </c>
      <c r="E12" s="17">
        <v>8.7073859672329498E-3</v>
      </c>
      <c r="F12" s="17"/>
      <c r="G12" s="17">
        <v>0</v>
      </c>
      <c r="H12" s="17">
        <v>1.70296156790758E-2</v>
      </c>
      <c r="I12" s="17">
        <v>0</v>
      </c>
      <c r="J12" s="17">
        <v>1.9002977634093102E-2</v>
      </c>
      <c r="K12" s="17">
        <v>0</v>
      </c>
      <c r="L12" s="17">
        <v>1.9399260561993901E-2</v>
      </c>
      <c r="M12" s="17"/>
      <c r="N12" s="17">
        <v>0</v>
      </c>
      <c r="O12" s="17">
        <v>0</v>
      </c>
      <c r="P12" s="17">
        <v>1.48768419406655E-2</v>
      </c>
      <c r="Q12" s="17">
        <v>1.14583615307308E-2</v>
      </c>
      <c r="R12" s="17">
        <v>1.95931578229986E-2</v>
      </c>
      <c r="S12" s="17"/>
      <c r="T12" s="17">
        <v>0</v>
      </c>
      <c r="U12" s="17">
        <v>1.65501511236151E-2</v>
      </c>
      <c r="V12" s="17">
        <v>0</v>
      </c>
      <c r="W12" s="17">
        <v>2.0645255070865998E-2</v>
      </c>
      <c r="X12" s="17"/>
      <c r="Y12" s="17">
        <v>7.8785420536289803E-3</v>
      </c>
      <c r="Z12" s="17">
        <v>0</v>
      </c>
      <c r="AA12" s="17">
        <v>3.17502263011765E-2</v>
      </c>
      <c r="AB12" s="17">
        <v>0</v>
      </c>
      <c r="AC12" s="17">
        <v>0</v>
      </c>
      <c r="AD12" s="17">
        <v>0</v>
      </c>
      <c r="AE12" s="17"/>
      <c r="AF12" s="17">
        <v>1.2536566192399399E-2</v>
      </c>
      <c r="AG12" s="17"/>
      <c r="AH12" s="17">
        <v>1.1401989846274401E-2</v>
      </c>
      <c r="AI12" s="17"/>
      <c r="AJ12" s="17">
        <v>1.27730893006171E-2</v>
      </c>
      <c r="AK12" s="17">
        <v>0</v>
      </c>
      <c r="AL12" s="17">
        <v>0</v>
      </c>
      <c r="AM12" s="17">
        <v>1.72141646001302E-2</v>
      </c>
      <c r="AN12" s="17">
        <v>3.2197033632135802E-2</v>
      </c>
    </row>
    <row r="13" spans="2:40" x14ac:dyDescent="0.35">
      <c r="B13" s="18" t="s">
        <v>138</v>
      </c>
      <c r="C13" s="17">
        <v>3.6867585022457702E-3</v>
      </c>
      <c r="D13" s="17">
        <v>6.0819387104987296E-3</v>
      </c>
      <c r="E13" s="17">
        <v>0</v>
      </c>
      <c r="F13" s="17"/>
      <c r="G13" s="17">
        <v>0</v>
      </c>
      <c r="H13" s="17">
        <v>0</v>
      </c>
      <c r="I13" s="17">
        <v>2.1337746034119399E-2</v>
      </c>
      <c r="J13" s="17">
        <v>0</v>
      </c>
      <c r="K13" s="17">
        <v>0</v>
      </c>
      <c r="L13" s="17">
        <v>0</v>
      </c>
      <c r="M13" s="17"/>
      <c r="N13" s="17">
        <v>0</v>
      </c>
      <c r="O13" s="17">
        <v>0</v>
      </c>
      <c r="P13" s="17">
        <v>0</v>
      </c>
      <c r="Q13" s="17">
        <v>9.5916085044101592E-3</v>
      </c>
      <c r="R13" s="17">
        <v>0</v>
      </c>
      <c r="S13" s="17"/>
      <c r="T13" s="17">
        <v>0</v>
      </c>
      <c r="U13" s="17">
        <v>0</v>
      </c>
      <c r="V13" s="17">
        <v>0</v>
      </c>
      <c r="W13" s="17">
        <v>9.6505077755017904E-3</v>
      </c>
      <c r="X13" s="17"/>
      <c r="Y13" s="17">
        <v>6.5949997092752998E-3</v>
      </c>
      <c r="Z13" s="17">
        <v>0</v>
      </c>
      <c r="AA13" s="17">
        <v>0</v>
      </c>
      <c r="AB13" s="17">
        <v>0</v>
      </c>
      <c r="AC13" s="17">
        <v>0</v>
      </c>
      <c r="AD13" s="17">
        <v>0</v>
      </c>
      <c r="AE13" s="17"/>
      <c r="AF13" s="17">
        <v>0</v>
      </c>
      <c r="AG13" s="17"/>
      <c r="AH13" s="17">
        <v>3.7147138472016701E-3</v>
      </c>
      <c r="AI13" s="17"/>
      <c r="AJ13" s="17">
        <v>1.0692145786708801E-2</v>
      </c>
      <c r="AK13" s="17">
        <v>0</v>
      </c>
      <c r="AL13" s="17">
        <v>0</v>
      </c>
      <c r="AM13" s="17">
        <v>0</v>
      </c>
      <c r="AN13" s="17">
        <v>0</v>
      </c>
    </row>
    <row r="14" spans="2:40" x14ac:dyDescent="0.35">
      <c r="B14" s="18" t="s">
        <v>58</v>
      </c>
      <c r="C14" s="19">
        <v>5.9501216119563501E-2</v>
      </c>
      <c r="D14" s="19">
        <v>5.62994001422066E-2</v>
      </c>
      <c r="E14" s="19">
        <v>6.4429581107080303E-2</v>
      </c>
      <c r="F14" s="19"/>
      <c r="G14" s="19">
        <v>7.2990288380048604E-2</v>
      </c>
      <c r="H14" s="19">
        <v>3.2125645033566901E-2</v>
      </c>
      <c r="I14" s="19">
        <v>1.7847109570157001E-2</v>
      </c>
      <c r="J14" s="19">
        <v>6.6569452608448695E-2</v>
      </c>
      <c r="K14" s="19">
        <v>5.4198530310947603E-2</v>
      </c>
      <c r="L14" s="19">
        <v>0.12685221891329801</v>
      </c>
      <c r="M14" s="19"/>
      <c r="N14" s="19">
        <v>5.2569247942096699E-2</v>
      </c>
      <c r="O14" s="19">
        <v>0.137813681698083</v>
      </c>
      <c r="P14" s="19">
        <v>5.5162818671030199E-2</v>
      </c>
      <c r="Q14" s="19">
        <v>5.6327438185856997E-2</v>
      </c>
      <c r="R14" s="19">
        <v>2.22824188703468E-2</v>
      </c>
      <c r="S14" s="19"/>
      <c r="T14" s="19">
        <v>0.21748703747777801</v>
      </c>
      <c r="U14" s="19">
        <v>5.7757697377634601E-2</v>
      </c>
      <c r="V14" s="19">
        <v>6.0273358362020003E-2</v>
      </c>
      <c r="W14" s="19">
        <v>2.9484157220446301E-2</v>
      </c>
      <c r="X14" s="19"/>
      <c r="Y14" s="19">
        <v>3.03783935189866E-2</v>
      </c>
      <c r="Z14" s="19">
        <v>7.1631477508543706E-2</v>
      </c>
      <c r="AA14" s="19">
        <v>0.120745654533835</v>
      </c>
      <c r="AB14" s="19">
        <v>0</v>
      </c>
      <c r="AC14" s="19">
        <v>0.125006898323621</v>
      </c>
      <c r="AD14" s="19">
        <v>0</v>
      </c>
      <c r="AE14" s="19"/>
      <c r="AF14" s="19">
        <v>6.36209809654531E-2</v>
      </c>
      <c r="AG14" s="19"/>
      <c r="AH14" s="19">
        <v>5.9952392137983097E-2</v>
      </c>
      <c r="AI14" s="19"/>
      <c r="AJ14" s="19">
        <v>4.7017880163001999E-2</v>
      </c>
      <c r="AK14" s="19">
        <v>6.6951517147364706E-2</v>
      </c>
      <c r="AL14" s="19">
        <v>6.6248924149850702E-2</v>
      </c>
      <c r="AM14" s="19">
        <v>6.2147035950963499E-2</v>
      </c>
      <c r="AN14" s="19">
        <v>7.1773072016893494E-2</v>
      </c>
    </row>
    <row r="15" spans="2:40" x14ac:dyDescent="0.35">
      <c r="B15" s="16" t="s">
        <v>153</v>
      </c>
    </row>
    <row r="16" spans="2:40" x14ac:dyDescent="0.35">
      <c r="B16" t="s">
        <v>63</v>
      </c>
    </row>
    <row r="17" spans="2:2" x14ac:dyDescent="0.35">
      <c r="B17" t="s">
        <v>64</v>
      </c>
    </row>
    <row r="19" spans="2:2" x14ac:dyDescent="0.35">
      <c r="B19" s="8" t="str">
        <f>HYPERLINK("#'Contents'!A1", "Return to Contents")</f>
        <v>Return to Contents</v>
      </c>
    </row>
  </sheetData>
  <mergeCells count="9">
    <mergeCell ref="AF5"/>
    <mergeCell ref="AH5"/>
    <mergeCell ref="AJ5:AN5"/>
    <mergeCell ref="D2:AH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B2:AN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0" width="10.7265625" customWidth="1"/>
    <col min="41" max="41" width="2.1796875" customWidth="1"/>
  </cols>
  <sheetData>
    <row r="2" spans="2:40" ht="40" customHeight="1" x14ac:dyDescent="0.35">
      <c r="D2" s="30" t="s">
        <v>155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row>
    <row r="5" spans="2:40" ht="30" customHeight="1" x14ac:dyDescent="0.35">
      <c r="B5" s="15"/>
      <c r="C5" s="15"/>
      <c r="D5" s="29" t="s">
        <v>49</v>
      </c>
      <c r="E5" s="29"/>
      <c r="F5" s="15"/>
      <c r="G5" s="29" t="s">
        <v>50</v>
      </c>
      <c r="H5" s="29"/>
      <c r="I5" s="29"/>
      <c r="J5" s="29"/>
      <c r="K5" s="29"/>
      <c r="L5" s="29"/>
      <c r="M5" s="15"/>
      <c r="N5" s="29" t="s">
        <v>51</v>
      </c>
      <c r="O5" s="29"/>
      <c r="P5" s="29"/>
      <c r="Q5" s="29"/>
      <c r="R5" s="29"/>
      <c r="S5" s="15"/>
      <c r="T5" s="29" t="s">
        <v>52</v>
      </c>
      <c r="U5" s="29"/>
      <c r="V5" s="29"/>
      <c r="W5" s="29"/>
      <c r="X5" s="15"/>
      <c r="Y5" s="29" t="s">
        <v>53</v>
      </c>
      <c r="Z5" s="29"/>
      <c r="AA5" s="29"/>
      <c r="AB5" s="29"/>
      <c r="AC5" s="29"/>
      <c r="AD5" s="29"/>
      <c r="AE5" s="15"/>
      <c r="AF5" s="29" t="s">
        <v>42</v>
      </c>
      <c r="AG5" s="15"/>
      <c r="AH5" s="29" t="s">
        <v>43</v>
      </c>
      <c r="AI5" s="15"/>
      <c r="AJ5" s="29" t="s">
        <v>54</v>
      </c>
      <c r="AK5" s="29"/>
      <c r="AL5" s="29"/>
      <c r="AM5" s="29"/>
      <c r="AN5" s="29"/>
    </row>
    <row r="6" spans="2:4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C6" s="12" t="s">
        <v>40</v>
      </c>
      <c r="AD6" s="12" t="s">
        <v>41</v>
      </c>
      <c r="AF6" s="12" t="s">
        <v>42</v>
      </c>
      <c r="AH6" s="12" t="s">
        <v>43</v>
      </c>
      <c r="AJ6" s="12" t="s">
        <v>44</v>
      </c>
      <c r="AK6" s="12" t="s">
        <v>45</v>
      </c>
      <c r="AL6" s="12" t="s">
        <v>46</v>
      </c>
      <c r="AM6" s="12" t="s">
        <v>47</v>
      </c>
      <c r="AN6" s="12" t="s">
        <v>48</v>
      </c>
    </row>
    <row r="7" spans="2:40" ht="30" customHeight="1" x14ac:dyDescent="0.35">
      <c r="B7" s="10" t="s">
        <v>19</v>
      </c>
      <c r="C7" s="10">
        <v>280</v>
      </c>
      <c r="D7" s="10">
        <v>155</v>
      </c>
      <c r="E7" s="10">
        <v>125</v>
      </c>
      <c r="F7" s="10"/>
      <c r="G7" s="10">
        <v>28</v>
      </c>
      <c r="H7" s="10">
        <v>65</v>
      </c>
      <c r="I7" s="10">
        <v>49</v>
      </c>
      <c r="J7" s="10">
        <v>49</v>
      </c>
      <c r="K7" s="10">
        <v>34</v>
      </c>
      <c r="L7" s="10">
        <v>55</v>
      </c>
      <c r="M7" s="10"/>
      <c r="N7" s="10">
        <v>23</v>
      </c>
      <c r="O7" s="10">
        <v>34</v>
      </c>
      <c r="P7" s="10">
        <v>67</v>
      </c>
      <c r="Q7" s="10">
        <v>107</v>
      </c>
      <c r="R7" s="10">
        <v>48</v>
      </c>
      <c r="S7" s="10"/>
      <c r="T7" s="10">
        <v>8</v>
      </c>
      <c r="U7" s="10">
        <v>60</v>
      </c>
      <c r="V7" s="10">
        <v>86</v>
      </c>
      <c r="W7" s="10">
        <v>104</v>
      </c>
      <c r="X7" s="10"/>
      <c r="Y7" s="10">
        <v>152</v>
      </c>
      <c r="Z7" s="10">
        <v>33</v>
      </c>
      <c r="AA7" s="10">
        <v>67</v>
      </c>
      <c r="AB7" s="10">
        <v>11</v>
      </c>
      <c r="AC7" s="10">
        <v>16</v>
      </c>
      <c r="AD7" s="10">
        <v>1</v>
      </c>
      <c r="AE7" s="10"/>
      <c r="AF7" s="10">
        <v>154</v>
      </c>
      <c r="AG7" s="10"/>
      <c r="AH7" s="10">
        <v>278</v>
      </c>
      <c r="AI7" s="10"/>
      <c r="AJ7" s="10">
        <v>100</v>
      </c>
      <c r="AK7" s="10">
        <v>43</v>
      </c>
      <c r="AL7" s="10">
        <v>58</v>
      </c>
      <c r="AM7" s="10">
        <v>51</v>
      </c>
      <c r="AN7" s="10">
        <v>28</v>
      </c>
    </row>
    <row r="8" spans="2:40" ht="30" customHeight="1" x14ac:dyDescent="0.35">
      <c r="B8" s="11" t="s">
        <v>20</v>
      </c>
      <c r="C8" s="11">
        <v>292</v>
      </c>
      <c r="D8" s="11">
        <v>177</v>
      </c>
      <c r="E8" s="11">
        <v>115</v>
      </c>
      <c r="F8" s="11"/>
      <c r="G8" s="11">
        <v>31</v>
      </c>
      <c r="H8" s="11">
        <v>76</v>
      </c>
      <c r="I8" s="11">
        <v>50</v>
      </c>
      <c r="J8" s="11">
        <v>53</v>
      </c>
      <c r="K8" s="11">
        <v>30</v>
      </c>
      <c r="L8" s="11">
        <v>52</v>
      </c>
      <c r="M8" s="11"/>
      <c r="N8" s="11">
        <v>24</v>
      </c>
      <c r="O8" s="11">
        <v>35</v>
      </c>
      <c r="P8" s="11">
        <v>68</v>
      </c>
      <c r="Q8" s="11">
        <v>112</v>
      </c>
      <c r="R8" s="11">
        <v>51</v>
      </c>
      <c r="S8" s="11"/>
      <c r="T8" s="11">
        <v>9</v>
      </c>
      <c r="U8" s="11">
        <v>61</v>
      </c>
      <c r="V8" s="11">
        <v>89</v>
      </c>
      <c r="W8" s="11">
        <v>112</v>
      </c>
      <c r="X8" s="11"/>
      <c r="Y8" s="11">
        <v>163</v>
      </c>
      <c r="Z8" s="11">
        <v>34</v>
      </c>
      <c r="AA8" s="11">
        <v>64</v>
      </c>
      <c r="AB8" s="11">
        <v>12</v>
      </c>
      <c r="AC8" s="11">
        <v>18</v>
      </c>
      <c r="AD8" s="11">
        <v>1</v>
      </c>
      <c r="AE8" s="11"/>
      <c r="AF8" s="11">
        <v>161</v>
      </c>
      <c r="AG8" s="11"/>
      <c r="AH8" s="11">
        <v>290</v>
      </c>
      <c r="AI8" s="11"/>
      <c r="AJ8" s="11">
        <v>101</v>
      </c>
      <c r="AK8" s="11">
        <v>43</v>
      </c>
      <c r="AL8" s="11">
        <v>59</v>
      </c>
      <c r="AM8" s="11">
        <v>58</v>
      </c>
      <c r="AN8" s="11">
        <v>32</v>
      </c>
    </row>
    <row r="9" spans="2:40" x14ac:dyDescent="0.35">
      <c r="B9" s="18" t="s">
        <v>134</v>
      </c>
      <c r="C9" s="17">
        <v>0.18225810647309801</v>
      </c>
      <c r="D9" s="17">
        <v>0.18149674615597</v>
      </c>
      <c r="E9" s="17">
        <v>0.183430023146746</v>
      </c>
      <c r="F9" s="17"/>
      <c r="G9" s="17">
        <v>0.36817106623243701</v>
      </c>
      <c r="H9" s="17">
        <v>0.167797518457831</v>
      </c>
      <c r="I9" s="17">
        <v>0.27171143078709198</v>
      </c>
      <c r="J9" s="17">
        <v>0.15101666922596499</v>
      </c>
      <c r="K9" s="17">
        <v>0.15054261316114401</v>
      </c>
      <c r="L9" s="17">
        <v>5.5194455322029698E-2</v>
      </c>
      <c r="M9" s="17"/>
      <c r="N9" s="17">
        <v>9.6458124534183703E-2</v>
      </c>
      <c r="O9" s="17">
        <v>0.11876469756468</v>
      </c>
      <c r="P9" s="17">
        <v>8.8738524915359093E-2</v>
      </c>
      <c r="Q9" s="17">
        <v>0.224114062721576</v>
      </c>
      <c r="R9" s="17">
        <v>0.30292488174539201</v>
      </c>
      <c r="S9" s="17"/>
      <c r="T9" s="17">
        <v>0.101510814289893</v>
      </c>
      <c r="U9" s="17">
        <v>0.11846565678639701</v>
      </c>
      <c r="V9" s="17">
        <v>0.12946145634839201</v>
      </c>
      <c r="W9" s="17">
        <v>0.28276039795147101</v>
      </c>
      <c r="X9" s="17"/>
      <c r="Y9" s="17">
        <v>0.24374831465215799</v>
      </c>
      <c r="Z9" s="17">
        <v>0.14833319205645901</v>
      </c>
      <c r="AA9" s="17">
        <v>6.1147210299807297E-2</v>
      </c>
      <c r="AB9" s="17">
        <v>0.17237615529304101</v>
      </c>
      <c r="AC9" s="17">
        <v>0.13233204202448601</v>
      </c>
      <c r="AD9" s="17">
        <v>0</v>
      </c>
      <c r="AE9" s="17"/>
      <c r="AF9" s="17">
        <v>0.15699737876466899</v>
      </c>
      <c r="AG9" s="17"/>
      <c r="AH9" s="17">
        <v>0.183640103214778</v>
      </c>
      <c r="AI9" s="17"/>
      <c r="AJ9" s="17">
        <v>0.243065990735992</v>
      </c>
      <c r="AK9" s="17">
        <v>0.158087315422375</v>
      </c>
      <c r="AL9" s="17">
        <v>6.7065747717599405E-2</v>
      </c>
      <c r="AM9" s="17">
        <v>0.190360121575086</v>
      </c>
      <c r="AN9" s="17">
        <v>0.220645376161521</v>
      </c>
    </row>
    <row r="10" spans="2:40" x14ac:dyDescent="0.35">
      <c r="B10" s="18" t="s">
        <v>135</v>
      </c>
      <c r="C10" s="17">
        <v>0.51492683504110304</v>
      </c>
      <c r="D10" s="17">
        <v>0.50867282967285699</v>
      </c>
      <c r="E10" s="17">
        <v>0.52455325370681605</v>
      </c>
      <c r="F10" s="17"/>
      <c r="G10" s="17">
        <v>0.366083861718495</v>
      </c>
      <c r="H10" s="17">
        <v>0.59056707844027201</v>
      </c>
      <c r="I10" s="17">
        <v>0.60193004458390198</v>
      </c>
      <c r="J10" s="17">
        <v>0.42067913968347498</v>
      </c>
      <c r="K10" s="17">
        <v>0.50437890424326204</v>
      </c>
      <c r="L10" s="17">
        <v>0.51186605296415699</v>
      </c>
      <c r="M10" s="17"/>
      <c r="N10" s="17">
        <v>0.51523217808581401</v>
      </c>
      <c r="O10" s="17">
        <v>0.50563617001304195</v>
      </c>
      <c r="P10" s="17">
        <v>0.50014531957582797</v>
      </c>
      <c r="Q10" s="17">
        <v>0.52722459988570403</v>
      </c>
      <c r="R10" s="17">
        <v>0.523225876212562</v>
      </c>
      <c r="S10" s="17"/>
      <c r="T10" s="17">
        <v>0.48893517064217401</v>
      </c>
      <c r="U10" s="17">
        <v>0.50693524329827999</v>
      </c>
      <c r="V10" s="17">
        <v>0.59356225741935298</v>
      </c>
      <c r="W10" s="17">
        <v>0.46526925649638501</v>
      </c>
      <c r="X10" s="17"/>
      <c r="Y10" s="17">
        <v>0.52968007865962896</v>
      </c>
      <c r="Z10" s="17">
        <v>0.50516120134992404</v>
      </c>
      <c r="AA10" s="17">
        <v>0.50693041454559495</v>
      </c>
      <c r="AB10" s="17">
        <v>0.35415639126484999</v>
      </c>
      <c r="AC10" s="17">
        <v>0.55611832714815401</v>
      </c>
      <c r="AD10" s="17">
        <v>0</v>
      </c>
      <c r="AE10" s="17"/>
      <c r="AF10" s="17">
        <v>0.55393787692529495</v>
      </c>
      <c r="AG10" s="17"/>
      <c r="AH10" s="17">
        <v>0.51568638685781298</v>
      </c>
      <c r="AI10" s="17"/>
      <c r="AJ10" s="17">
        <v>0.48781245489619102</v>
      </c>
      <c r="AK10" s="17">
        <v>0.49515443019991801</v>
      </c>
      <c r="AL10" s="17">
        <v>0.64993540872604805</v>
      </c>
      <c r="AM10" s="17">
        <v>0.470238382224207</v>
      </c>
      <c r="AN10" s="17">
        <v>0.45913152798954698</v>
      </c>
    </row>
    <row r="11" spans="2:40" ht="29" x14ac:dyDescent="0.35">
      <c r="B11" s="18" t="s">
        <v>136</v>
      </c>
      <c r="C11" s="17">
        <v>0.17789312543795899</v>
      </c>
      <c r="D11" s="17">
        <v>0.18827947204710799</v>
      </c>
      <c r="E11" s="17">
        <v>0.16190603956583599</v>
      </c>
      <c r="F11" s="17"/>
      <c r="G11" s="17">
        <v>0.19275478366901899</v>
      </c>
      <c r="H11" s="17">
        <v>0.17272729782735699</v>
      </c>
      <c r="I11" s="17">
        <v>6.7752212015229393E-2</v>
      </c>
      <c r="J11" s="17">
        <v>0.194389941616044</v>
      </c>
      <c r="K11" s="17">
        <v>0.263742606749999</v>
      </c>
      <c r="L11" s="17">
        <v>0.21742201832503699</v>
      </c>
      <c r="M11" s="17"/>
      <c r="N11" s="17">
        <v>0.297400762823395</v>
      </c>
      <c r="O11" s="17">
        <v>0.150363445230972</v>
      </c>
      <c r="P11" s="17">
        <v>0.26479720013813002</v>
      </c>
      <c r="Q11" s="17">
        <v>0.14203371979983101</v>
      </c>
      <c r="R11" s="17">
        <v>8.8758732474715704E-2</v>
      </c>
      <c r="S11" s="17"/>
      <c r="T11" s="17">
        <v>0.29357779188004801</v>
      </c>
      <c r="U11" s="17">
        <v>0.204646260410458</v>
      </c>
      <c r="V11" s="17">
        <v>0.19552117792937099</v>
      </c>
      <c r="W11" s="17">
        <v>0.13048688290691801</v>
      </c>
      <c r="X11" s="17"/>
      <c r="Y11" s="17">
        <v>0.150573728856981</v>
      </c>
      <c r="Z11" s="17">
        <v>0.245638724160889</v>
      </c>
      <c r="AA11" s="17">
        <v>0.22230379210989101</v>
      </c>
      <c r="AB11" s="17">
        <v>0.208613451901904</v>
      </c>
      <c r="AC11" s="17">
        <v>0.12841177147461999</v>
      </c>
      <c r="AD11" s="17">
        <v>0</v>
      </c>
      <c r="AE11" s="17"/>
      <c r="AF11" s="17">
        <v>0.15850821425422701</v>
      </c>
      <c r="AG11" s="17"/>
      <c r="AH11" s="17">
        <v>0.17480433942727</v>
      </c>
      <c r="AI11" s="17"/>
      <c r="AJ11" s="17">
        <v>0.16392708594737199</v>
      </c>
      <c r="AK11" s="17">
        <v>0.227908049651914</v>
      </c>
      <c r="AL11" s="17">
        <v>0.181315884607435</v>
      </c>
      <c r="AM11" s="17">
        <v>0.17948631266861401</v>
      </c>
      <c r="AN11" s="17">
        <v>0.145382043198828</v>
      </c>
    </row>
    <row r="12" spans="2:40" x14ac:dyDescent="0.35">
      <c r="B12" s="18" t="s">
        <v>137</v>
      </c>
      <c r="C12" s="17">
        <v>4.4883174604405898E-2</v>
      </c>
      <c r="D12" s="17">
        <v>5.2799842839128697E-2</v>
      </c>
      <c r="E12" s="17">
        <v>3.2697517832837801E-2</v>
      </c>
      <c r="F12" s="17"/>
      <c r="G12" s="17">
        <v>0</v>
      </c>
      <c r="H12" s="17">
        <v>1.7466111708201001E-2</v>
      </c>
      <c r="I12" s="17">
        <v>4.0759203043620101E-2</v>
      </c>
      <c r="J12" s="17">
        <v>0.14834181923197401</v>
      </c>
      <c r="K12" s="17">
        <v>0</v>
      </c>
      <c r="L12" s="17">
        <v>3.6511640520233403E-2</v>
      </c>
      <c r="M12" s="17"/>
      <c r="N12" s="17">
        <v>0</v>
      </c>
      <c r="O12" s="17">
        <v>5.7416694984574697E-2</v>
      </c>
      <c r="P12" s="17">
        <v>6.5856312026680006E-2</v>
      </c>
      <c r="Q12" s="17">
        <v>3.7856202231182003E-2</v>
      </c>
      <c r="R12" s="17">
        <v>4.5403136144858303E-2</v>
      </c>
      <c r="S12" s="17"/>
      <c r="T12" s="17">
        <v>0</v>
      </c>
      <c r="U12" s="17">
        <v>6.8436835636103602E-2</v>
      </c>
      <c r="V12" s="17">
        <v>9.8971321294798395E-3</v>
      </c>
      <c r="W12" s="17">
        <v>7.2496918338031305E-2</v>
      </c>
      <c r="X12" s="17"/>
      <c r="Y12" s="17">
        <v>4.3197397541310301E-2</v>
      </c>
      <c r="Z12" s="17">
        <v>0</v>
      </c>
      <c r="AA12" s="17">
        <v>4.5862568147806197E-2</v>
      </c>
      <c r="AB12" s="17">
        <v>0.264854001540206</v>
      </c>
      <c r="AC12" s="17">
        <v>0</v>
      </c>
      <c r="AD12" s="17">
        <v>0</v>
      </c>
      <c r="AE12" s="17"/>
      <c r="AF12" s="17">
        <v>5.54779431664928E-2</v>
      </c>
      <c r="AG12" s="17"/>
      <c r="AH12" s="17">
        <v>4.5223507346031797E-2</v>
      </c>
      <c r="AI12" s="17"/>
      <c r="AJ12" s="17">
        <v>2.8324190885583599E-2</v>
      </c>
      <c r="AK12" s="17">
        <v>5.1898687578428103E-2</v>
      </c>
      <c r="AL12" s="17">
        <v>1.9673245611639901E-2</v>
      </c>
      <c r="AM12" s="17">
        <v>6.2272758929562001E-2</v>
      </c>
      <c r="AN12" s="17">
        <v>0.10306798063321</v>
      </c>
    </row>
    <row r="13" spans="2:40" x14ac:dyDescent="0.35">
      <c r="B13" s="18" t="s">
        <v>138</v>
      </c>
      <c r="C13" s="17">
        <v>7.8334185867579096E-3</v>
      </c>
      <c r="D13" s="17">
        <v>7.2656272950046398E-3</v>
      </c>
      <c r="E13" s="17">
        <v>8.7073859672329498E-3</v>
      </c>
      <c r="F13" s="17"/>
      <c r="G13" s="17">
        <v>0</v>
      </c>
      <c r="H13" s="17">
        <v>1.70296156790758E-2</v>
      </c>
      <c r="I13" s="17">
        <v>0</v>
      </c>
      <c r="J13" s="17">
        <v>1.9002977634093102E-2</v>
      </c>
      <c r="K13" s="17">
        <v>0</v>
      </c>
      <c r="L13" s="17">
        <v>0</v>
      </c>
      <c r="M13" s="17"/>
      <c r="N13" s="17">
        <v>0</v>
      </c>
      <c r="O13" s="17">
        <v>0</v>
      </c>
      <c r="P13" s="17">
        <v>0</v>
      </c>
      <c r="Q13" s="17">
        <v>2.0379714128165301E-2</v>
      </c>
      <c r="R13" s="17">
        <v>0</v>
      </c>
      <c r="S13" s="17"/>
      <c r="T13" s="17">
        <v>0</v>
      </c>
      <c r="U13" s="17">
        <v>0</v>
      </c>
      <c r="V13" s="17">
        <v>1.12846178113848E-2</v>
      </c>
      <c r="W13" s="17">
        <v>1.15287239878467E-2</v>
      </c>
      <c r="X13" s="17"/>
      <c r="Y13" s="17">
        <v>7.8785420536289803E-3</v>
      </c>
      <c r="Z13" s="17">
        <v>2.9235404924184499E-2</v>
      </c>
      <c r="AA13" s="17">
        <v>0</v>
      </c>
      <c r="AB13" s="17">
        <v>0</v>
      </c>
      <c r="AC13" s="17">
        <v>0</v>
      </c>
      <c r="AD13" s="17">
        <v>0</v>
      </c>
      <c r="AE13" s="17"/>
      <c r="AF13" s="17">
        <v>0</v>
      </c>
      <c r="AG13" s="17"/>
      <c r="AH13" s="17">
        <v>7.8928165426162492E-3</v>
      </c>
      <c r="AI13" s="17"/>
      <c r="AJ13" s="17">
        <v>1.27730893006171E-2</v>
      </c>
      <c r="AK13" s="17">
        <v>0</v>
      </c>
      <c r="AL13" s="17">
        <v>0</v>
      </c>
      <c r="AM13" s="17">
        <v>1.72141646001302E-2</v>
      </c>
      <c r="AN13" s="17">
        <v>0</v>
      </c>
    </row>
    <row r="14" spans="2:40" x14ac:dyDescent="0.35">
      <c r="B14" s="18" t="s">
        <v>58</v>
      </c>
      <c r="C14" s="19">
        <v>7.2205339856676196E-2</v>
      </c>
      <c r="D14" s="19">
        <v>6.1485481989931701E-2</v>
      </c>
      <c r="E14" s="19">
        <v>8.8705779780531999E-2</v>
      </c>
      <c r="F14" s="19"/>
      <c r="G14" s="19">
        <v>7.2990288380048604E-2</v>
      </c>
      <c r="H14" s="19">
        <v>3.4412377887263403E-2</v>
      </c>
      <c r="I14" s="19">
        <v>1.7847109570157001E-2</v>
      </c>
      <c r="J14" s="19">
        <v>6.6569452608448695E-2</v>
      </c>
      <c r="K14" s="19">
        <v>8.1335875845595096E-2</v>
      </c>
      <c r="L14" s="19">
        <v>0.17900583286854299</v>
      </c>
      <c r="M14" s="19"/>
      <c r="N14" s="19">
        <v>9.0908934556607396E-2</v>
      </c>
      <c r="O14" s="19">
        <v>0.16781899220673199</v>
      </c>
      <c r="P14" s="19">
        <v>8.0462643344002896E-2</v>
      </c>
      <c r="Q14" s="19">
        <v>4.8391701233540897E-2</v>
      </c>
      <c r="R14" s="19">
        <v>3.9687373422472402E-2</v>
      </c>
      <c r="S14" s="19"/>
      <c r="T14" s="19">
        <v>0.115976223187885</v>
      </c>
      <c r="U14" s="19">
        <v>0.101516003868761</v>
      </c>
      <c r="V14" s="19">
        <v>6.0273358362020003E-2</v>
      </c>
      <c r="W14" s="19">
        <v>3.7457820319347399E-2</v>
      </c>
      <c r="X14" s="19"/>
      <c r="Y14" s="19">
        <v>2.4921938236293899E-2</v>
      </c>
      <c r="Z14" s="19">
        <v>7.1631477508543706E-2</v>
      </c>
      <c r="AA14" s="19">
        <v>0.163756014896901</v>
      </c>
      <c r="AB14" s="19">
        <v>0</v>
      </c>
      <c r="AC14" s="19">
        <v>0.18313785935274099</v>
      </c>
      <c r="AD14" s="19">
        <v>1</v>
      </c>
      <c r="AE14" s="19"/>
      <c r="AF14" s="19">
        <v>7.50785868893174E-2</v>
      </c>
      <c r="AG14" s="19"/>
      <c r="AH14" s="19">
        <v>7.2752846611491201E-2</v>
      </c>
      <c r="AI14" s="19"/>
      <c r="AJ14" s="19">
        <v>6.4097188234243901E-2</v>
      </c>
      <c r="AK14" s="19">
        <v>6.6951517147364706E-2</v>
      </c>
      <c r="AL14" s="19">
        <v>8.2009713337277995E-2</v>
      </c>
      <c r="AM14" s="19">
        <v>8.0428260002401095E-2</v>
      </c>
      <c r="AN14" s="19">
        <v>7.1773072016893494E-2</v>
      </c>
    </row>
    <row r="15" spans="2:40" x14ac:dyDescent="0.35">
      <c r="B15" s="16" t="s">
        <v>153</v>
      </c>
    </row>
    <row r="16" spans="2:40" x14ac:dyDescent="0.35">
      <c r="B16" t="s">
        <v>63</v>
      </c>
    </row>
    <row r="17" spans="2:2" x14ac:dyDescent="0.35">
      <c r="B17" t="s">
        <v>64</v>
      </c>
    </row>
    <row r="19" spans="2:2" x14ac:dyDescent="0.35">
      <c r="B19" s="8" t="str">
        <f>HYPERLINK("#'Contents'!A1", "Return to Contents")</f>
        <v>Return to Contents</v>
      </c>
    </row>
  </sheetData>
  <mergeCells count="9">
    <mergeCell ref="AF5"/>
    <mergeCell ref="AH5"/>
    <mergeCell ref="AJ5:AN5"/>
    <mergeCell ref="D2:AH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B2:AN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0" width="10.7265625" customWidth="1"/>
    <col min="41" max="41" width="2.1796875" customWidth="1"/>
  </cols>
  <sheetData>
    <row r="2" spans="2:40" ht="40" customHeight="1" x14ac:dyDescent="0.35">
      <c r="D2" s="30" t="s">
        <v>156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row>
    <row r="5" spans="2:40" ht="30" customHeight="1" x14ac:dyDescent="0.35">
      <c r="B5" s="15"/>
      <c r="C5" s="15"/>
      <c r="D5" s="29" t="s">
        <v>49</v>
      </c>
      <c r="E5" s="29"/>
      <c r="F5" s="15"/>
      <c r="G5" s="29" t="s">
        <v>50</v>
      </c>
      <c r="H5" s="29"/>
      <c r="I5" s="29"/>
      <c r="J5" s="29"/>
      <c r="K5" s="29"/>
      <c r="L5" s="29"/>
      <c r="M5" s="15"/>
      <c r="N5" s="29" t="s">
        <v>51</v>
      </c>
      <c r="O5" s="29"/>
      <c r="P5" s="29"/>
      <c r="Q5" s="29"/>
      <c r="R5" s="29"/>
      <c r="S5" s="15"/>
      <c r="T5" s="29" t="s">
        <v>52</v>
      </c>
      <c r="U5" s="29"/>
      <c r="V5" s="29"/>
      <c r="W5" s="29"/>
      <c r="X5" s="15"/>
      <c r="Y5" s="29" t="s">
        <v>53</v>
      </c>
      <c r="Z5" s="29"/>
      <c r="AA5" s="29"/>
      <c r="AB5" s="29"/>
      <c r="AC5" s="29"/>
      <c r="AD5" s="29"/>
      <c r="AE5" s="15"/>
      <c r="AF5" s="29" t="s">
        <v>42</v>
      </c>
      <c r="AG5" s="15"/>
      <c r="AH5" s="29" t="s">
        <v>43</v>
      </c>
      <c r="AI5" s="15"/>
      <c r="AJ5" s="29" t="s">
        <v>54</v>
      </c>
      <c r="AK5" s="29"/>
      <c r="AL5" s="29"/>
      <c r="AM5" s="29"/>
      <c r="AN5" s="29"/>
    </row>
    <row r="6" spans="2:4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C6" s="12" t="s">
        <v>40</v>
      </c>
      <c r="AD6" s="12" t="s">
        <v>41</v>
      </c>
      <c r="AF6" s="12" t="s">
        <v>42</v>
      </c>
      <c r="AH6" s="12" t="s">
        <v>43</v>
      </c>
      <c r="AJ6" s="12" t="s">
        <v>44</v>
      </c>
      <c r="AK6" s="12" t="s">
        <v>45</v>
      </c>
      <c r="AL6" s="12" t="s">
        <v>46</v>
      </c>
      <c r="AM6" s="12" t="s">
        <v>47</v>
      </c>
      <c r="AN6" s="12" t="s">
        <v>48</v>
      </c>
    </row>
    <row r="7" spans="2:40" ht="30" customHeight="1" x14ac:dyDescent="0.35">
      <c r="B7" s="10" t="s">
        <v>19</v>
      </c>
      <c r="C7" s="10">
        <v>280</v>
      </c>
      <c r="D7" s="10">
        <v>155</v>
      </c>
      <c r="E7" s="10">
        <v>125</v>
      </c>
      <c r="F7" s="10"/>
      <c r="G7" s="10">
        <v>28</v>
      </c>
      <c r="H7" s="10">
        <v>65</v>
      </c>
      <c r="I7" s="10">
        <v>49</v>
      </c>
      <c r="J7" s="10">
        <v>49</v>
      </c>
      <c r="K7" s="10">
        <v>34</v>
      </c>
      <c r="L7" s="10">
        <v>55</v>
      </c>
      <c r="M7" s="10"/>
      <c r="N7" s="10">
        <v>23</v>
      </c>
      <c r="O7" s="10">
        <v>34</v>
      </c>
      <c r="P7" s="10">
        <v>67</v>
      </c>
      <c r="Q7" s="10">
        <v>107</v>
      </c>
      <c r="R7" s="10">
        <v>48</v>
      </c>
      <c r="S7" s="10"/>
      <c r="T7" s="10">
        <v>8</v>
      </c>
      <c r="U7" s="10">
        <v>60</v>
      </c>
      <c r="V7" s="10">
        <v>86</v>
      </c>
      <c r="W7" s="10">
        <v>104</v>
      </c>
      <c r="X7" s="10"/>
      <c r="Y7" s="10">
        <v>152</v>
      </c>
      <c r="Z7" s="10">
        <v>33</v>
      </c>
      <c r="AA7" s="10">
        <v>67</v>
      </c>
      <c r="AB7" s="10">
        <v>11</v>
      </c>
      <c r="AC7" s="10">
        <v>16</v>
      </c>
      <c r="AD7" s="10">
        <v>1</v>
      </c>
      <c r="AE7" s="10"/>
      <c r="AF7" s="10">
        <v>154</v>
      </c>
      <c r="AG7" s="10"/>
      <c r="AH7" s="10">
        <v>278</v>
      </c>
      <c r="AI7" s="10"/>
      <c r="AJ7" s="10">
        <v>100</v>
      </c>
      <c r="AK7" s="10">
        <v>43</v>
      </c>
      <c r="AL7" s="10">
        <v>58</v>
      </c>
      <c r="AM7" s="10">
        <v>51</v>
      </c>
      <c r="AN7" s="10">
        <v>28</v>
      </c>
    </row>
    <row r="8" spans="2:40" ht="30" customHeight="1" x14ac:dyDescent="0.35">
      <c r="B8" s="11" t="s">
        <v>20</v>
      </c>
      <c r="C8" s="11">
        <v>292</v>
      </c>
      <c r="D8" s="11">
        <v>177</v>
      </c>
      <c r="E8" s="11">
        <v>115</v>
      </c>
      <c r="F8" s="11"/>
      <c r="G8" s="11">
        <v>31</v>
      </c>
      <c r="H8" s="11">
        <v>76</v>
      </c>
      <c r="I8" s="11">
        <v>50</v>
      </c>
      <c r="J8" s="11">
        <v>53</v>
      </c>
      <c r="K8" s="11">
        <v>30</v>
      </c>
      <c r="L8" s="11">
        <v>52</v>
      </c>
      <c r="M8" s="11"/>
      <c r="N8" s="11">
        <v>24</v>
      </c>
      <c r="O8" s="11">
        <v>35</v>
      </c>
      <c r="P8" s="11">
        <v>68</v>
      </c>
      <c r="Q8" s="11">
        <v>112</v>
      </c>
      <c r="R8" s="11">
        <v>51</v>
      </c>
      <c r="S8" s="11"/>
      <c r="T8" s="11">
        <v>9</v>
      </c>
      <c r="U8" s="11">
        <v>61</v>
      </c>
      <c r="V8" s="11">
        <v>89</v>
      </c>
      <c r="W8" s="11">
        <v>112</v>
      </c>
      <c r="X8" s="11"/>
      <c r="Y8" s="11">
        <v>163</v>
      </c>
      <c r="Z8" s="11">
        <v>34</v>
      </c>
      <c r="AA8" s="11">
        <v>64</v>
      </c>
      <c r="AB8" s="11">
        <v>12</v>
      </c>
      <c r="AC8" s="11">
        <v>18</v>
      </c>
      <c r="AD8" s="11">
        <v>1</v>
      </c>
      <c r="AE8" s="11"/>
      <c r="AF8" s="11">
        <v>161</v>
      </c>
      <c r="AG8" s="11"/>
      <c r="AH8" s="11">
        <v>290</v>
      </c>
      <c r="AI8" s="11"/>
      <c r="AJ8" s="11">
        <v>101</v>
      </c>
      <c r="AK8" s="11">
        <v>43</v>
      </c>
      <c r="AL8" s="11">
        <v>59</v>
      </c>
      <c r="AM8" s="11">
        <v>58</v>
      </c>
      <c r="AN8" s="11">
        <v>32</v>
      </c>
    </row>
    <row r="9" spans="2:40" x14ac:dyDescent="0.35">
      <c r="B9" s="18" t="s">
        <v>134</v>
      </c>
      <c r="C9" s="17">
        <v>0.21374179429287701</v>
      </c>
      <c r="D9" s="17">
        <v>0.21430826980352599</v>
      </c>
      <c r="E9" s="17">
        <v>0.212869852216033</v>
      </c>
      <c r="F9" s="17"/>
      <c r="G9" s="17">
        <v>0.25081179328888697</v>
      </c>
      <c r="H9" s="17">
        <v>0.33572865093434301</v>
      </c>
      <c r="I9" s="17">
        <v>0.27497818762193599</v>
      </c>
      <c r="J9" s="17">
        <v>0.172967401446847</v>
      </c>
      <c r="K9" s="17">
        <v>0.14768234454637699</v>
      </c>
      <c r="L9" s="17">
        <v>3.5188965330151603E-2</v>
      </c>
      <c r="M9" s="17"/>
      <c r="N9" s="17">
        <v>0.13202297339077701</v>
      </c>
      <c r="O9" s="17">
        <v>0.18378025505378101</v>
      </c>
      <c r="P9" s="17">
        <v>0.118973137705867</v>
      </c>
      <c r="Q9" s="17">
        <v>0.227428676189598</v>
      </c>
      <c r="R9" s="17">
        <v>0.37334395568935902</v>
      </c>
      <c r="S9" s="17"/>
      <c r="T9" s="17">
        <v>0.30881334334020999</v>
      </c>
      <c r="U9" s="17">
        <v>7.7274492521635305E-2</v>
      </c>
      <c r="V9" s="17">
        <v>0.20621892400305999</v>
      </c>
      <c r="W9" s="17">
        <v>0.31015201200707398</v>
      </c>
      <c r="X9" s="17"/>
      <c r="Y9" s="17">
        <v>0.281990458105979</v>
      </c>
      <c r="Z9" s="17">
        <v>0.18512360430064101</v>
      </c>
      <c r="AA9" s="17">
        <v>5.8044621371061901E-2</v>
      </c>
      <c r="AB9" s="17">
        <v>0.14605298309489301</v>
      </c>
      <c r="AC9" s="17">
        <v>0.25259543172945598</v>
      </c>
      <c r="AD9" s="17">
        <v>0</v>
      </c>
      <c r="AE9" s="17"/>
      <c r="AF9" s="17">
        <v>0.222355807731417</v>
      </c>
      <c r="AG9" s="17"/>
      <c r="AH9" s="17">
        <v>0.21536252035543599</v>
      </c>
      <c r="AI9" s="17"/>
      <c r="AJ9" s="17">
        <v>0.28852242503052999</v>
      </c>
      <c r="AK9" s="17">
        <v>0.13222697330208399</v>
      </c>
      <c r="AL9" s="17">
        <v>0.170144336164363</v>
      </c>
      <c r="AM9" s="17">
        <v>0.15450098343653501</v>
      </c>
      <c r="AN9" s="17">
        <v>0.27599228178588298</v>
      </c>
    </row>
    <row r="10" spans="2:40" x14ac:dyDescent="0.35">
      <c r="B10" s="18" t="s">
        <v>135</v>
      </c>
      <c r="C10" s="17">
        <v>0.48579092245838401</v>
      </c>
      <c r="D10" s="17">
        <v>0.48259951111182098</v>
      </c>
      <c r="E10" s="17">
        <v>0.49070327221626903</v>
      </c>
      <c r="F10" s="17"/>
      <c r="G10" s="17">
        <v>0.32229503831144701</v>
      </c>
      <c r="H10" s="17">
        <v>0.43903508190353902</v>
      </c>
      <c r="I10" s="17">
        <v>0.584101342033024</v>
      </c>
      <c r="J10" s="17">
        <v>0.39711989634764999</v>
      </c>
      <c r="K10" s="17">
        <v>0.56412555176463597</v>
      </c>
      <c r="L10" s="17">
        <v>0.60115736821725996</v>
      </c>
      <c r="M10" s="17"/>
      <c r="N10" s="17">
        <v>0.55914711555200103</v>
      </c>
      <c r="O10" s="17">
        <v>0.276481820925433</v>
      </c>
      <c r="P10" s="17">
        <v>0.53131770128404299</v>
      </c>
      <c r="Q10" s="17">
        <v>0.50660159852146902</v>
      </c>
      <c r="R10" s="17">
        <v>0.48074699265742499</v>
      </c>
      <c r="S10" s="17"/>
      <c r="T10" s="17">
        <v>0.409446320580581</v>
      </c>
      <c r="U10" s="17">
        <v>0.55499717943534599</v>
      </c>
      <c r="V10" s="17">
        <v>0.48838695814356098</v>
      </c>
      <c r="W10" s="17">
        <v>0.461993256961442</v>
      </c>
      <c r="X10" s="17"/>
      <c r="Y10" s="17">
        <v>0.47484731367049998</v>
      </c>
      <c r="Z10" s="17">
        <v>0.50273336018152304</v>
      </c>
      <c r="AA10" s="17">
        <v>0.54257713363757898</v>
      </c>
      <c r="AB10" s="17">
        <v>0.56934180875136797</v>
      </c>
      <c r="AC10" s="17">
        <v>0.32157763778085102</v>
      </c>
      <c r="AD10" s="17">
        <v>0</v>
      </c>
      <c r="AE10" s="17"/>
      <c r="AF10" s="17">
        <v>0.47026342684699501</v>
      </c>
      <c r="AG10" s="17"/>
      <c r="AH10" s="17">
        <v>0.48632954727747302</v>
      </c>
      <c r="AI10" s="17"/>
      <c r="AJ10" s="17">
        <v>0.37536220739793302</v>
      </c>
      <c r="AK10" s="17">
        <v>0.66682328640584898</v>
      </c>
      <c r="AL10" s="17">
        <v>0.52260435430321095</v>
      </c>
      <c r="AM10" s="17">
        <v>0.48451032328681898</v>
      </c>
      <c r="AN10" s="17">
        <v>0.52649999685757798</v>
      </c>
    </row>
    <row r="11" spans="2:40" ht="29" x14ac:dyDescent="0.35">
      <c r="B11" s="18" t="s">
        <v>136</v>
      </c>
      <c r="C11" s="17">
        <v>0.18023535304576299</v>
      </c>
      <c r="D11" s="17">
        <v>0.174038973361343</v>
      </c>
      <c r="E11" s="17">
        <v>0.18977307192218201</v>
      </c>
      <c r="F11" s="17"/>
      <c r="G11" s="17">
        <v>0.32306074077887698</v>
      </c>
      <c r="H11" s="17">
        <v>0.135953518043441</v>
      </c>
      <c r="I11" s="17">
        <v>0.123073360774883</v>
      </c>
      <c r="J11" s="17">
        <v>0.23318588910013399</v>
      </c>
      <c r="K11" s="17">
        <v>0.17327532483557201</v>
      </c>
      <c r="L11" s="17">
        <v>0.16438918805442601</v>
      </c>
      <c r="M11" s="17"/>
      <c r="N11" s="17">
        <v>0.133632399200624</v>
      </c>
      <c r="O11" s="17">
        <v>0.30461950037958002</v>
      </c>
      <c r="P11" s="17">
        <v>0.18706805188334499</v>
      </c>
      <c r="Q11" s="17">
        <v>0.18573994839649499</v>
      </c>
      <c r="R11" s="17">
        <v>9.7816654461009497E-2</v>
      </c>
      <c r="S11" s="17"/>
      <c r="T11" s="17">
        <v>0.16576411289132501</v>
      </c>
      <c r="U11" s="17">
        <v>0.17968723290727401</v>
      </c>
      <c r="V11" s="17">
        <v>0.21568826517554399</v>
      </c>
      <c r="W11" s="17">
        <v>0.12548858015897599</v>
      </c>
      <c r="X11" s="17"/>
      <c r="Y11" s="17">
        <v>0.14468361857412701</v>
      </c>
      <c r="Z11" s="17">
        <v>0.21059568022481701</v>
      </c>
      <c r="AA11" s="17">
        <v>0.203286096435218</v>
      </c>
      <c r="AB11" s="17">
        <v>0.28460520815373902</v>
      </c>
      <c r="AC11" s="17">
        <v>0.300820032166072</v>
      </c>
      <c r="AD11" s="17">
        <v>0</v>
      </c>
      <c r="AE11" s="17"/>
      <c r="AF11" s="17">
        <v>0.17999964099927701</v>
      </c>
      <c r="AG11" s="17"/>
      <c r="AH11" s="17">
        <v>0.177164327292683</v>
      </c>
      <c r="AI11" s="17"/>
      <c r="AJ11" s="17">
        <v>0.242235918626895</v>
      </c>
      <c r="AK11" s="17">
        <v>0.103158619759464</v>
      </c>
      <c r="AL11" s="17">
        <v>0.189672823499488</v>
      </c>
      <c r="AM11" s="17">
        <v>0.18374092801610101</v>
      </c>
      <c r="AN11" s="17">
        <v>6.2946108119746103E-2</v>
      </c>
    </row>
    <row r="12" spans="2:40" x14ac:dyDescent="0.35">
      <c r="B12" s="18" t="s">
        <v>137</v>
      </c>
      <c r="C12" s="17">
        <v>4.4975622389919902E-2</v>
      </c>
      <c r="D12" s="17">
        <v>5.1501917247364498E-2</v>
      </c>
      <c r="E12" s="17">
        <v>3.4930084700963898E-2</v>
      </c>
      <c r="F12" s="17"/>
      <c r="G12" s="17">
        <v>3.0842139240741102E-2</v>
      </c>
      <c r="H12" s="17">
        <v>3.4455606620298403E-2</v>
      </c>
      <c r="I12" s="17">
        <v>0</v>
      </c>
      <c r="J12" s="17">
        <v>0.108206628276038</v>
      </c>
      <c r="K12" s="17">
        <v>3.3580903007820503E-2</v>
      </c>
      <c r="L12" s="17">
        <v>5.4736654591355301E-2</v>
      </c>
      <c r="M12" s="17"/>
      <c r="N12" s="17">
        <v>0.122628263914501</v>
      </c>
      <c r="O12" s="17">
        <v>6.4668047911242602E-2</v>
      </c>
      <c r="P12" s="17">
        <v>8.2178465782741794E-2</v>
      </c>
      <c r="Q12" s="17">
        <v>2.0379714128165301E-2</v>
      </c>
      <c r="R12" s="17">
        <v>0</v>
      </c>
      <c r="S12" s="17"/>
      <c r="T12" s="17">
        <v>0</v>
      </c>
      <c r="U12" s="17">
        <v>0.10169769204791999</v>
      </c>
      <c r="V12" s="17">
        <v>2.9432494315815599E-2</v>
      </c>
      <c r="W12" s="17">
        <v>3.9160525976776897E-2</v>
      </c>
      <c r="X12" s="17"/>
      <c r="Y12" s="17">
        <v>5.05119700680167E-2</v>
      </c>
      <c r="Z12" s="17">
        <v>2.99158777844751E-2</v>
      </c>
      <c r="AA12" s="17">
        <v>6.0769668401796602E-2</v>
      </c>
      <c r="AB12" s="17">
        <v>0</v>
      </c>
      <c r="AC12" s="17">
        <v>0</v>
      </c>
      <c r="AD12" s="17">
        <v>0</v>
      </c>
      <c r="AE12" s="17"/>
      <c r="AF12" s="17">
        <v>5.0820051019891302E-2</v>
      </c>
      <c r="AG12" s="17"/>
      <c r="AH12" s="17">
        <v>4.5316656129382502E-2</v>
      </c>
      <c r="AI12" s="17"/>
      <c r="AJ12" s="17">
        <v>3.4960695528632603E-2</v>
      </c>
      <c r="AK12" s="17">
        <v>0</v>
      </c>
      <c r="AL12" s="17">
        <v>1.5895527084019801E-2</v>
      </c>
      <c r="AM12" s="17">
        <v>0.115100729309581</v>
      </c>
      <c r="AN12" s="17">
        <v>6.2788541219899505E-2</v>
      </c>
    </row>
    <row r="13" spans="2:40" x14ac:dyDescent="0.35">
      <c r="B13" s="18" t="s">
        <v>138</v>
      </c>
      <c r="C13" s="17">
        <v>8.3653475245359099E-3</v>
      </c>
      <c r="D13" s="17">
        <v>1.38000715005493E-2</v>
      </c>
      <c r="E13" s="17">
        <v>0</v>
      </c>
      <c r="F13" s="17"/>
      <c r="G13" s="17">
        <v>0</v>
      </c>
      <c r="H13" s="17">
        <v>1.70296156790758E-2</v>
      </c>
      <c r="I13" s="17">
        <v>0</v>
      </c>
      <c r="J13" s="17">
        <v>2.19507322208818E-2</v>
      </c>
      <c r="K13" s="17">
        <v>0</v>
      </c>
      <c r="L13" s="17">
        <v>0</v>
      </c>
      <c r="M13" s="17"/>
      <c r="N13" s="17">
        <v>0</v>
      </c>
      <c r="O13" s="17">
        <v>3.2636694031880999E-2</v>
      </c>
      <c r="P13" s="17">
        <v>0</v>
      </c>
      <c r="Q13" s="17">
        <v>1.14583615307308E-2</v>
      </c>
      <c r="R13" s="17">
        <v>0</v>
      </c>
      <c r="S13" s="17"/>
      <c r="T13" s="17">
        <v>0</v>
      </c>
      <c r="U13" s="17">
        <v>0</v>
      </c>
      <c r="V13" s="17">
        <v>0</v>
      </c>
      <c r="W13" s="17">
        <v>2.1897244227180101E-2</v>
      </c>
      <c r="X13" s="17"/>
      <c r="Y13" s="17">
        <v>1.4964219776992501E-2</v>
      </c>
      <c r="Z13" s="17">
        <v>0</v>
      </c>
      <c r="AA13" s="17">
        <v>0</v>
      </c>
      <c r="AB13" s="17">
        <v>0</v>
      </c>
      <c r="AC13" s="17">
        <v>0</v>
      </c>
      <c r="AD13" s="17">
        <v>0</v>
      </c>
      <c r="AE13" s="17"/>
      <c r="AF13" s="17">
        <v>7.18443773601772E-3</v>
      </c>
      <c r="AG13" s="17"/>
      <c r="AH13" s="17">
        <v>8.4287789035052407E-3</v>
      </c>
      <c r="AI13" s="17"/>
      <c r="AJ13" s="17">
        <v>1.27730893006171E-2</v>
      </c>
      <c r="AK13" s="17">
        <v>0</v>
      </c>
      <c r="AL13" s="17">
        <v>1.9673245611639901E-2</v>
      </c>
      <c r="AM13" s="17">
        <v>0</v>
      </c>
      <c r="AN13" s="17">
        <v>0</v>
      </c>
    </row>
    <row r="14" spans="2:40" x14ac:dyDescent="0.35">
      <c r="B14" s="18" t="s">
        <v>58</v>
      </c>
      <c r="C14" s="19">
        <v>6.6890960288520304E-2</v>
      </c>
      <c r="D14" s="19">
        <v>6.3751256975395701E-2</v>
      </c>
      <c r="E14" s="19">
        <v>7.17237189445524E-2</v>
      </c>
      <c r="F14" s="19"/>
      <c r="G14" s="19">
        <v>7.2990288380048604E-2</v>
      </c>
      <c r="H14" s="19">
        <v>3.77975268193015E-2</v>
      </c>
      <c r="I14" s="19">
        <v>1.7847109570157001E-2</v>
      </c>
      <c r="J14" s="19">
        <v>6.6569452608448695E-2</v>
      </c>
      <c r="K14" s="19">
        <v>8.1335875845595096E-2</v>
      </c>
      <c r="L14" s="19">
        <v>0.14452782380680701</v>
      </c>
      <c r="M14" s="19"/>
      <c r="N14" s="19">
        <v>5.2569247942096699E-2</v>
      </c>
      <c r="O14" s="19">
        <v>0.137813681698083</v>
      </c>
      <c r="P14" s="19">
        <v>8.0462643344002896E-2</v>
      </c>
      <c r="Q14" s="19">
        <v>4.8391701233540897E-2</v>
      </c>
      <c r="R14" s="19">
        <v>4.8092397192206503E-2</v>
      </c>
      <c r="S14" s="19"/>
      <c r="T14" s="19">
        <v>0.115976223187885</v>
      </c>
      <c r="U14" s="19">
        <v>8.6343403087823706E-2</v>
      </c>
      <c r="V14" s="19">
        <v>6.0273358362020003E-2</v>
      </c>
      <c r="W14" s="19">
        <v>4.1308380668551498E-2</v>
      </c>
      <c r="X14" s="19"/>
      <c r="Y14" s="19">
        <v>3.3002419804384703E-2</v>
      </c>
      <c r="Z14" s="19">
        <v>7.1631477508543706E-2</v>
      </c>
      <c r="AA14" s="19">
        <v>0.135322480154345</v>
      </c>
      <c r="AB14" s="19">
        <v>0</v>
      </c>
      <c r="AC14" s="19">
        <v>0.125006898323621</v>
      </c>
      <c r="AD14" s="19">
        <v>1</v>
      </c>
      <c r="AE14" s="19"/>
      <c r="AF14" s="19">
        <v>6.9376635666402703E-2</v>
      </c>
      <c r="AG14" s="19"/>
      <c r="AH14" s="19">
        <v>6.7398170041520794E-2</v>
      </c>
      <c r="AI14" s="19"/>
      <c r="AJ14" s="19">
        <v>4.6145664115391803E-2</v>
      </c>
      <c r="AK14" s="19">
        <v>9.7791120532602693E-2</v>
      </c>
      <c r="AL14" s="19">
        <v>8.2009713337277995E-2</v>
      </c>
      <c r="AM14" s="19">
        <v>6.2147035950963499E-2</v>
      </c>
      <c r="AN14" s="19">
        <v>7.1773072016893494E-2</v>
      </c>
    </row>
    <row r="15" spans="2:40" x14ac:dyDescent="0.35">
      <c r="B15" s="16" t="s">
        <v>153</v>
      </c>
    </row>
    <row r="16" spans="2:40" x14ac:dyDescent="0.35">
      <c r="B16" t="s">
        <v>63</v>
      </c>
    </row>
    <row r="17" spans="2:2" x14ac:dyDescent="0.35">
      <c r="B17" t="s">
        <v>64</v>
      </c>
    </row>
    <row r="19" spans="2:2" x14ac:dyDescent="0.35">
      <c r="B19" s="8" t="str">
        <f>HYPERLINK("#'Contents'!A1", "Return to Contents")</f>
        <v>Return to Contents</v>
      </c>
    </row>
  </sheetData>
  <mergeCells count="9">
    <mergeCell ref="AF5"/>
    <mergeCell ref="AH5"/>
    <mergeCell ref="AJ5:AN5"/>
    <mergeCell ref="D2:AH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B2:AN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0" width="10.7265625" customWidth="1"/>
    <col min="41" max="41" width="2.1796875" customWidth="1"/>
  </cols>
  <sheetData>
    <row r="2" spans="2:40" ht="40" customHeight="1" x14ac:dyDescent="0.35">
      <c r="D2" s="30" t="s">
        <v>157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row>
    <row r="5" spans="2:40" ht="30" customHeight="1" x14ac:dyDescent="0.35">
      <c r="B5" s="15"/>
      <c r="C5" s="15"/>
      <c r="D5" s="29" t="s">
        <v>49</v>
      </c>
      <c r="E5" s="29"/>
      <c r="F5" s="15"/>
      <c r="G5" s="29" t="s">
        <v>50</v>
      </c>
      <c r="H5" s="29"/>
      <c r="I5" s="29"/>
      <c r="J5" s="29"/>
      <c r="K5" s="29"/>
      <c r="L5" s="29"/>
      <c r="M5" s="15"/>
      <c r="N5" s="29" t="s">
        <v>51</v>
      </c>
      <c r="O5" s="29"/>
      <c r="P5" s="29"/>
      <c r="Q5" s="29"/>
      <c r="R5" s="29"/>
      <c r="S5" s="15"/>
      <c r="T5" s="29" t="s">
        <v>52</v>
      </c>
      <c r="U5" s="29"/>
      <c r="V5" s="29"/>
      <c r="W5" s="29"/>
      <c r="X5" s="15"/>
      <c r="Y5" s="29" t="s">
        <v>53</v>
      </c>
      <c r="Z5" s="29"/>
      <c r="AA5" s="29"/>
      <c r="AB5" s="29"/>
      <c r="AC5" s="29"/>
      <c r="AD5" s="29"/>
      <c r="AE5" s="15"/>
      <c r="AF5" s="29" t="s">
        <v>42</v>
      </c>
      <c r="AG5" s="15"/>
      <c r="AH5" s="29" t="s">
        <v>43</v>
      </c>
      <c r="AI5" s="15"/>
      <c r="AJ5" s="29" t="s">
        <v>54</v>
      </c>
      <c r="AK5" s="29"/>
      <c r="AL5" s="29"/>
      <c r="AM5" s="29"/>
      <c r="AN5" s="29"/>
    </row>
    <row r="6" spans="2:4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C6" s="12" t="s">
        <v>40</v>
      </c>
      <c r="AD6" s="12" t="s">
        <v>41</v>
      </c>
      <c r="AF6" s="12" t="s">
        <v>42</v>
      </c>
      <c r="AH6" s="12" t="s">
        <v>43</v>
      </c>
      <c r="AJ6" s="12" t="s">
        <v>44</v>
      </c>
      <c r="AK6" s="12" t="s">
        <v>45</v>
      </c>
      <c r="AL6" s="12" t="s">
        <v>46</v>
      </c>
      <c r="AM6" s="12" t="s">
        <v>47</v>
      </c>
      <c r="AN6" s="12" t="s">
        <v>48</v>
      </c>
    </row>
    <row r="7" spans="2:40" ht="30" customHeight="1" x14ac:dyDescent="0.35">
      <c r="B7" s="10" t="s">
        <v>19</v>
      </c>
      <c r="C7" s="10">
        <v>280</v>
      </c>
      <c r="D7" s="10">
        <v>155</v>
      </c>
      <c r="E7" s="10">
        <v>125</v>
      </c>
      <c r="F7" s="10"/>
      <c r="G7" s="10">
        <v>28</v>
      </c>
      <c r="H7" s="10">
        <v>65</v>
      </c>
      <c r="I7" s="10">
        <v>49</v>
      </c>
      <c r="J7" s="10">
        <v>49</v>
      </c>
      <c r="K7" s="10">
        <v>34</v>
      </c>
      <c r="L7" s="10">
        <v>55</v>
      </c>
      <c r="M7" s="10"/>
      <c r="N7" s="10">
        <v>23</v>
      </c>
      <c r="O7" s="10">
        <v>34</v>
      </c>
      <c r="P7" s="10">
        <v>67</v>
      </c>
      <c r="Q7" s="10">
        <v>107</v>
      </c>
      <c r="R7" s="10">
        <v>48</v>
      </c>
      <c r="S7" s="10"/>
      <c r="T7" s="10">
        <v>8</v>
      </c>
      <c r="U7" s="10">
        <v>60</v>
      </c>
      <c r="V7" s="10">
        <v>86</v>
      </c>
      <c r="W7" s="10">
        <v>104</v>
      </c>
      <c r="X7" s="10"/>
      <c r="Y7" s="10">
        <v>152</v>
      </c>
      <c r="Z7" s="10">
        <v>33</v>
      </c>
      <c r="AA7" s="10">
        <v>67</v>
      </c>
      <c r="AB7" s="10">
        <v>11</v>
      </c>
      <c r="AC7" s="10">
        <v>16</v>
      </c>
      <c r="AD7" s="10">
        <v>1</v>
      </c>
      <c r="AE7" s="10"/>
      <c r="AF7" s="10">
        <v>154</v>
      </c>
      <c r="AG7" s="10"/>
      <c r="AH7" s="10">
        <v>278</v>
      </c>
      <c r="AI7" s="10"/>
      <c r="AJ7" s="10">
        <v>100</v>
      </c>
      <c r="AK7" s="10">
        <v>43</v>
      </c>
      <c r="AL7" s="10">
        <v>58</v>
      </c>
      <c r="AM7" s="10">
        <v>51</v>
      </c>
      <c r="AN7" s="10">
        <v>28</v>
      </c>
    </row>
    <row r="8" spans="2:40" ht="30" customHeight="1" x14ac:dyDescent="0.35">
      <c r="B8" s="11" t="s">
        <v>20</v>
      </c>
      <c r="C8" s="11">
        <v>292</v>
      </c>
      <c r="D8" s="11">
        <v>177</v>
      </c>
      <c r="E8" s="11">
        <v>115</v>
      </c>
      <c r="F8" s="11"/>
      <c r="G8" s="11">
        <v>31</v>
      </c>
      <c r="H8" s="11">
        <v>76</v>
      </c>
      <c r="I8" s="11">
        <v>50</v>
      </c>
      <c r="J8" s="11">
        <v>53</v>
      </c>
      <c r="K8" s="11">
        <v>30</v>
      </c>
      <c r="L8" s="11">
        <v>52</v>
      </c>
      <c r="M8" s="11"/>
      <c r="N8" s="11">
        <v>24</v>
      </c>
      <c r="O8" s="11">
        <v>35</v>
      </c>
      <c r="P8" s="11">
        <v>68</v>
      </c>
      <c r="Q8" s="11">
        <v>112</v>
      </c>
      <c r="R8" s="11">
        <v>51</v>
      </c>
      <c r="S8" s="11"/>
      <c r="T8" s="11">
        <v>9</v>
      </c>
      <c r="U8" s="11">
        <v>61</v>
      </c>
      <c r="V8" s="11">
        <v>89</v>
      </c>
      <c r="W8" s="11">
        <v>112</v>
      </c>
      <c r="X8" s="11"/>
      <c r="Y8" s="11">
        <v>163</v>
      </c>
      <c r="Z8" s="11">
        <v>34</v>
      </c>
      <c r="AA8" s="11">
        <v>64</v>
      </c>
      <c r="AB8" s="11">
        <v>12</v>
      </c>
      <c r="AC8" s="11">
        <v>18</v>
      </c>
      <c r="AD8" s="11">
        <v>1</v>
      </c>
      <c r="AE8" s="11"/>
      <c r="AF8" s="11">
        <v>161</v>
      </c>
      <c r="AG8" s="11"/>
      <c r="AH8" s="11">
        <v>290</v>
      </c>
      <c r="AI8" s="11"/>
      <c r="AJ8" s="11">
        <v>101</v>
      </c>
      <c r="AK8" s="11">
        <v>43</v>
      </c>
      <c r="AL8" s="11">
        <v>59</v>
      </c>
      <c r="AM8" s="11">
        <v>58</v>
      </c>
      <c r="AN8" s="11">
        <v>32</v>
      </c>
    </row>
    <row r="9" spans="2:40" x14ac:dyDescent="0.35">
      <c r="B9" s="18" t="s">
        <v>134</v>
      </c>
      <c r="C9" s="17">
        <v>0.15743708389437699</v>
      </c>
      <c r="D9" s="17">
        <v>0.150942132789365</v>
      </c>
      <c r="E9" s="17">
        <v>0.16743437600858399</v>
      </c>
      <c r="F9" s="17"/>
      <c r="G9" s="17">
        <v>0.26910668019216299</v>
      </c>
      <c r="H9" s="17">
        <v>0.209982455612891</v>
      </c>
      <c r="I9" s="17">
        <v>0.21627766805710799</v>
      </c>
      <c r="J9" s="17">
        <v>8.3749964056918605E-2</v>
      </c>
      <c r="K9" s="17">
        <v>8.5299772594690695E-2</v>
      </c>
      <c r="L9" s="17">
        <v>7.3154214171782E-2</v>
      </c>
      <c r="M9" s="17"/>
      <c r="N9" s="17">
        <v>9.0528420346081301E-2</v>
      </c>
      <c r="O9" s="17">
        <v>9.4497858766659698E-2</v>
      </c>
      <c r="P9" s="17">
        <v>0.102936339354137</v>
      </c>
      <c r="Q9" s="17">
        <v>0.23212012694147699</v>
      </c>
      <c r="R9" s="17">
        <v>0.14413602521767599</v>
      </c>
      <c r="S9" s="17"/>
      <c r="T9" s="17">
        <v>0.36112149165345098</v>
      </c>
      <c r="U9" s="17">
        <v>9.90484151516767E-2</v>
      </c>
      <c r="V9" s="17">
        <v>0.150190684075374</v>
      </c>
      <c r="W9" s="17">
        <v>0.19141099642909101</v>
      </c>
      <c r="X9" s="17"/>
      <c r="Y9" s="17">
        <v>0.151573305545949</v>
      </c>
      <c r="Z9" s="17">
        <v>0.20971989837480601</v>
      </c>
      <c r="AA9" s="17">
        <v>7.3724923941867804E-2</v>
      </c>
      <c r="AB9" s="17">
        <v>0.25069179258550001</v>
      </c>
      <c r="AC9" s="17">
        <v>0.34925832894814401</v>
      </c>
      <c r="AD9" s="17">
        <v>0</v>
      </c>
      <c r="AE9" s="17"/>
      <c r="AF9" s="17">
        <v>0.145234680862834</v>
      </c>
      <c r="AG9" s="17"/>
      <c r="AH9" s="17">
        <v>0.15863087187545499</v>
      </c>
      <c r="AI9" s="17"/>
      <c r="AJ9" s="17">
        <v>0.19002559476123901</v>
      </c>
      <c r="AK9" s="17">
        <v>0.13946390327080499</v>
      </c>
      <c r="AL9" s="17">
        <v>0.118642255638628</v>
      </c>
      <c r="AM9" s="17">
        <v>0.14362627513391299</v>
      </c>
      <c r="AN9" s="17">
        <v>0.17553778757256699</v>
      </c>
    </row>
    <row r="10" spans="2:40" x14ac:dyDescent="0.35">
      <c r="B10" s="18" t="s">
        <v>135</v>
      </c>
      <c r="C10" s="17">
        <v>0.50079154183852104</v>
      </c>
      <c r="D10" s="17">
        <v>0.54246286235583896</v>
      </c>
      <c r="E10" s="17">
        <v>0.43664935550629302</v>
      </c>
      <c r="F10" s="17"/>
      <c r="G10" s="17">
        <v>0.28319842589253602</v>
      </c>
      <c r="H10" s="17">
        <v>0.50068788133404796</v>
      </c>
      <c r="I10" s="17">
        <v>0.58072911687351703</v>
      </c>
      <c r="J10" s="17">
        <v>0.492641985568889</v>
      </c>
      <c r="K10" s="17">
        <v>0.56674390847068101</v>
      </c>
      <c r="L10" s="17">
        <v>0.52501760691246302</v>
      </c>
      <c r="M10" s="17"/>
      <c r="N10" s="17">
        <v>0.54177915563044898</v>
      </c>
      <c r="O10" s="17">
        <v>0.472912844394001</v>
      </c>
      <c r="P10" s="17">
        <v>0.49492079243222098</v>
      </c>
      <c r="Q10" s="17">
        <v>0.496951249468086</v>
      </c>
      <c r="R10" s="17">
        <v>0.52619070274440005</v>
      </c>
      <c r="S10" s="17"/>
      <c r="T10" s="17">
        <v>0.52290228515866499</v>
      </c>
      <c r="U10" s="17">
        <v>0.47698723786750302</v>
      </c>
      <c r="V10" s="17">
        <v>0.50490489833249597</v>
      </c>
      <c r="W10" s="17">
        <v>0.54723954474489001</v>
      </c>
      <c r="X10" s="17"/>
      <c r="Y10" s="17">
        <v>0.53963995839621404</v>
      </c>
      <c r="Z10" s="17">
        <v>0.45156861780810698</v>
      </c>
      <c r="AA10" s="17">
        <v>0.49515421514853802</v>
      </c>
      <c r="AB10" s="17">
        <v>0.47522410377513802</v>
      </c>
      <c r="AC10" s="17">
        <v>0.304424958619117</v>
      </c>
      <c r="AD10" s="17">
        <v>0</v>
      </c>
      <c r="AE10" s="17"/>
      <c r="AF10" s="17">
        <v>0.50174446072642798</v>
      </c>
      <c r="AG10" s="17"/>
      <c r="AH10" s="17">
        <v>0.50015117674031995</v>
      </c>
      <c r="AI10" s="17"/>
      <c r="AJ10" s="17">
        <v>0.47913846139488397</v>
      </c>
      <c r="AK10" s="17">
        <v>0.46371432828290998</v>
      </c>
      <c r="AL10" s="17">
        <v>0.62881939116410701</v>
      </c>
      <c r="AM10" s="17">
        <v>0.44704245488113498</v>
      </c>
      <c r="AN10" s="17">
        <v>0.48069928233960602</v>
      </c>
    </row>
    <row r="11" spans="2:40" ht="29" x14ac:dyDescent="0.35">
      <c r="B11" s="18" t="s">
        <v>136</v>
      </c>
      <c r="C11" s="17">
        <v>0.22414623038554399</v>
      </c>
      <c r="D11" s="17">
        <v>0.18068445439104799</v>
      </c>
      <c r="E11" s="17">
        <v>0.29104435839207099</v>
      </c>
      <c r="F11" s="17"/>
      <c r="G11" s="17">
        <v>0.33581878352926797</v>
      </c>
      <c r="H11" s="17">
        <v>0.21664003358433601</v>
      </c>
      <c r="I11" s="17">
        <v>0.12225345583460499</v>
      </c>
      <c r="J11" s="17">
        <v>0.27953080627544502</v>
      </c>
      <c r="K11" s="17">
        <v>0.206118497414576</v>
      </c>
      <c r="L11" s="17">
        <v>0.22078871458871499</v>
      </c>
      <c r="M11" s="17"/>
      <c r="N11" s="17">
        <v>0.27232915182607897</v>
      </c>
      <c r="O11" s="17">
        <v>0.23749551876503899</v>
      </c>
      <c r="P11" s="17">
        <v>0.259716889520411</v>
      </c>
      <c r="Q11" s="17">
        <v>0.17154698579853001</v>
      </c>
      <c r="R11" s="17">
        <v>0.26427409306117999</v>
      </c>
      <c r="S11" s="17"/>
      <c r="T11" s="17">
        <v>0</v>
      </c>
      <c r="U11" s="17">
        <v>0.26998373482112298</v>
      </c>
      <c r="V11" s="17">
        <v>0.26976588314601602</v>
      </c>
      <c r="W11" s="17">
        <v>0.14396345043181</v>
      </c>
      <c r="X11" s="17"/>
      <c r="Y11" s="17">
        <v>0.22122535660357301</v>
      </c>
      <c r="Z11" s="17">
        <v>0.23716412852406801</v>
      </c>
      <c r="AA11" s="17">
        <v>0.238133557861199</v>
      </c>
      <c r="AB11" s="17">
        <v>0.27408410363936098</v>
      </c>
      <c r="AC11" s="17">
        <v>0.15471196793508599</v>
      </c>
      <c r="AD11" s="17">
        <v>0</v>
      </c>
      <c r="AE11" s="17"/>
      <c r="AF11" s="17">
        <v>0.211920294420684</v>
      </c>
      <c r="AG11" s="17"/>
      <c r="AH11" s="17">
        <v>0.22270089894106901</v>
      </c>
      <c r="AI11" s="17"/>
      <c r="AJ11" s="17">
        <v>0.23310362173562099</v>
      </c>
      <c r="AK11" s="17">
        <v>0.226340303573003</v>
      </c>
      <c r="AL11" s="17">
        <v>0.132214033711685</v>
      </c>
      <c r="AM11" s="17">
        <v>0.31195456331967403</v>
      </c>
      <c r="AN11" s="17">
        <v>0.202033993984471</v>
      </c>
    </row>
    <row r="12" spans="2:40" x14ac:dyDescent="0.35">
      <c r="B12" s="18" t="s">
        <v>137</v>
      </c>
      <c r="C12" s="17">
        <v>4.35107094776239E-2</v>
      </c>
      <c r="D12" s="17">
        <v>5.0242937475323698E-2</v>
      </c>
      <c r="E12" s="17">
        <v>3.3148191148499803E-2</v>
      </c>
      <c r="F12" s="17"/>
      <c r="G12" s="17">
        <v>3.8885822005985303E-2</v>
      </c>
      <c r="H12" s="17">
        <v>3.4892102649423599E-2</v>
      </c>
      <c r="I12" s="17">
        <v>3.9253564431500597E-2</v>
      </c>
      <c r="J12" s="17">
        <v>7.7507791490298905E-2</v>
      </c>
      <c r="K12" s="17">
        <v>2.95198151196579E-2</v>
      </c>
      <c r="L12" s="17">
        <v>3.6511640520233403E-2</v>
      </c>
      <c r="M12" s="17"/>
      <c r="N12" s="17">
        <v>4.2794024255293897E-2</v>
      </c>
      <c r="O12" s="17">
        <v>5.7280096376217601E-2</v>
      </c>
      <c r="P12" s="17">
        <v>6.1963335349227898E-2</v>
      </c>
      <c r="Q12" s="17">
        <v>4.0363844627388297E-2</v>
      </c>
      <c r="R12" s="17">
        <v>1.7306781784537501E-2</v>
      </c>
      <c r="S12" s="17"/>
      <c r="T12" s="17">
        <v>0</v>
      </c>
      <c r="U12" s="17">
        <v>6.7637209071874205E-2</v>
      </c>
      <c r="V12" s="17">
        <v>1.48651760840938E-2</v>
      </c>
      <c r="W12" s="17">
        <v>6.5386284062501798E-2</v>
      </c>
      <c r="X12" s="17"/>
      <c r="Y12" s="17">
        <v>4.1637362083319099E-2</v>
      </c>
      <c r="Z12" s="17">
        <v>2.99158777844751E-2</v>
      </c>
      <c r="AA12" s="17">
        <v>5.7664822894050699E-2</v>
      </c>
      <c r="AB12" s="17">
        <v>0</v>
      </c>
      <c r="AC12" s="17">
        <v>6.6597846174031194E-2</v>
      </c>
      <c r="AD12" s="17">
        <v>0</v>
      </c>
      <c r="AE12" s="17"/>
      <c r="AF12" s="17">
        <v>5.8622229828286999E-2</v>
      </c>
      <c r="AG12" s="17"/>
      <c r="AH12" s="17">
        <v>4.3840635316808103E-2</v>
      </c>
      <c r="AI12" s="17"/>
      <c r="AJ12" s="17">
        <v>5.15866579928633E-2</v>
      </c>
      <c r="AK12" s="17">
        <v>5.1259213397001499E-2</v>
      </c>
      <c r="AL12" s="17">
        <v>3.8314606148301698E-2</v>
      </c>
      <c r="AM12" s="17">
        <v>3.5229670714314397E-2</v>
      </c>
      <c r="AN12" s="17">
        <v>3.2197033632135802E-2</v>
      </c>
    </row>
    <row r="13" spans="2:40" x14ac:dyDescent="0.35">
      <c r="B13" s="18" t="s">
        <v>138</v>
      </c>
      <c r="C13" s="17">
        <v>4.0843863418906397E-3</v>
      </c>
      <c r="D13" s="17">
        <v>6.7378938398718596E-3</v>
      </c>
      <c r="E13" s="17">
        <v>0</v>
      </c>
      <c r="F13" s="17"/>
      <c r="G13" s="17">
        <v>0</v>
      </c>
      <c r="H13" s="17">
        <v>0</v>
      </c>
      <c r="I13" s="17">
        <v>2.3639085233111999E-2</v>
      </c>
      <c r="J13" s="17">
        <v>0</v>
      </c>
      <c r="K13" s="17">
        <v>0</v>
      </c>
      <c r="L13" s="17">
        <v>0</v>
      </c>
      <c r="M13" s="17"/>
      <c r="N13" s="17">
        <v>0</v>
      </c>
      <c r="O13" s="17">
        <v>0</v>
      </c>
      <c r="P13" s="17">
        <v>0</v>
      </c>
      <c r="Q13" s="17">
        <v>1.06260919309771E-2</v>
      </c>
      <c r="R13" s="17">
        <v>0</v>
      </c>
      <c r="S13" s="17"/>
      <c r="T13" s="17">
        <v>0</v>
      </c>
      <c r="U13" s="17">
        <v>0</v>
      </c>
      <c r="V13" s="17">
        <v>0</v>
      </c>
      <c r="W13" s="17">
        <v>1.06913436631552E-2</v>
      </c>
      <c r="X13" s="17"/>
      <c r="Y13" s="17">
        <v>7.3062899891404602E-3</v>
      </c>
      <c r="Z13" s="17">
        <v>0</v>
      </c>
      <c r="AA13" s="17">
        <v>0</v>
      </c>
      <c r="AB13" s="17">
        <v>0</v>
      </c>
      <c r="AC13" s="17">
        <v>0</v>
      </c>
      <c r="AD13" s="17">
        <v>0</v>
      </c>
      <c r="AE13" s="17"/>
      <c r="AF13" s="17">
        <v>7.4081248904659799E-3</v>
      </c>
      <c r="AG13" s="17"/>
      <c r="AH13" s="17">
        <v>4.11535675371749E-3</v>
      </c>
      <c r="AI13" s="17"/>
      <c r="AJ13" s="17">
        <v>0</v>
      </c>
      <c r="AK13" s="17">
        <v>0</v>
      </c>
      <c r="AL13" s="17">
        <v>0</v>
      </c>
      <c r="AM13" s="17">
        <v>0</v>
      </c>
      <c r="AN13" s="17">
        <v>3.7758830454327201E-2</v>
      </c>
    </row>
    <row r="14" spans="2:40" x14ac:dyDescent="0.35">
      <c r="B14" s="18" t="s">
        <v>58</v>
      </c>
      <c r="C14" s="19">
        <v>7.0030048062043507E-2</v>
      </c>
      <c r="D14" s="19">
        <v>6.8929719148552407E-2</v>
      </c>
      <c r="E14" s="19">
        <v>7.17237189445524E-2</v>
      </c>
      <c r="F14" s="19"/>
      <c r="G14" s="19">
        <v>7.2990288380048604E-2</v>
      </c>
      <c r="H14" s="19">
        <v>3.77975268193015E-2</v>
      </c>
      <c r="I14" s="19">
        <v>1.7847109570157001E-2</v>
      </c>
      <c r="J14" s="19">
        <v>6.6569452608448695E-2</v>
      </c>
      <c r="K14" s="19">
        <v>0.11231800640039399</v>
      </c>
      <c r="L14" s="19">
        <v>0.14452782380680701</v>
      </c>
      <c r="M14" s="19"/>
      <c r="N14" s="19">
        <v>5.2569247942096699E-2</v>
      </c>
      <c r="O14" s="19">
        <v>0.137813681698083</v>
      </c>
      <c r="P14" s="19">
        <v>8.0462643344002896E-2</v>
      </c>
      <c r="Q14" s="19">
        <v>4.8391701233540897E-2</v>
      </c>
      <c r="R14" s="19">
        <v>4.8092397192206503E-2</v>
      </c>
      <c r="S14" s="19"/>
      <c r="T14" s="19">
        <v>0.115976223187885</v>
      </c>
      <c r="U14" s="19">
        <v>8.6343403087823706E-2</v>
      </c>
      <c r="V14" s="19">
        <v>6.0273358362020003E-2</v>
      </c>
      <c r="W14" s="19">
        <v>4.1308380668551498E-2</v>
      </c>
      <c r="X14" s="19"/>
      <c r="Y14" s="19">
        <v>3.8617727381803801E-2</v>
      </c>
      <c r="Z14" s="19">
        <v>7.1631477508543706E-2</v>
      </c>
      <c r="AA14" s="19">
        <v>0.135322480154345</v>
      </c>
      <c r="AB14" s="19">
        <v>0</v>
      </c>
      <c r="AC14" s="19">
        <v>0.125006898323621</v>
      </c>
      <c r="AD14" s="19">
        <v>1</v>
      </c>
      <c r="AE14" s="19"/>
      <c r="AF14" s="19">
        <v>7.5070209271300703E-2</v>
      </c>
      <c r="AG14" s="19"/>
      <c r="AH14" s="19">
        <v>7.0561060372630102E-2</v>
      </c>
      <c r="AI14" s="19"/>
      <c r="AJ14" s="19">
        <v>4.6145664115391803E-2</v>
      </c>
      <c r="AK14" s="19">
        <v>0.11922225147628</v>
      </c>
      <c r="AL14" s="19">
        <v>8.2009713337277995E-2</v>
      </c>
      <c r="AM14" s="19">
        <v>6.2147035950963499E-2</v>
      </c>
      <c r="AN14" s="19">
        <v>7.1773072016893494E-2</v>
      </c>
    </row>
    <row r="15" spans="2:40" x14ac:dyDescent="0.35">
      <c r="B15" s="16" t="s">
        <v>153</v>
      </c>
    </row>
    <row r="16" spans="2:40" x14ac:dyDescent="0.35">
      <c r="B16" t="s">
        <v>63</v>
      </c>
    </row>
    <row r="17" spans="2:2" x14ac:dyDescent="0.35">
      <c r="B17" t="s">
        <v>64</v>
      </c>
    </row>
    <row r="19" spans="2:2" x14ac:dyDescent="0.35">
      <c r="B19" s="8" t="str">
        <f>HYPERLINK("#'Contents'!A1", "Return to Contents")</f>
        <v>Return to Contents</v>
      </c>
    </row>
  </sheetData>
  <mergeCells count="9">
    <mergeCell ref="AF5"/>
    <mergeCell ref="AH5"/>
    <mergeCell ref="AJ5:AN5"/>
    <mergeCell ref="D2:AH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dimension ref="B2:AN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0" width="10.7265625" customWidth="1"/>
    <col min="41" max="41" width="2.1796875" customWidth="1"/>
  </cols>
  <sheetData>
    <row r="2" spans="2:40" ht="40" customHeight="1" x14ac:dyDescent="0.35">
      <c r="D2" s="30" t="s">
        <v>158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row>
    <row r="5" spans="2:40" ht="30" customHeight="1" x14ac:dyDescent="0.35">
      <c r="B5" s="15"/>
      <c r="C5" s="15"/>
      <c r="D5" s="29" t="s">
        <v>49</v>
      </c>
      <c r="E5" s="29"/>
      <c r="F5" s="15"/>
      <c r="G5" s="29" t="s">
        <v>50</v>
      </c>
      <c r="H5" s="29"/>
      <c r="I5" s="29"/>
      <c r="J5" s="29"/>
      <c r="K5" s="29"/>
      <c r="L5" s="29"/>
      <c r="M5" s="15"/>
      <c r="N5" s="29" t="s">
        <v>51</v>
      </c>
      <c r="O5" s="29"/>
      <c r="P5" s="29"/>
      <c r="Q5" s="29"/>
      <c r="R5" s="29"/>
      <c r="S5" s="15"/>
      <c r="T5" s="29" t="s">
        <v>52</v>
      </c>
      <c r="U5" s="29"/>
      <c r="V5" s="29"/>
      <c r="W5" s="29"/>
      <c r="X5" s="15"/>
      <c r="Y5" s="29" t="s">
        <v>53</v>
      </c>
      <c r="Z5" s="29"/>
      <c r="AA5" s="29"/>
      <c r="AB5" s="29"/>
      <c r="AC5" s="29"/>
      <c r="AD5" s="29"/>
      <c r="AE5" s="15"/>
      <c r="AF5" s="29" t="s">
        <v>42</v>
      </c>
      <c r="AG5" s="15"/>
      <c r="AH5" s="29" t="s">
        <v>43</v>
      </c>
      <c r="AI5" s="15"/>
      <c r="AJ5" s="29" t="s">
        <v>54</v>
      </c>
      <c r="AK5" s="29"/>
      <c r="AL5" s="29"/>
      <c r="AM5" s="29"/>
      <c r="AN5" s="29"/>
    </row>
    <row r="6" spans="2:4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C6" s="12" t="s">
        <v>40</v>
      </c>
      <c r="AD6" s="12" t="s">
        <v>41</v>
      </c>
      <c r="AF6" s="12" t="s">
        <v>42</v>
      </c>
      <c r="AH6" s="12" t="s">
        <v>43</v>
      </c>
      <c r="AJ6" s="12" t="s">
        <v>44</v>
      </c>
      <c r="AK6" s="12" t="s">
        <v>45</v>
      </c>
      <c r="AL6" s="12" t="s">
        <v>46</v>
      </c>
      <c r="AM6" s="12" t="s">
        <v>47</v>
      </c>
      <c r="AN6" s="12" t="s">
        <v>48</v>
      </c>
    </row>
    <row r="7" spans="2:40" ht="30" customHeight="1" x14ac:dyDescent="0.35">
      <c r="B7" s="10" t="s">
        <v>19</v>
      </c>
      <c r="C7" s="10">
        <v>280</v>
      </c>
      <c r="D7" s="10">
        <v>155</v>
      </c>
      <c r="E7" s="10">
        <v>125</v>
      </c>
      <c r="F7" s="10"/>
      <c r="G7" s="10">
        <v>28</v>
      </c>
      <c r="H7" s="10">
        <v>65</v>
      </c>
      <c r="I7" s="10">
        <v>49</v>
      </c>
      <c r="J7" s="10">
        <v>49</v>
      </c>
      <c r="K7" s="10">
        <v>34</v>
      </c>
      <c r="L7" s="10">
        <v>55</v>
      </c>
      <c r="M7" s="10"/>
      <c r="N7" s="10">
        <v>23</v>
      </c>
      <c r="O7" s="10">
        <v>34</v>
      </c>
      <c r="P7" s="10">
        <v>67</v>
      </c>
      <c r="Q7" s="10">
        <v>107</v>
      </c>
      <c r="R7" s="10">
        <v>48</v>
      </c>
      <c r="S7" s="10"/>
      <c r="T7" s="10">
        <v>8</v>
      </c>
      <c r="U7" s="10">
        <v>60</v>
      </c>
      <c r="V7" s="10">
        <v>86</v>
      </c>
      <c r="W7" s="10">
        <v>104</v>
      </c>
      <c r="X7" s="10"/>
      <c r="Y7" s="10">
        <v>152</v>
      </c>
      <c r="Z7" s="10">
        <v>33</v>
      </c>
      <c r="AA7" s="10">
        <v>67</v>
      </c>
      <c r="AB7" s="10">
        <v>11</v>
      </c>
      <c r="AC7" s="10">
        <v>16</v>
      </c>
      <c r="AD7" s="10">
        <v>1</v>
      </c>
      <c r="AE7" s="10"/>
      <c r="AF7" s="10">
        <v>154</v>
      </c>
      <c r="AG7" s="10"/>
      <c r="AH7" s="10">
        <v>278</v>
      </c>
      <c r="AI7" s="10"/>
      <c r="AJ7" s="10">
        <v>100</v>
      </c>
      <c r="AK7" s="10">
        <v>43</v>
      </c>
      <c r="AL7" s="10">
        <v>58</v>
      </c>
      <c r="AM7" s="10">
        <v>51</v>
      </c>
      <c r="AN7" s="10">
        <v>28</v>
      </c>
    </row>
    <row r="8" spans="2:40" ht="30" customHeight="1" x14ac:dyDescent="0.35">
      <c r="B8" s="11" t="s">
        <v>20</v>
      </c>
      <c r="C8" s="11">
        <v>292</v>
      </c>
      <c r="D8" s="11">
        <v>177</v>
      </c>
      <c r="E8" s="11">
        <v>115</v>
      </c>
      <c r="F8" s="11"/>
      <c r="G8" s="11">
        <v>31</v>
      </c>
      <c r="H8" s="11">
        <v>76</v>
      </c>
      <c r="I8" s="11">
        <v>50</v>
      </c>
      <c r="J8" s="11">
        <v>53</v>
      </c>
      <c r="K8" s="11">
        <v>30</v>
      </c>
      <c r="L8" s="11">
        <v>52</v>
      </c>
      <c r="M8" s="11"/>
      <c r="N8" s="11">
        <v>24</v>
      </c>
      <c r="O8" s="11">
        <v>35</v>
      </c>
      <c r="P8" s="11">
        <v>68</v>
      </c>
      <c r="Q8" s="11">
        <v>112</v>
      </c>
      <c r="R8" s="11">
        <v>51</v>
      </c>
      <c r="S8" s="11"/>
      <c r="T8" s="11">
        <v>9</v>
      </c>
      <c r="U8" s="11">
        <v>61</v>
      </c>
      <c r="V8" s="11">
        <v>89</v>
      </c>
      <c r="W8" s="11">
        <v>112</v>
      </c>
      <c r="X8" s="11"/>
      <c r="Y8" s="11">
        <v>163</v>
      </c>
      <c r="Z8" s="11">
        <v>34</v>
      </c>
      <c r="AA8" s="11">
        <v>64</v>
      </c>
      <c r="AB8" s="11">
        <v>12</v>
      </c>
      <c r="AC8" s="11">
        <v>18</v>
      </c>
      <c r="AD8" s="11">
        <v>1</v>
      </c>
      <c r="AE8" s="11"/>
      <c r="AF8" s="11">
        <v>161</v>
      </c>
      <c r="AG8" s="11"/>
      <c r="AH8" s="11">
        <v>290</v>
      </c>
      <c r="AI8" s="11"/>
      <c r="AJ8" s="11">
        <v>101</v>
      </c>
      <c r="AK8" s="11">
        <v>43</v>
      </c>
      <c r="AL8" s="11">
        <v>59</v>
      </c>
      <c r="AM8" s="11">
        <v>58</v>
      </c>
      <c r="AN8" s="11">
        <v>32</v>
      </c>
    </row>
    <row r="9" spans="2:40" x14ac:dyDescent="0.35">
      <c r="B9" s="18" t="s">
        <v>134</v>
      </c>
      <c r="C9" s="17">
        <v>0.19933026125322101</v>
      </c>
      <c r="D9" s="17">
        <v>0.21431714413397901</v>
      </c>
      <c r="E9" s="17">
        <v>0.176261843397891</v>
      </c>
      <c r="F9" s="17"/>
      <c r="G9" s="17">
        <v>0.25480375280100998</v>
      </c>
      <c r="H9" s="17">
        <v>0.333322735846587</v>
      </c>
      <c r="I9" s="17">
        <v>0.24267533058851301</v>
      </c>
      <c r="J9" s="17">
        <v>0.10928679488685999</v>
      </c>
      <c r="K9" s="17">
        <v>0.145743794844165</v>
      </c>
      <c r="L9" s="17">
        <v>5.2185702105490603E-2</v>
      </c>
      <c r="M9" s="17"/>
      <c r="N9" s="17">
        <v>9.0528420346081301E-2</v>
      </c>
      <c r="O9" s="17">
        <v>0.29446643093219399</v>
      </c>
      <c r="P9" s="17">
        <v>7.3611614488600305E-2</v>
      </c>
      <c r="Q9" s="17">
        <v>0.23715057303420001</v>
      </c>
      <c r="R9" s="17">
        <v>0.273008730241804</v>
      </c>
      <c r="S9" s="17"/>
      <c r="T9" s="17">
        <v>0.20730252905031701</v>
      </c>
      <c r="U9" s="17">
        <v>6.1340528016318098E-2</v>
      </c>
      <c r="V9" s="17">
        <v>0.21678777143084499</v>
      </c>
      <c r="W9" s="17">
        <v>0.28112277377795802</v>
      </c>
      <c r="X9" s="17"/>
      <c r="Y9" s="17">
        <v>0.24752255012515001</v>
      </c>
      <c r="Z9" s="17">
        <v>0.21062169139603201</v>
      </c>
      <c r="AA9" s="17">
        <v>5.6432483555619598E-2</v>
      </c>
      <c r="AB9" s="17">
        <v>0.14605298309489301</v>
      </c>
      <c r="AC9" s="17">
        <v>0.287984891186502</v>
      </c>
      <c r="AD9" s="17">
        <v>0</v>
      </c>
      <c r="AE9" s="17"/>
      <c r="AF9" s="17">
        <v>0.18797753048828</v>
      </c>
      <c r="AG9" s="17"/>
      <c r="AH9" s="17">
        <v>0.196404025224099</v>
      </c>
      <c r="AI9" s="17"/>
      <c r="AJ9" s="17">
        <v>0.27684290106138298</v>
      </c>
      <c r="AK9" s="17">
        <v>0.169993805197861</v>
      </c>
      <c r="AL9" s="17">
        <v>0.139152766329422</v>
      </c>
      <c r="AM9" s="17">
        <v>0.15580478205975101</v>
      </c>
      <c r="AN9" s="17">
        <v>0.18413761924990199</v>
      </c>
    </row>
    <row r="10" spans="2:40" x14ac:dyDescent="0.35">
      <c r="B10" s="18" t="s">
        <v>135</v>
      </c>
      <c r="C10" s="17">
        <v>0.46537486099952002</v>
      </c>
      <c r="D10" s="17">
        <v>0.47288552738237299</v>
      </c>
      <c r="E10" s="17">
        <v>0.453814138741919</v>
      </c>
      <c r="F10" s="17"/>
      <c r="G10" s="17">
        <v>0.35761582084807297</v>
      </c>
      <c r="H10" s="17">
        <v>0.32406247582282199</v>
      </c>
      <c r="I10" s="17">
        <v>0.63328792325921801</v>
      </c>
      <c r="J10" s="17">
        <v>0.41368154883623498</v>
      </c>
      <c r="K10" s="17">
        <v>0.53843698418362995</v>
      </c>
      <c r="L10" s="17">
        <v>0.58246861724187105</v>
      </c>
      <c r="M10" s="17"/>
      <c r="N10" s="17">
        <v>0.58428060114968805</v>
      </c>
      <c r="O10" s="17">
        <v>0.209476895808827</v>
      </c>
      <c r="P10" s="17">
        <v>0.53123035112176498</v>
      </c>
      <c r="Q10" s="17">
        <v>0.48108358306620902</v>
      </c>
      <c r="R10" s="17">
        <v>0.45494519826563901</v>
      </c>
      <c r="S10" s="17"/>
      <c r="T10" s="17">
        <v>0.67672124776179798</v>
      </c>
      <c r="U10" s="17">
        <v>0.52669417367129501</v>
      </c>
      <c r="V10" s="17">
        <v>0.396716742240738</v>
      </c>
      <c r="W10" s="17">
        <v>0.47142350134834599</v>
      </c>
      <c r="X10" s="17"/>
      <c r="Y10" s="17">
        <v>0.431250928441889</v>
      </c>
      <c r="Z10" s="17">
        <v>0.50576966328232098</v>
      </c>
      <c r="AA10" s="17">
        <v>0.55723470654876395</v>
      </c>
      <c r="AB10" s="17">
        <v>0.482278616569152</v>
      </c>
      <c r="AC10" s="17">
        <v>0.38450701417624</v>
      </c>
      <c r="AD10" s="17">
        <v>0</v>
      </c>
      <c r="AE10" s="17"/>
      <c r="AF10" s="17">
        <v>0.46754524527921898</v>
      </c>
      <c r="AG10" s="17"/>
      <c r="AH10" s="17">
        <v>0.46890362882228898</v>
      </c>
      <c r="AI10" s="17"/>
      <c r="AJ10" s="17">
        <v>0.38365237108413802</v>
      </c>
      <c r="AK10" s="17">
        <v>0.44488728343100598</v>
      </c>
      <c r="AL10" s="17">
        <v>0.61233346435999003</v>
      </c>
      <c r="AM10" s="17">
        <v>0.449766919681237</v>
      </c>
      <c r="AN10" s="17">
        <v>0.50882275692233903</v>
      </c>
    </row>
    <row r="11" spans="2:40" ht="29" x14ac:dyDescent="0.35">
      <c r="B11" s="18" t="s">
        <v>136</v>
      </c>
      <c r="C11" s="17">
        <v>0.230308248570081</v>
      </c>
      <c r="D11" s="17">
        <v>0.20290225021007399</v>
      </c>
      <c r="E11" s="17">
        <v>0.27249267257214199</v>
      </c>
      <c r="F11" s="17"/>
      <c r="G11" s="17">
        <v>0.237322770818997</v>
      </c>
      <c r="H11" s="17">
        <v>0.27599341590974702</v>
      </c>
      <c r="I11" s="17">
        <v>0.106189636582112</v>
      </c>
      <c r="J11" s="17">
        <v>0.32490666849250899</v>
      </c>
      <c r="K11" s="17">
        <v>0.20090244211878899</v>
      </c>
      <c r="L11" s="17">
        <v>0.20126748876022099</v>
      </c>
      <c r="M11" s="17"/>
      <c r="N11" s="17">
        <v>0.188333153262144</v>
      </c>
      <c r="O11" s="17">
        <v>0.25730080350494</v>
      </c>
      <c r="P11" s="17">
        <v>0.280311685139223</v>
      </c>
      <c r="Q11" s="17">
        <v>0.212994428537885</v>
      </c>
      <c r="R11" s="17">
        <v>0.206525134754314</v>
      </c>
      <c r="S11" s="17"/>
      <c r="T11" s="17">
        <v>0</v>
      </c>
      <c r="U11" s="17">
        <v>0.25212354177926299</v>
      </c>
      <c r="V11" s="17">
        <v>0.32622212796639699</v>
      </c>
      <c r="W11" s="17">
        <v>0.14628816736595401</v>
      </c>
      <c r="X11" s="17"/>
      <c r="Y11" s="17">
        <v>0.24135242886918701</v>
      </c>
      <c r="Z11" s="17">
        <v>0.169510921436693</v>
      </c>
      <c r="AA11" s="17">
        <v>0.219258302643275</v>
      </c>
      <c r="AB11" s="17">
        <v>0.371668400335956</v>
      </c>
      <c r="AC11" s="17">
        <v>0.202501196313637</v>
      </c>
      <c r="AD11" s="17">
        <v>0</v>
      </c>
      <c r="AE11" s="17"/>
      <c r="AF11" s="17">
        <v>0.252950039380192</v>
      </c>
      <c r="AG11" s="17"/>
      <c r="AH11" s="17">
        <v>0.22890964146186699</v>
      </c>
      <c r="AI11" s="17"/>
      <c r="AJ11" s="17">
        <v>0.27173969423633998</v>
      </c>
      <c r="AK11" s="17">
        <v>0.28732779083853</v>
      </c>
      <c r="AL11" s="17">
        <v>0.14669607246507799</v>
      </c>
      <c r="AM11" s="17">
        <v>0.23257919507708</v>
      </c>
      <c r="AN11" s="17">
        <v>0.17247801059096701</v>
      </c>
    </row>
    <row r="12" spans="2:40" x14ac:dyDescent="0.35">
      <c r="B12" s="18" t="s">
        <v>137</v>
      </c>
      <c r="C12" s="17">
        <v>3.7307925431273301E-2</v>
      </c>
      <c r="D12" s="17">
        <v>3.9609377092634297E-2</v>
      </c>
      <c r="E12" s="17">
        <v>3.3765437709140998E-2</v>
      </c>
      <c r="F12" s="17"/>
      <c r="G12" s="17">
        <v>7.7267367151871394E-2</v>
      </c>
      <c r="H12" s="17">
        <v>2.8823845601542199E-2</v>
      </c>
      <c r="I12" s="17">
        <v>0</v>
      </c>
      <c r="J12" s="17">
        <v>6.3604802955065695E-2</v>
      </c>
      <c r="K12" s="17">
        <v>3.3580903007820503E-2</v>
      </c>
      <c r="L12" s="17">
        <v>3.7225972979119303E-2</v>
      </c>
      <c r="M12" s="17"/>
      <c r="N12" s="17">
        <v>8.4288577299990106E-2</v>
      </c>
      <c r="O12" s="17">
        <v>6.8305494024075306E-2</v>
      </c>
      <c r="P12" s="17">
        <v>4.7938716385600003E-2</v>
      </c>
      <c r="Q12" s="17">
        <v>2.0379714128165301E-2</v>
      </c>
      <c r="R12" s="17">
        <v>1.7428539546037299E-2</v>
      </c>
      <c r="S12" s="17"/>
      <c r="T12" s="17">
        <v>0</v>
      </c>
      <c r="U12" s="17">
        <v>8.8813856436537705E-2</v>
      </c>
      <c r="V12" s="17">
        <v>0</v>
      </c>
      <c r="W12" s="17">
        <v>4.9488656599856899E-2</v>
      </c>
      <c r="X12" s="17"/>
      <c r="Y12" s="17">
        <v>3.9785995036025402E-2</v>
      </c>
      <c r="Z12" s="17">
        <v>4.2466246376409798E-2</v>
      </c>
      <c r="AA12" s="17">
        <v>4.63288527185063E-2</v>
      </c>
      <c r="AB12" s="17">
        <v>0</v>
      </c>
      <c r="AC12" s="17">
        <v>0</v>
      </c>
      <c r="AD12" s="17">
        <v>0</v>
      </c>
      <c r="AE12" s="17"/>
      <c r="AF12" s="17">
        <v>2.07217661508379E-2</v>
      </c>
      <c r="AG12" s="17"/>
      <c r="AH12" s="17">
        <v>3.7590817821535602E-2</v>
      </c>
      <c r="AI12" s="17"/>
      <c r="AJ12" s="17">
        <v>2.1619369502746101E-2</v>
      </c>
      <c r="AK12" s="17">
        <v>0</v>
      </c>
      <c r="AL12" s="17">
        <v>1.5895527084019801E-2</v>
      </c>
      <c r="AM12" s="17">
        <v>9.9702067230969305E-2</v>
      </c>
      <c r="AN12" s="17">
        <v>6.2788541219899505E-2</v>
      </c>
    </row>
    <row r="13" spans="2:40" x14ac:dyDescent="0.35">
      <c r="B13" s="18" t="s">
        <v>138</v>
      </c>
      <c r="C13" s="17">
        <v>3.9610589450130998E-3</v>
      </c>
      <c r="D13" s="17">
        <v>6.5344442055446797E-3</v>
      </c>
      <c r="E13" s="17">
        <v>0</v>
      </c>
      <c r="F13" s="17"/>
      <c r="G13" s="17">
        <v>0</v>
      </c>
      <c r="H13" s="17">
        <v>0</v>
      </c>
      <c r="I13" s="17">
        <v>0</v>
      </c>
      <c r="J13" s="17">
        <v>2.19507322208818E-2</v>
      </c>
      <c r="K13" s="17">
        <v>0</v>
      </c>
      <c r="L13" s="17">
        <v>0</v>
      </c>
      <c r="M13" s="17"/>
      <c r="N13" s="17">
        <v>0</v>
      </c>
      <c r="O13" s="17">
        <v>3.2636694031880999E-2</v>
      </c>
      <c r="P13" s="17">
        <v>0</v>
      </c>
      <c r="Q13" s="17">
        <v>0</v>
      </c>
      <c r="R13" s="17">
        <v>0</v>
      </c>
      <c r="S13" s="17"/>
      <c r="T13" s="17">
        <v>0</v>
      </c>
      <c r="U13" s="17">
        <v>0</v>
      </c>
      <c r="V13" s="17">
        <v>0</v>
      </c>
      <c r="W13" s="17">
        <v>1.0368520239333399E-2</v>
      </c>
      <c r="X13" s="17"/>
      <c r="Y13" s="17">
        <v>7.0856777233634701E-3</v>
      </c>
      <c r="Z13" s="17">
        <v>0</v>
      </c>
      <c r="AA13" s="17">
        <v>0</v>
      </c>
      <c r="AB13" s="17">
        <v>0</v>
      </c>
      <c r="AC13" s="17">
        <v>0</v>
      </c>
      <c r="AD13" s="17">
        <v>0</v>
      </c>
      <c r="AE13" s="17"/>
      <c r="AF13" s="17">
        <v>7.18443773601772E-3</v>
      </c>
      <c r="AG13" s="17"/>
      <c r="AH13" s="17">
        <v>3.9910942101738199E-3</v>
      </c>
      <c r="AI13" s="17"/>
      <c r="AJ13" s="17">
        <v>0</v>
      </c>
      <c r="AK13" s="17">
        <v>0</v>
      </c>
      <c r="AL13" s="17">
        <v>1.9673245611639901E-2</v>
      </c>
      <c r="AM13" s="17">
        <v>0</v>
      </c>
      <c r="AN13" s="17">
        <v>0</v>
      </c>
    </row>
    <row r="14" spans="2:40" x14ac:dyDescent="0.35">
      <c r="B14" s="18" t="s">
        <v>58</v>
      </c>
      <c r="C14" s="19">
        <v>6.3717644800892398E-2</v>
      </c>
      <c r="D14" s="19">
        <v>6.3751256975395701E-2</v>
      </c>
      <c r="E14" s="19">
        <v>6.3665907578907194E-2</v>
      </c>
      <c r="F14" s="19"/>
      <c r="G14" s="19">
        <v>7.2990288380048604E-2</v>
      </c>
      <c r="H14" s="19">
        <v>3.77975268193015E-2</v>
      </c>
      <c r="I14" s="19">
        <v>1.7847109570157001E-2</v>
      </c>
      <c r="J14" s="19">
        <v>6.6569452608448695E-2</v>
      </c>
      <c r="K14" s="19">
        <v>8.1335875845595096E-2</v>
      </c>
      <c r="L14" s="19">
        <v>0.12685221891329801</v>
      </c>
      <c r="M14" s="19"/>
      <c r="N14" s="19">
        <v>5.2569247942096699E-2</v>
      </c>
      <c r="O14" s="19">
        <v>0.137813681698083</v>
      </c>
      <c r="P14" s="19">
        <v>6.69076328648118E-2</v>
      </c>
      <c r="Q14" s="19">
        <v>4.8391701233540897E-2</v>
      </c>
      <c r="R14" s="19">
        <v>4.8092397192206503E-2</v>
      </c>
      <c r="S14" s="19"/>
      <c r="T14" s="19">
        <v>0.115976223187885</v>
      </c>
      <c r="U14" s="19">
        <v>7.1027900096586702E-2</v>
      </c>
      <c r="V14" s="19">
        <v>6.0273358362020003E-2</v>
      </c>
      <c r="W14" s="19">
        <v>4.1308380668551498E-2</v>
      </c>
      <c r="X14" s="19"/>
      <c r="Y14" s="19">
        <v>3.3002419804384703E-2</v>
      </c>
      <c r="Z14" s="19">
        <v>7.1631477508543706E-2</v>
      </c>
      <c r="AA14" s="19">
        <v>0.120745654533835</v>
      </c>
      <c r="AB14" s="19">
        <v>0</v>
      </c>
      <c r="AC14" s="19">
        <v>0.125006898323621</v>
      </c>
      <c r="AD14" s="19">
        <v>1</v>
      </c>
      <c r="AE14" s="19"/>
      <c r="AF14" s="19">
        <v>6.36209809654531E-2</v>
      </c>
      <c r="AG14" s="19"/>
      <c r="AH14" s="19">
        <v>6.4200792460035599E-2</v>
      </c>
      <c r="AI14" s="19"/>
      <c r="AJ14" s="19">
        <v>4.6145664115391803E-2</v>
      </c>
      <c r="AK14" s="19">
        <v>9.7791120532602693E-2</v>
      </c>
      <c r="AL14" s="19">
        <v>6.6248924149850702E-2</v>
      </c>
      <c r="AM14" s="19">
        <v>6.2147035950963499E-2</v>
      </c>
      <c r="AN14" s="19">
        <v>7.1773072016893494E-2</v>
      </c>
    </row>
    <row r="15" spans="2:40" x14ac:dyDescent="0.35">
      <c r="B15" s="16" t="s">
        <v>153</v>
      </c>
    </row>
    <row r="16" spans="2:40" x14ac:dyDescent="0.35">
      <c r="B16" t="s">
        <v>63</v>
      </c>
    </row>
    <row r="17" spans="2:2" x14ac:dyDescent="0.35">
      <c r="B17" t="s">
        <v>64</v>
      </c>
    </row>
    <row r="19" spans="2:2" x14ac:dyDescent="0.35">
      <c r="B19" s="8" t="str">
        <f>HYPERLINK("#'Contents'!A1", "Return to Contents")</f>
        <v>Return to Contents</v>
      </c>
    </row>
  </sheetData>
  <mergeCells count="9">
    <mergeCell ref="AF5"/>
    <mergeCell ref="AH5"/>
    <mergeCell ref="AJ5:AN5"/>
    <mergeCell ref="D2:AH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B2:AN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0" width="10.7265625" customWidth="1"/>
    <col min="41" max="41" width="2.1796875" customWidth="1"/>
  </cols>
  <sheetData>
    <row r="2" spans="2:40" ht="40" customHeight="1" x14ac:dyDescent="0.35">
      <c r="D2" s="30" t="s">
        <v>159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row>
    <row r="5" spans="2:40" ht="30" customHeight="1" x14ac:dyDescent="0.35">
      <c r="B5" s="15"/>
      <c r="C5" s="15"/>
      <c r="D5" s="29" t="s">
        <v>49</v>
      </c>
      <c r="E5" s="29"/>
      <c r="F5" s="15"/>
      <c r="G5" s="29" t="s">
        <v>50</v>
      </c>
      <c r="H5" s="29"/>
      <c r="I5" s="29"/>
      <c r="J5" s="29"/>
      <c r="K5" s="29"/>
      <c r="L5" s="29"/>
      <c r="M5" s="15"/>
      <c r="N5" s="29" t="s">
        <v>51</v>
      </c>
      <c r="O5" s="29"/>
      <c r="P5" s="29"/>
      <c r="Q5" s="29"/>
      <c r="R5" s="29"/>
      <c r="S5" s="15"/>
      <c r="T5" s="29" t="s">
        <v>52</v>
      </c>
      <c r="U5" s="29"/>
      <c r="V5" s="29"/>
      <c r="W5" s="29"/>
      <c r="X5" s="15"/>
      <c r="Y5" s="29" t="s">
        <v>53</v>
      </c>
      <c r="Z5" s="29"/>
      <c r="AA5" s="29"/>
      <c r="AB5" s="29"/>
      <c r="AC5" s="29"/>
      <c r="AD5" s="29"/>
      <c r="AE5" s="15"/>
      <c r="AF5" s="29" t="s">
        <v>42</v>
      </c>
      <c r="AG5" s="15"/>
      <c r="AH5" s="29" t="s">
        <v>43</v>
      </c>
      <c r="AI5" s="15"/>
      <c r="AJ5" s="29" t="s">
        <v>54</v>
      </c>
      <c r="AK5" s="29"/>
      <c r="AL5" s="29"/>
      <c r="AM5" s="29"/>
      <c r="AN5" s="29"/>
    </row>
    <row r="6" spans="2:4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C6" s="12" t="s">
        <v>40</v>
      </c>
      <c r="AD6" s="12" t="s">
        <v>41</v>
      </c>
      <c r="AF6" s="12" t="s">
        <v>42</v>
      </c>
      <c r="AH6" s="12" t="s">
        <v>43</v>
      </c>
      <c r="AJ6" s="12" t="s">
        <v>44</v>
      </c>
      <c r="AK6" s="12" t="s">
        <v>45</v>
      </c>
      <c r="AL6" s="12" t="s">
        <v>46</v>
      </c>
      <c r="AM6" s="12" t="s">
        <v>47</v>
      </c>
      <c r="AN6" s="12" t="s">
        <v>48</v>
      </c>
    </row>
    <row r="7" spans="2:40" ht="30" customHeight="1" x14ac:dyDescent="0.35">
      <c r="B7" s="10" t="s">
        <v>19</v>
      </c>
      <c r="C7" s="10">
        <v>280</v>
      </c>
      <c r="D7" s="10">
        <v>155</v>
      </c>
      <c r="E7" s="10">
        <v>125</v>
      </c>
      <c r="F7" s="10"/>
      <c r="G7" s="10">
        <v>28</v>
      </c>
      <c r="H7" s="10">
        <v>65</v>
      </c>
      <c r="I7" s="10">
        <v>49</v>
      </c>
      <c r="J7" s="10">
        <v>49</v>
      </c>
      <c r="K7" s="10">
        <v>34</v>
      </c>
      <c r="L7" s="10">
        <v>55</v>
      </c>
      <c r="M7" s="10"/>
      <c r="N7" s="10">
        <v>23</v>
      </c>
      <c r="O7" s="10">
        <v>34</v>
      </c>
      <c r="P7" s="10">
        <v>67</v>
      </c>
      <c r="Q7" s="10">
        <v>107</v>
      </c>
      <c r="R7" s="10">
        <v>48</v>
      </c>
      <c r="S7" s="10"/>
      <c r="T7" s="10">
        <v>8</v>
      </c>
      <c r="U7" s="10">
        <v>60</v>
      </c>
      <c r="V7" s="10">
        <v>86</v>
      </c>
      <c r="W7" s="10">
        <v>104</v>
      </c>
      <c r="X7" s="10"/>
      <c r="Y7" s="10">
        <v>152</v>
      </c>
      <c r="Z7" s="10">
        <v>33</v>
      </c>
      <c r="AA7" s="10">
        <v>67</v>
      </c>
      <c r="AB7" s="10">
        <v>11</v>
      </c>
      <c r="AC7" s="10">
        <v>16</v>
      </c>
      <c r="AD7" s="10">
        <v>1</v>
      </c>
      <c r="AE7" s="10"/>
      <c r="AF7" s="10">
        <v>154</v>
      </c>
      <c r="AG7" s="10"/>
      <c r="AH7" s="10">
        <v>278</v>
      </c>
      <c r="AI7" s="10"/>
      <c r="AJ7" s="10">
        <v>100</v>
      </c>
      <c r="AK7" s="10">
        <v>43</v>
      </c>
      <c r="AL7" s="10">
        <v>58</v>
      </c>
      <c r="AM7" s="10">
        <v>51</v>
      </c>
      <c r="AN7" s="10">
        <v>28</v>
      </c>
    </row>
    <row r="8" spans="2:40" ht="30" customHeight="1" x14ac:dyDescent="0.35">
      <c r="B8" s="11" t="s">
        <v>20</v>
      </c>
      <c r="C8" s="11">
        <v>292</v>
      </c>
      <c r="D8" s="11">
        <v>177</v>
      </c>
      <c r="E8" s="11">
        <v>115</v>
      </c>
      <c r="F8" s="11"/>
      <c r="G8" s="11">
        <v>31</v>
      </c>
      <c r="H8" s="11">
        <v>76</v>
      </c>
      <c r="I8" s="11">
        <v>50</v>
      </c>
      <c r="J8" s="11">
        <v>53</v>
      </c>
      <c r="K8" s="11">
        <v>30</v>
      </c>
      <c r="L8" s="11">
        <v>52</v>
      </c>
      <c r="M8" s="11"/>
      <c r="N8" s="11">
        <v>24</v>
      </c>
      <c r="O8" s="11">
        <v>35</v>
      </c>
      <c r="P8" s="11">
        <v>68</v>
      </c>
      <c r="Q8" s="11">
        <v>112</v>
      </c>
      <c r="R8" s="11">
        <v>51</v>
      </c>
      <c r="S8" s="11"/>
      <c r="T8" s="11">
        <v>9</v>
      </c>
      <c r="U8" s="11">
        <v>61</v>
      </c>
      <c r="V8" s="11">
        <v>89</v>
      </c>
      <c r="W8" s="11">
        <v>112</v>
      </c>
      <c r="X8" s="11"/>
      <c r="Y8" s="11">
        <v>163</v>
      </c>
      <c r="Z8" s="11">
        <v>34</v>
      </c>
      <c r="AA8" s="11">
        <v>64</v>
      </c>
      <c r="AB8" s="11">
        <v>12</v>
      </c>
      <c r="AC8" s="11">
        <v>18</v>
      </c>
      <c r="AD8" s="11">
        <v>1</v>
      </c>
      <c r="AE8" s="11"/>
      <c r="AF8" s="11">
        <v>161</v>
      </c>
      <c r="AG8" s="11"/>
      <c r="AH8" s="11">
        <v>290</v>
      </c>
      <c r="AI8" s="11"/>
      <c r="AJ8" s="11">
        <v>101</v>
      </c>
      <c r="AK8" s="11">
        <v>43</v>
      </c>
      <c r="AL8" s="11">
        <v>59</v>
      </c>
      <c r="AM8" s="11">
        <v>58</v>
      </c>
      <c r="AN8" s="11">
        <v>32</v>
      </c>
    </row>
    <row r="9" spans="2:40" x14ac:dyDescent="0.35">
      <c r="B9" s="18" t="s">
        <v>134</v>
      </c>
      <c r="C9" s="17">
        <v>0.14032805965987</v>
      </c>
      <c r="D9" s="17">
        <v>0.123168796998952</v>
      </c>
      <c r="E9" s="17">
        <v>0.166740292563861</v>
      </c>
      <c r="F9" s="17"/>
      <c r="G9" s="17">
        <v>0.248958741645955</v>
      </c>
      <c r="H9" s="17">
        <v>0.13958252231124099</v>
      </c>
      <c r="I9" s="17">
        <v>0.19486521886571001</v>
      </c>
      <c r="J9" s="17">
        <v>0.12272134392038</v>
      </c>
      <c r="K9" s="17">
        <v>0.152411732653085</v>
      </c>
      <c r="L9" s="17">
        <v>3.4872934525262203E-2</v>
      </c>
      <c r="M9" s="17"/>
      <c r="N9" s="17">
        <v>0.16822857021531701</v>
      </c>
      <c r="O9" s="17">
        <v>0.11619756651647301</v>
      </c>
      <c r="P9" s="17">
        <v>9.4703656900889194E-2</v>
      </c>
      <c r="Q9" s="17">
        <v>0.156664168949088</v>
      </c>
      <c r="R9" s="17">
        <v>0.171657904476301</v>
      </c>
      <c r="S9" s="17"/>
      <c r="T9" s="17">
        <v>0.22932449327861701</v>
      </c>
      <c r="U9" s="17">
        <v>0.15003384484849699</v>
      </c>
      <c r="V9" s="17">
        <v>0.14004340648686101</v>
      </c>
      <c r="W9" s="17">
        <v>0.14607380060292</v>
      </c>
      <c r="X9" s="17"/>
      <c r="Y9" s="17">
        <v>0.13467104491680101</v>
      </c>
      <c r="Z9" s="17">
        <v>0.26949843102821602</v>
      </c>
      <c r="AA9" s="17">
        <v>9.0955334461149298E-2</v>
      </c>
      <c r="AB9" s="17">
        <v>0.104638809490608</v>
      </c>
      <c r="AC9" s="17">
        <v>0.149814212259473</v>
      </c>
      <c r="AD9" s="17">
        <v>0</v>
      </c>
      <c r="AE9" s="17"/>
      <c r="AF9" s="17">
        <v>0.166710068170147</v>
      </c>
      <c r="AG9" s="17"/>
      <c r="AH9" s="17">
        <v>0.141392116150794</v>
      </c>
      <c r="AI9" s="17"/>
      <c r="AJ9" s="17">
        <v>0.19601585760649401</v>
      </c>
      <c r="AK9" s="17">
        <v>9.7056717257085506E-2</v>
      </c>
      <c r="AL9" s="17">
        <v>0.10467807876657099</v>
      </c>
      <c r="AM9" s="17">
        <v>0.133621343977949</v>
      </c>
      <c r="AN9" s="17">
        <v>0.100115979509382</v>
      </c>
    </row>
    <row r="10" spans="2:40" x14ac:dyDescent="0.35">
      <c r="B10" s="18" t="s">
        <v>135</v>
      </c>
      <c r="C10" s="17">
        <v>0.48053104963363102</v>
      </c>
      <c r="D10" s="17">
        <v>0.53963798300317201</v>
      </c>
      <c r="E10" s="17">
        <v>0.38955126097682102</v>
      </c>
      <c r="F10" s="17"/>
      <c r="G10" s="17">
        <v>0.42604611362528</v>
      </c>
      <c r="H10" s="17">
        <v>0.58303256217858501</v>
      </c>
      <c r="I10" s="17">
        <v>0.50190927532892304</v>
      </c>
      <c r="J10" s="17">
        <v>0.393504128186073</v>
      </c>
      <c r="K10" s="17">
        <v>0.43932169934667098</v>
      </c>
      <c r="L10" s="17">
        <v>0.455588455127865</v>
      </c>
      <c r="M10" s="17"/>
      <c r="N10" s="17">
        <v>0.37800204698437601</v>
      </c>
      <c r="O10" s="17">
        <v>0.39887338275707401</v>
      </c>
      <c r="P10" s="17">
        <v>0.44725532013124403</v>
      </c>
      <c r="Q10" s="17">
        <v>0.52314389303383702</v>
      </c>
      <c r="R10" s="17">
        <v>0.52679975659021405</v>
      </c>
      <c r="S10" s="17"/>
      <c r="T10" s="17">
        <v>0.31958307549445802</v>
      </c>
      <c r="U10" s="17">
        <v>0.34853446568437602</v>
      </c>
      <c r="V10" s="17">
        <v>0.47633238249242499</v>
      </c>
      <c r="W10" s="17">
        <v>0.55711945036583899</v>
      </c>
      <c r="X10" s="17"/>
      <c r="Y10" s="17">
        <v>0.54167156737591904</v>
      </c>
      <c r="Z10" s="17">
        <v>0.39691855946758398</v>
      </c>
      <c r="AA10" s="17">
        <v>0.38477864186932798</v>
      </c>
      <c r="AB10" s="17">
        <v>0.36270740983758498</v>
      </c>
      <c r="AC10" s="17">
        <v>0.521666589639596</v>
      </c>
      <c r="AD10" s="17">
        <v>0</v>
      </c>
      <c r="AE10" s="17"/>
      <c r="AF10" s="17">
        <v>0.50963509624244097</v>
      </c>
      <c r="AG10" s="17"/>
      <c r="AH10" s="17">
        <v>0.48417474130650401</v>
      </c>
      <c r="AI10" s="17"/>
      <c r="AJ10" s="17">
        <v>0.46971708791398997</v>
      </c>
      <c r="AK10" s="17">
        <v>0.45822994926858102</v>
      </c>
      <c r="AL10" s="17">
        <v>0.56031397115431103</v>
      </c>
      <c r="AM10" s="17">
        <v>0.44577739061350702</v>
      </c>
      <c r="AN10" s="17">
        <v>0.46069804891072302</v>
      </c>
    </row>
    <row r="11" spans="2:40" ht="29" x14ac:dyDescent="0.35">
      <c r="B11" s="18" t="s">
        <v>136</v>
      </c>
      <c r="C11" s="17">
        <v>0.26264064489781302</v>
      </c>
      <c r="D11" s="17">
        <v>0.21768960070207499</v>
      </c>
      <c r="E11" s="17">
        <v>0.33183111491023098</v>
      </c>
      <c r="F11" s="17"/>
      <c r="G11" s="17">
        <v>0.17473748919684501</v>
      </c>
      <c r="H11" s="17">
        <v>0.17626781570205299</v>
      </c>
      <c r="I11" s="17">
        <v>0.243340756381591</v>
      </c>
      <c r="J11" s="17">
        <v>0.35663711990480901</v>
      </c>
      <c r="K11" s="17">
        <v>0.32623511899609398</v>
      </c>
      <c r="L11" s="17">
        <v>0.32780425101663202</v>
      </c>
      <c r="M11" s="17"/>
      <c r="N11" s="17">
        <v>0.36221105627186001</v>
      </c>
      <c r="O11" s="17">
        <v>0.26102140353775599</v>
      </c>
      <c r="P11" s="17">
        <v>0.31135709944652101</v>
      </c>
      <c r="Q11" s="17">
        <v>0.23032168483877899</v>
      </c>
      <c r="R11" s="17">
        <v>0.227639963419419</v>
      </c>
      <c r="S11" s="17"/>
      <c r="T11" s="17">
        <v>0.33511620803904102</v>
      </c>
      <c r="U11" s="17">
        <v>0.34479236570941202</v>
      </c>
      <c r="V11" s="17">
        <v>0.28578416458938299</v>
      </c>
      <c r="W11" s="17">
        <v>0.19364783802666299</v>
      </c>
      <c r="X11" s="17"/>
      <c r="Y11" s="17">
        <v>0.24001787227444099</v>
      </c>
      <c r="Z11" s="17">
        <v>0.19730008166937499</v>
      </c>
      <c r="AA11" s="17">
        <v>0.33149076000397099</v>
      </c>
      <c r="AB11" s="17">
        <v>0.435069483975213</v>
      </c>
      <c r="AC11" s="17">
        <v>0.203512299777309</v>
      </c>
      <c r="AD11" s="17">
        <v>1</v>
      </c>
      <c r="AE11" s="17"/>
      <c r="AF11" s="17">
        <v>0.20514359797009199</v>
      </c>
      <c r="AG11" s="17"/>
      <c r="AH11" s="17">
        <v>0.257049517864192</v>
      </c>
      <c r="AI11" s="17"/>
      <c r="AJ11" s="17">
        <v>0.252980783576923</v>
      </c>
      <c r="AK11" s="17">
        <v>0.25330058664480098</v>
      </c>
      <c r="AL11" s="17">
        <v>0.213651745518561</v>
      </c>
      <c r="AM11" s="17">
        <v>0.333449583311274</v>
      </c>
      <c r="AN11" s="17">
        <v>0.26686552788877499</v>
      </c>
    </row>
    <row r="12" spans="2:40" x14ac:dyDescent="0.35">
      <c r="B12" s="18" t="s">
        <v>137</v>
      </c>
      <c r="C12" s="17">
        <v>4.15786575907377E-2</v>
      </c>
      <c r="D12" s="17">
        <v>4.84867350254009E-2</v>
      </c>
      <c r="E12" s="17">
        <v>3.0945464677460899E-2</v>
      </c>
      <c r="F12" s="17"/>
      <c r="G12" s="17">
        <v>7.7267367151871394E-2</v>
      </c>
      <c r="H12" s="17">
        <v>4.62899573097433E-2</v>
      </c>
      <c r="I12" s="17">
        <v>2.3639085233111999E-2</v>
      </c>
      <c r="J12" s="17">
        <v>6.0567955380289099E-2</v>
      </c>
      <c r="K12" s="17">
        <v>2.7832918693202501E-2</v>
      </c>
      <c r="L12" s="17">
        <v>1.9399260561993901E-2</v>
      </c>
      <c r="M12" s="17"/>
      <c r="N12" s="17">
        <v>0</v>
      </c>
      <c r="O12" s="17">
        <v>5.9901600748029103E-2</v>
      </c>
      <c r="P12" s="17">
        <v>7.7966094371124797E-2</v>
      </c>
      <c r="Q12" s="17">
        <v>3.0020190414023901E-2</v>
      </c>
      <c r="R12" s="17">
        <v>2.5809978321859699E-2</v>
      </c>
      <c r="S12" s="17"/>
      <c r="T12" s="17">
        <v>0</v>
      </c>
      <c r="U12" s="17">
        <v>6.8136531327874297E-2</v>
      </c>
      <c r="V12" s="17">
        <v>2.3073007967914901E-2</v>
      </c>
      <c r="W12" s="17">
        <v>5.3529342421459798E-2</v>
      </c>
      <c r="X12" s="17"/>
      <c r="Y12" s="17">
        <v>5.0637095628453803E-2</v>
      </c>
      <c r="Z12" s="17">
        <v>0</v>
      </c>
      <c r="AA12" s="17">
        <v>4.2767371416218003E-2</v>
      </c>
      <c r="AB12" s="17">
        <v>9.7584296696594602E-2</v>
      </c>
      <c r="AC12" s="17">
        <v>0</v>
      </c>
      <c r="AD12" s="17">
        <v>0</v>
      </c>
      <c r="AE12" s="17"/>
      <c r="AF12" s="17">
        <v>4.91244332670496E-2</v>
      </c>
      <c r="AG12" s="17"/>
      <c r="AH12" s="17">
        <v>4.1893933385190797E-2</v>
      </c>
      <c r="AI12" s="17"/>
      <c r="AJ12" s="17">
        <v>3.0341581641102899E-2</v>
      </c>
      <c r="AK12" s="17">
        <v>5.0092344057920901E-2</v>
      </c>
      <c r="AL12" s="17">
        <v>3.9346491223279802E-2</v>
      </c>
      <c r="AM12" s="17">
        <v>2.50046461463059E-2</v>
      </c>
      <c r="AN12" s="17">
        <v>0.100547371674227</v>
      </c>
    </row>
    <row r="13" spans="2:40" x14ac:dyDescent="0.35">
      <c r="B13" s="18" t="s">
        <v>138</v>
      </c>
      <c r="C13" s="17">
        <v>0</v>
      </c>
      <c r="D13" s="17">
        <v>0</v>
      </c>
      <c r="E13" s="17">
        <v>0</v>
      </c>
      <c r="F13" s="17"/>
      <c r="G13" s="17">
        <v>0</v>
      </c>
      <c r="H13" s="17">
        <v>0</v>
      </c>
      <c r="I13" s="17">
        <v>0</v>
      </c>
      <c r="J13" s="17">
        <v>0</v>
      </c>
      <c r="K13" s="17">
        <v>0</v>
      </c>
      <c r="L13" s="17">
        <v>0</v>
      </c>
      <c r="M13" s="17"/>
      <c r="N13" s="17">
        <v>0</v>
      </c>
      <c r="O13" s="17">
        <v>0</v>
      </c>
      <c r="P13" s="17">
        <v>0</v>
      </c>
      <c r="Q13" s="17">
        <v>0</v>
      </c>
      <c r="R13" s="17">
        <v>0</v>
      </c>
      <c r="S13" s="17"/>
      <c r="T13" s="17">
        <v>0</v>
      </c>
      <c r="U13" s="17">
        <v>0</v>
      </c>
      <c r="V13" s="17">
        <v>0</v>
      </c>
      <c r="W13" s="17">
        <v>0</v>
      </c>
      <c r="X13" s="17"/>
      <c r="Y13" s="17">
        <v>0</v>
      </c>
      <c r="Z13" s="17">
        <v>0</v>
      </c>
      <c r="AA13" s="17">
        <v>0</v>
      </c>
      <c r="AB13" s="17">
        <v>0</v>
      </c>
      <c r="AC13" s="17">
        <v>0</v>
      </c>
      <c r="AD13" s="17">
        <v>0</v>
      </c>
      <c r="AE13" s="17"/>
      <c r="AF13" s="17">
        <v>0</v>
      </c>
      <c r="AG13" s="17"/>
      <c r="AH13" s="17">
        <v>0</v>
      </c>
      <c r="AI13" s="17"/>
      <c r="AJ13" s="17">
        <v>0</v>
      </c>
      <c r="AK13" s="17">
        <v>0</v>
      </c>
      <c r="AL13" s="17">
        <v>0</v>
      </c>
      <c r="AM13" s="17">
        <v>0</v>
      </c>
      <c r="AN13" s="17">
        <v>0</v>
      </c>
    </row>
    <row r="14" spans="2:40" x14ac:dyDescent="0.35">
      <c r="B14" s="18" t="s">
        <v>58</v>
      </c>
      <c r="C14" s="19">
        <v>7.4921588217947893E-2</v>
      </c>
      <c r="D14" s="19">
        <v>7.1016884270400302E-2</v>
      </c>
      <c r="E14" s="19">
        <v>8.0931866871625499E-2</v>
      </c>
      <c r="F14" s="19"/>
      <c r="G14" s="19">
        <v>7.2990288380048604E-2</v>
      </c>
      <c r="H14" s="19">
        <v>5.48271424983773E-2</v>
      </c>
      <c r="I14" s="19">
        <v>3.6245664190664502E-2</v>
      </c>
      <c r="J14" s="19">
        <v>6.6569452608448695E-2</v>
      </c>
      <c r="K14" s="19">
        <v>5.4198530310947603E-2</v>
      </c>
      <c r="L14" s="19">
        <v>0.162335098768247</v>
      </c>
      <c r="M14" s="19"/>
      <c r="N14" s="19">
        <v>9.1558326528447503E-2</v>
      </c>
      <c r="O14" s="19">
        <v>0.16400604644066699</v>
      </c>
      <c r="P14" s="19">
        <v>6.8717829150221302E-2</v>
      </c>
      <c r="Q14" s="19">
        <v>5.9850062764271697E-2</v>
      </c>
      <c r="R14" s="19">
        <v>4.8092397192206503E-2</v>
      </c>
      <c r="S14" s="19"/>
      <c r="T14" s="19">
        <v>0.115976223187885</v>
      </c>
      <c r="U14" s="19">
        <v>8.8502792429841104E-2</v>
      </c>
      <c r="V14" s="19">
        <v>7.4767038463415605E-2</v>
      </c>
      <c r="W14" s="19">
        <v>4.96295685831179E-2</v>
      </c>
      <c r="X14" s="19"/>
      <c r="Y14" s="19">
        <v>3.3002419804384703E-2</v>
      </c>
      <c r="Z14" s="19">
        <v>0.13628292783482501</v>
      </c>
      <c r="AA14" s="19">
        <v>0.150007892249334</v>
      </c>
      <c r="AB14" s="19">
        <v>0</v>
      </c>
      <c r="AC14" s="19">
        <v>0.125006898323621</v>
      </c>
      <c r="AD14" s="19">
        <v>0</v>
      </c>
      <c r="AE14" s="19"/>
      <c r="AF14" s="19">
        <v>6.9386804350270906E-2</v>
      </c>
      <c r="AG14" s="19"/>
      <c r="AH14" s="19">
        <v>7.5489691293319006E-2</v>
      </c>
      <c r="AI14" s="19"/>
      <c r="AJ14" s="19">
        <v>5.0944689261490199E-2</v>
      </c>
      <c r="AK14" s="19">
        <v>0.14132040277161201</v>
      </c>
      <c r="AL14" s="19">
        <v>8.2009713337277995E-2</v>
      </c>
      <c r="AM14" s="19">
        <v>6.2147035950963499E-2</v>
      </c>
      <c r="AN14" s="19">
        <v>7.1773072016893494E-2</v>
      </c>
    </row>
    <row r="15" spans="2:40" x14ac:dyDescent="0.35">
      <c r="B15" s="16" t="s">
        <v>153</v>
      </c>
    </row>
    <row r="16" spans="2:40" x14ac:dyDescent="0.35">
      <c r="B16" t="s">
        <v>63</v>
      </c>
    </row>
    <row r="17" spans="2:2" x14ac:dyDescent="0.35">
      <c r="B17" t="s">
        <v>64</v>
      </c>
    </row>
    <row r="19" spans="2:2" x14ac:dyDescent="0.35">
      <c r="B19" s="8" t="str">
        <f>HYPERLINK("#'Contents'!A1", "Return to Contents")</f>
        <v>Return to Contents</v>
      </c>
    </row>
  </sheetData>
  <mergeCells count="9">
    <mergeCell ref="AF5"/>
    <mergeCell ref="AH5"/>
    <mergeCell ref="AJ5:AN5"/>
    <mergeCell ref="D2:AH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B2:AN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0" width="10.7265625" customWidth="1"/>
    <col min="41" max="41" width="2.1796875" customWidth="1"/>
  </cols>
  <sheetData>
    <row r="2" spans="2:40" ht="40" customHeight="1" x14ac:dyDescent="0.35">
      <c r="D2" s="30" t="s">
        <v>160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row>
    <row r="5" spans="2:40" ht="30" customHeight="1" x14ac:dyDescent="0.35">
      <c r="B5" s="15"/>
      <c r="C5" s="15"/>
      <c r="D5" s="29" t="s">
        <v>49</v>
      </c>
      <c r="E5" s="29"/>
      <c r="F5" s="15"/>
      <c r="G5" s="29" t="s">
        <v>50</v>
      </c>
      <c r="H5" s="29"/>
      <c r="I5" s="29"/>
      <c r="J5" s="29"/>
      <c r="K5" s="29"/>
      <c r="L5" s="29"/>
      <c r="M5" s="15"/>
      <c r="N5" s="29" t="s">
        <v>51</v>
      </c>
      <c r="O5" s="29"/>
      <c r="P5" s="29"/>
      <c r="Q5" s="29"/>
      <c r="R5" s="29"/>
      <c r="S5" s="15"/>
      <c r="T5" s="29" t="s">
        <v>52</v>
      </c>
      <c r="U5" s="29"/>
      <c r="V5" s="29"/>
      <c r="W5" s="29"/>
      <c r="X5" s="15"/>
      <c r="Y5" s="29" t="s">
        <v>53</v>
      </c>
      <c r="Z5" s="29"/>
      <c r="AA5" s="29"/>
      <c r="AB5" s="29"/>
      <c r="AC5" s="29"/>
      <c r="AD5" s="29"/>
      <c r="AE5" s="15"/>
      <c r="AF5" s="29" t="s">
        <v>42</v>
      </c>
      <c r="AG5" s="15"/>
      <c r="AH5" s="29" t="s">
        <v>43</v>
      </c>
      <c r="AI5" s="15"/>
      <c r="AJ5" s="29" t="s">
        <v>54</v>
      </c>
      <c r="AK5" s="29"/>
      <c r="AL5" s="29"/>
      <c r="AM5" s="29"/>
      <c r="AN5" s="29"/>
    </row>
    <row r="6" spans="2:4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C6" s="12" t="s">
        <v>40</v>
      </c>
      <c r="AD6" s="12" t="s">
        <v>41</v>
      </c>
      <c r="AF6" s="12" t="s">
        <v>42</v>
      </c>
      <c r="AH6" s="12" t="s">
        <v>43</v>
      </c>
      <c r="AJ6" s="12" t="s">
        <v>44</v>
      </c>
      <c r="AK6" s="12" t="s">
        <v>45</v>
      </c>
      <c r="AL6" s="12" t="s">
        <v>46</v>
      </c>
      <c r="AM6" s="12" t="s">
        <v>47</v>
      </c>
      <c r="AN6" s="12" t="s">
        <v>48</v>
      </c>
    </row>
    <row r="7" spans="2:40" ht="30" customHeight="1" x14ac:dyDescent="0.35">
      <c r="B7" s="10" t="s">
        <v>19</v>
      </c>
      <c r="C7" s="10">
        <v>280</v>
      </c>
      <c r="D7" s="10">
        <v>155</v>
      </c>
      <c r="E7" s="10">
        <v>125</v>
      </c>
      <c r="F7" s="10"/>
      <c r="G7" s="10">
        <v>28</v>
      </c>
      <c r="H7" s="10">
        <v>65</v>
      </c>
      <c r="I7" s="10">
        <v>49</v>
      </c>
      <c r="J7" s="10">
        <v>49</v>
      </c>
      <c r="K7" s="10">
        <v>34</v>
      </c>
      <c r="L7" s="10">
        <v>55</v>
      </c>
      <c r="M7" s="10"/>
      <c r="N7" s="10">
        <v>23</v>
      </c>
      <c r="O7" s="10">
        <v>34</v>
      </c>
      <c r="P7" s="10">
        <v>67</v>
      </c>
      <c r="Q7" s="10">
        <v>107</v>
      </c>
      <c r="R7" s="10">
        <v>48</v>
      </c>
      <c r="S7" s="10"/>
      <c r="T7" s="10">
        <v>8</v>
      </c>
      <c r="U7" s="10">
        <v>60</v>
      </c>
      <c r="V7" s="10">
        <v>86</v>
      </c>
      <c r="W7" s="10">
        <v>104</v>
      </c>
      <c r="X7" s="10"/>
      <c r="Y7" s="10">
        <v>152</v>
      </c>
      <c r="Z7" s="10">
        <v>33</v>
      </c>
      <c r="AA7" s="10">
        <v>67</v>
      </c>
      <c r="AB7" s="10">
        <v>11</v>
      </c>
      <c r="AC7" s="10">
        <v>16</v>
      </c>
      <c r="AD7" s="10">
        <v>1</v>
      </c>
      <c r="AE7" s="10"/>
      <c r="AF7" s="10">
        <v>154</v>
      </c>
      <c r="AG7" s="10"/>
      <c r="AH7" s="10">
        <v>278</v>
      </c>
      <c r="AI7" s="10"/>
      <c r="AJ7" s="10">
        <v>100</v>
      </c>
      <c r="AK7" s="10">
        <v>43</v>
      </c>
      <c r="AL7" s="10">
        <v>58</v>
      </c>
      <c r="AM7" s="10">
        <v>51</v>
      </c>
      <c r="AN7" s="10">
        <v>28</v>
      </c>
    </row>
    <row r="8" spans="2:40" ht="30" customHeight="1" x14ac:dyDescent="0.35">
      <c r="B8" s="11" t="s">
        <v>20</v>
      </c>
      <c r="C8" s="11">
        <v>292</v>
      </c>
      <c r="D8" s="11">
        <v>177</v>
      </c>
      <c r="E8" s="11">
        <v>115</v>
      </c>
      <c r="F8" s="11"/>
      <c r="G8" s="11">
        <v>31</v>
      </c>
      <c r="H8" s="11">
        <v>76</v>
      </c>
      <c r="I8" s="11">
        <v>50</v>
      </c>
      <c r="J8" s="11">
        <v>53</v>
      </c>
      <c r="K8" s="11">
        <v>30</v>
      </c>
      <c r="L8" s="11">
        <v>52</v>
      </c>
      <c r="M8" s="11"/>
      <c r="N8" s="11">
        <v>24</v>
      </c>
      <c r="O8" s="11">
        <v>35</v>
      </c>
      <c r="P8" s="11">
        <v>68</v>
      </c>
      <c r="Q8" s="11">
        <v>112</v>
      </c>
      <c r="R8" s="11">
        <v>51</v>
      </c>
      <c r="S8" s="11"/>
      <c r="T8" s="11">
        <v>9</v>
      </c>
      <c r="U8" s="11">
        <v>61</v>
      </c>
      <c r="V8" s="11">
        <v>89</v>
      </c>
      <c r="W8" s="11">
        <v>112</v>
      </c>
      <c r="X8" s="11"/>
      <c r="Y8" s="11">
        <v>163</v>
      </c>
      <c r="Z8" s="11">
        <v>34</v>
      </c>
      <c r="AA8" s="11">
        <v>64</v>
      </c>
      <c r="AB8" s="11">
        <v>12</v>
      </c>
      <c r="AC8" s="11">
        <v>18</v>
      </c>
      <c r="AD8" s="11">
        <v>1</v>
      </c>
      <c r="AE8" s="11"/>
      <c r="AF8" s="11">
        <v>161</v>
      </c>
      <c r="AG8" s="11"/>
      <c r="AH8" s="11">
        <v>290</v>
      </c>
      <c r="AI8" s="11"/>
      <c r="AJ8" s="11">
        <v>101</v>
      </c>
      <c r="AK8" s="11">
        <v>43</v>
      </c>
      <c r="AL8" s="11">
        <v>59</v>
      </c>
      <c r="AM8" s="11">
        <v>58</v>
      </c>
      <c r="AN8" s="11">
        <v>32</v>
      </c>
    </row>
    <row r="9" spans="2:40" x14ac:dyDescent="0.35">
      <c r="B9" s="18" t="s">
        <v>134</v>
      </c>
      <c r="C9" s="17">
        <v>0.27604832577577798</v>
      </c>
      <c r="D9" s="17">
        <v>0.26551175129621701</v>
      </c>
      <c r="E9" s="17">
        <v>0.292266648477853</v>
      </c>
      <c r="F9" s="17"/>
      <c r="G9" s="17">
        <v>0.23869754983855401</v>
      </c>
      <c r="H9" s="17">
        <v>0.38339338083395302</v>
      </c>
      <c r="I9" s="17">
        <v>0.36789546827515501</v>
      </c>
      <c r="J9" s="17">
        <v>0.20740865651196899</v>
      </c>
      <c r="K9" s="17">
        <v>0.17226386859859999</v>
      </c>
      <c r="L9" s="17">
        <v>0.18290206440541301</v>
      </c>
      <c r="M9" s="17"/>
      <c r="N9" s="17">
        <v>0.19059787235539699</v>
      </c>
      <c r="O9" s="17">
        <v>0.23196247916023499</v>
      </c>
      <c r="P9" s="17">
        <v>0.25072298109868202</v>
      </c>
      <c r="Q9" s="17">
        <v>0.28785844014157402</v>
      </c>
      <c r="R9" s="17">
        <v>0.359543808138447</v>
      </c>
      <c r="S9" s="17"/>
      <c r="T9" s="17">
        <v>0.50088032093036505</v>
      </c>
      <c r="U9" s="17">
        <v>0.20326751968697199</v>
      </c>
      <c r="V9" s="17">
        <v>0.28464395652112301</v>
      </c>
      <c r="W9" s="17">
        <v>0.31530975139748602</v>
      </c>
      <c r="X9" s="17"/>
      <c r="Y9" s="17">
        <v>0.313636268261138</v>
      </c>
      <c r="Z9" s="17">
        <v>0.30678843625209901</v>
      </c>
      <c r="AA9" s="17">
        <v>0.147526742680059</v>
      </c>
      <c r="AB9" s="17">
        <v>0.33918465063599901</v>
      </c>
      <c r="AC9" s="17">
        <v>0.30089726306942499</v>
      </c>
      <c r="AD9" s="17">
        <v>0</v>
      </c>
      <c r="AE9" s="17"/>
      <c r="AF9" s="17">
        <v>0.25101723612350302</v>
      </c>
      <c r="AG9" s="17"/>
      <c r="AH9" s="17">
        <v>0.27814149953990203</v>
      </c>
      <c r="AI9" s="17"/>
      <c r="AJ9" s="17">
        <v>0.29374441654877598</v>
      </c>
      <c r="AK9" s="17">
        <v>0.28291251018025598</v>
      </c>
      <c r="AL9" s="17">
        <v>0.206069152424491</v>
      </c>
      <c r="AM9" s="17">
        <v>0.27861868605140899</v>
      </c>
      <c r="AN9" s="17">
        <v>0.33586639573678501</v>
      </c>
    </row>
    <row r="10" spans="2:40" x14ac:dyDescent="0.35">
      <c r="B10" s="18" t="s">
        <v>135</v>
      </c>
      <c r="C10" s="17">
        <v>0.49330981036479099</v>
      </c>
      <c r="D10" s="17">
        <v>0.49121244034127498</v>
      </c>
      <c r="E10" s="17">
        <v>0.49653816735434397</v>
      </c>
      <c r="F10" s="17"/>
      <c r="G10" s="17">
        <v>0.338739784077002</v>
      </c>
      <c r="H10" s="17">
        <v>0.39185734829991897</v>
      </c>
      <c r="I10" s="17">
        <v>0.53235391483592498</v>
      </c>
      <c r="J10" s="17">
        <v>0.55143061100214996</v>
      </c>
      <c r="K10" s="17">
        <v>0.68867480300750505</v>
      </c>
      <c r="L10" s="17">
        <v>0.52558192222762901</v>
      </c>
      <c r="M10" s="17"/>
      <c r="N10" s="17">
        <v>0.68255994619108096</v>
      </c>
      <c r="O10" s="17">
        <v>0.36513417357351202</v>
      </c>
      <c r="P10" s="17">
        <v>0.50399181365919599</v>
      </c>
      <c r="Q10" s="17">
        <v>0.52254186516545897</v>
      </c>
      <c r="R10" s="17">
        <v>0.40595460309051601</v>
      </c>
      <c r="S10" s="17"/>
      <c r="T10" s="17">
        <v>0.38314345588174997</v>
      </c>
      <c r="U10" s="17">
        <v>0.54553231649685696</v>
      </c>
      <c r="V10" s="17">
        <v>0.41570978903618899</v>
      </c>
      <c r="W10" s="17">
        <v>0.53866573394821604</v>
      </c>
      <c r="X10" s="17"/>
      <c r="Y10" s="17">
        <v>0.47029250013009699</v>
      </c>
      <c r="Z10" s="17">
        <v>0.504241138759706</v>
      </c>
      <c r="AA10" s="17">
        <v>0.56853865500628598</v>
      </c>
      <c r="AB10" s="17">
        <v>0.54978619415869301</v>
      </c>
      <c r="AC10" s="17">
        <v>0.35798538666917501</v>
      </c>
      <c r="AD10" s="17">
        <v>1</v>
      </c>
      <c r="AE10" s="17"/>
      <c r="AF10" s="17">
        <v>0.51383936649998196</v>
      </c>
      <c r="AG10" s="17"/>
      <c r="AH10" s="17">
        <v>0.49261271402583001</v>
      </c>
      <c r="AI10" s="17"/>
      <c r="AJ10" s="17">
        <v>0.46755846355033398</v>
      </c>
      <c r="AK10" s="17">
        <v>0.45210111052009599</v>
      </c>
      <c r="AL10" s="17">
        <v>0.63320040719362103</v>
      </c>
      <c r="AM10" s="17">
        <v>0.51371234538485799</v>
      </c>
      <c r="AN10" s="17">
        <v>0.333239311750055</v>
      </c>
    </row>
    <row r="11" spans="2:40" ht="29" x14ac:dyDescent="0.35">
      <c r="B11" s="18" t="s">
        <v>136</v>
      </c>
      <c r="C11" s="17">
        <v>0.13991901979492</v>
      </c>
      <c r="D11" s="17">
        <v>0.141230208936034</v>
      </c>
      <c r="E11" s="17">
        <v>0.13790078429957101</v>
      </c>
      <c r="F11" s="17"/>
      <c r="G11" s="17">
        <v>0.34957237770439598</v>
      </c>
      <c r="H11" s="17">
        <v>0.116189572409756</v>
      </c>
      <c r="I11" s="17">
        <v>6.0180660053120803E-2</v>
      </c>
      <c r="J11" s="17">
        <v>0.15352013331176201</v>
      </c>
      <c r="K11" s="17">
        <v>0.111861503134549</v>
      </c>
      <c r="L11" s="17">
        <v>0.12771353652470699</v>
      </c>
      <c r="M11" s="17"/>
      <c r="N11" s="17">
        <v>3.6206719233704797E-2</v>
      </c>
      <c r="O11" s="17">
        <v>0.26508966556817098</v>
      </c>
      <c r="P11" s="17">
        <v>0.155994468543355</v>
      </c>
      <c r="Q11" s="17">
        <v>0.12242667726299</v>
      </c>
      <c r="R11" s="17">
        <v>0.121130567006816</v>
      </c>
      <c r="S11" s="17"/>
      <c r="T11" s="17">
        <v>0</v>
      </c>
      <c r="U11" s="17">
        <v>0.156703691490336</v>
      </c>
      <c r="V11" s="17">
        <v>0.205183481758794</v>
      </c>
      <c r="W11" s="17">
        <v>7.3950700404270805E-2</v>
      </c>
      <c r="X11" s="17"/>
      <c r="Y11" s="17">
        <v>0.14170912834275701</v>
      </c>
      <c r="Z11" s="17">
        <v>0.117338947479651</v>
      </c>
      <c r="AA11" s="17">
        <v>0.132716583766919</v>
      </c>
      <c r="AB11" s="17">
        <v>0.111029155205309</v>
      </c>
      <c r="AC11" s="17">
        <v>0.216110451937779</v>
      </c>
      <c r="AD11" s="17">
        <v>0</v>
      </c>
      <c r="AE11" s="17"/>
      <c r="AF11" s="17">
        <v>0.13456297625330199</v>
      </c>
      <c r="AG11" s="17"/>
      <c r="AH11" s="17">
        <v>0.14097997468574799</v>
      </c>
      <c r="AI11" s="17"/>
      <c r="AJ11" s="17">
        <v>0.15852932861014901</v>
      </c>
      <c r="AK11" s="17">
        <v>0.114843575706782</v>
      </c>
      <c r="AL11" s="17">
        <v>7.4003250419630406E-2</v>
      </c>
      <c r="AM11" s="17">
        <v>0.14552193261276999</v>
      </c>
      <c r="AN11" s="17">
        <v>0.22692418686412999</v>
      </c>
    </row>
    <row r="12" spans="2:40" x14ac:dyDescent="0.35">
      <c r="B12" s="18" t="s">
        <v>137</v>
      </c>
      <c r="C12" s="17">
        <v>1.72650170603652E-2</v>
      </c>
      <c r="D12" s="17">
        <v>1.8209724138535398E-2</v>
      </c>
      <c r="E12" s="17">
        <v>1.5810885617321802E-2</v>
      </c>
      <c r="F12" s="17"/>
      <c r="G12" s="17">
        <v>0</v>
      </c>
      <c r="H12" s="17">
        <v>2.40758390651808E-2</v>
      </c>
      <c r="I12" s="17">
        <v>2.1722847265642799E-2</v>
      </c>
      <c r="J12" s="17">
        <v>2.10711465656701E-2</v>
      </c>
      <c r="K12" s="17">
        <v>0</v>
      </c>
      <c r="L12" s="17">
        <v>1.9399260561993901E-2</v>
      </c>
      <c r="M12" s="17"/>
      <c r="N12" s="17">
        <v>3.8066214277720903E-2</v>
      </c>
      <c r="O12" s="17">
        <v>0</v>
      </c>
      <c r="P12" s="17">
        <v>1.48768419406655E-2</v>
      </c>
      <c r="Q12" s="17">
        <v>9.7647167718641192E-3</v>
      </c>
      <c r="R12" s="17">
        <v>3.9468646250155302E-2</v>
      </c>
      <c r="S12" s="17"/>
      <c r="T12" s="17">
        <v>0</v>
      </c>
      <c r="U12" s="17">
        <v>1.49874148995534E-2</v>
      </c>
      <c r="V12" s="17">
        <v>2.2784318810471101E-2</v>
      </c>
      <c r="W12" s="17">
        <v>1.8941210133370402E-2</v>
      </c>
      <c r="X12" s="17"/>
      <c r="Y12" s="17">
        <v>2.4654164302008601E-2</v>
      </c>
      <c r="Z12" s="17">
        <v>0</v>
      </c>
      <c r="AA12" s="17">
        <v>1.5998300487179401E-2</v>
      </c>
      <c r="AB12" s="17">
        <v>0</v>
      </c>
      <c r="AC12" s="17">
        <v>0</v>
      </c>
      <c r="AD12" s="17">
        <v>0</v>
      </c>
      <c r="AE12" s="17"/>
      <c r="AF12" s="17">
        <v>2.0021079857466099E-2</v>
      </c>
      <c r="AG12" s="17"/>
      <c r="AH12" s="17">
        <v>1.42509808363732E-2</v>
      </c>
      <c r="AI12" s="17"/>
      <c r="AJ12" s="17">
        <v>2.0079519955173802E-2</v>
      </c>
      <c r="AK12" s="17">
        <v>0</v>
      </c>
      <c r="AL12" s="17">
        <v>3.4064522729344598E-2</v>
      </c>
      <c r="AM12" s="17">
        <v>0</v>
      </c>
      <c r="AN12" s="17">
        <v>3.2197033632135802E-2</v>
      </c>
    </row>
    <row r="13" spans="2:40" x14ac:dyDescent="0.35">
      <c r="B13" s="18" t="s">
        <v>138</v>
      </c>
      <c r="C13" s="17">
        <v>1.2074264342842599E-2</v>
      </c>
      <c r="D13" s="17">
        <v>1.48865962783438E-2</v>
      </c>
      <c r="E13" s="17">
        <v>7.7454089863143796E-3</v>
      </c>
      <c r="F13" s="17"/>
      <c r="G13" s="17">
        <v>0</v>
      </c>
      <c r="H13" s="17">
        <v>4.6686332571889998E-2</v>
      </c>
      <c r="I13" s="17">
        <v>0</v>
      </c>
      <c r="J13" s="17">
        <v>0</v>
      </c>
      <c r="K13" s="17">
        <v>0</v>
      </c>
      <c r="L13" s="17">
        <v>0</v>
      </c>
      <c r="M13" s="17"/>
      <c r="N13" s="17">
        <v>0</v>
      </c>
      <c r="O13" s="17">
        <v>0</v>
      </c>
      <c r="P13" s="17">
        <v>1.92510760870713E-2</v>
      </c>
      <c r="Q13" s="17">
        <v>7.9357369523160599E-3</v>
      </c>
      <c r="R13" s="17">
        <v>2.5809978321859699E-2</v>
      </c>
      <c r="S13" s="17"/>
      <c r="T13" s="17">
        <v>0</v>
      </c>
      <c r="U13" s="17">
        <v>2.1751360048647299E-2</v>
      </c>
      <c r="V13" s="17">
        <v>1.00379127021974E-2</v>
      </c>
      <c r="W13" s="17">
        <v>1.1824223448105201E-2</v>
      </c>
      <c r="X13" s="17"/>
      <c r="Y13" s="17">
        <v>2.1598857039932001E-2</v>
      </c>
      <c r="Z13" s="17">
        <v>0</v>
      </c>
      <c r="AA13" s="17">
        <v>0</v>
      </c>
      <c r="AB13" s="17">
        <v>0</v>
      </c>
      <c r="AC13" s="17">
        <v>0</v>
      </c>
      <c r="AD13" s="17">
        <v>0</v>
      </c>
      <c r="AE13" s="17"/>
      <c r="AF13" s="17">
        <v>2.1899901411107401E-2</v>
      </c>
      <c r="AG13" s="17"/>
      <c r="AH13" s="17">
        <v>1.21658190851962E-2</v>
      </c>
      <c r="AI13" s="17"/>
      <c r="AJ13" s="17">
        <v>2.1916671374694802E-2</v>
      </c>
      <c r="AK13" s="17">
        <v>3.0839603385238001E-2</v>
      </c>
      <c r="AL13" s="17">
        <v>0</v>
      </c>
      <c r="AM13" s="17">
        <v>0</v>
      </c>
      <c r="AN13" s="17">
        <v>0</v>
      </c>
    </row>
    <row r="14" spans="2:40" x14ac:dyDescent="0.35">
      <c r="B14" s="18" t="s">
        <v>58</v>
      </c>
      <c r="C14" s="19">
        <v>6.1383562661303001E-2</v>
      </c>
      <c r="D14" s="19">
        <v>6.8949279009595493E-2</v>
      </c>
      <c r="E14" s="19">
        <v>4.9738105264595399E-2</v>
      </c>
      <c r="F14" s="19"/>
      <c r="G14" s="19">
        <v>7.2990288380048604E-2</v>
      </c>
      <c r="H14" s="19">
        <v>3.77975268193015E-2</v>
      </c>
      <c r="I14" s="19">
        <v>1.7847109570157001E-2</v>
      </c>
      <c r="J14" s="19">
        <v>6.6569452608448695E-2</v>
      </c>
      <c r="K14" s="19">
        <v>2.7199825259346201E-2</v>
      </c>
      <c r="L14" s="19">
        <v>0.14440321628025701</v>
      </c>
      <c r="M14" s="19"/>
      <c r="N14" s="19">
        <v>5.2569247942096699E-2</v>
      </c>
      <c r="O14" s="19">
        <v>0.137813681698083</v>
      </c>
      <c r="P14" s="19">
        <v>5.5162818671030199E-2</v>
      </c>
      <c r="Q14" s="19">
        <v>4.94725637057968E-2</v>
      </c>
      <c r="R14" s="19">
        <v>4.8092397192206503E-2</v>
      </c>
      <c r="S14" s="19"/>
      <c r="T14" s="19">
        <v>0.115976223187885</v>
      </c>
      <c r="U14" s="19">
        <v>5.7757697377634601E-2</v>
      </c>
      <c r="V14" s="19">
        <v>6.1640541171225798E-2</v>
      </c>
      <c r="W14" s="19">
        <v>4.1308380668551498E-2</v>
      </c>
      <c r="X14" s="19"/>
      <c r="Y14" s="19">
        <v>2.8109081924066599E-2</v>
      </c>
      <c r="Z14" s="19">
        <v>7.1631477508543706E-2</v>
      </c>
      <c r="AA14" s="19">
        <v>0.13521971805955599</v>
      </c>
      <c r="AB14" s="19">
        <v>0</v>
      </c>
      <c r="AC14" s="19">
        <v>0.125006898323621</v>
      </c>
      <c r="AD14" s="19">
        <v>0</v>
      </c>
      <c r="AE14" s="19"/>
      <c r="AF14" s="19">
        <v>5.8659439854639603E-2</v>
      </c>
      <c r="AG14" s="19"/>
      <c r="AH14" s="19">
        <v>6.1849011826951697E-2</v>
      </c>
      <c r="AI14" s="19"/>
      <c r="AJ14" s="19">
        <v>3.8171599960873E-2</v>
      </c>
      <c r="AK14" s="19">
        <v>0.119303200207628</v>
      </c>
      <c r="AL14" s="19">
        <v>5.2662667232912699E-2</v>
      </c>
      <c r="AM14" s="19">
        <v>6.2147035950963499E-2</v>
      </c>
      <c r="AN14" s="19">
        <v>7.1773072016893494E-2</v>
      </c>
    </row>
    <row r="15" spans="2:40" x14ac:dyDescent="0.35">
      <c r="B15" s="16" t="s">
        <v>153</v>
      </c>
    </row>
    <row r="16" spans="2:40" x14ac:dyDescent="0.35">
      <c r="B16" t="s">
        <v>63</v>
      </c>
    </row>
    <row r="17" spans="2:2" x14ac:dyDescent="0.35">
      <c r="B17" t="s">
        <v>64</v>
      </c>
    </row>
    <row r="19" spans="2:2" x14ac:dyDescent="0.35">
      <c r="B19" s="8" t="str">
        <f>HYPERLINK("#'Contents'!A1", "Return to Contents")</f>
        <v>Return to Contents</v>
      </c>
    </row>
  </sheetData>
  <mergeCells count="9">
    <mergeCell ref="AF5"/>
    <mergeCell ref="AH5"/>
    <mergeCell ref="AJ5:AN5"/>
    <mergeCell ref="D2:AH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B2:AN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0" width="10.7265625" customWidth="1"/>
    <col min="41" max="41" width="2.1796875" customWidth="1"/>
  </cols>
  <sheetData>
    <row r="2" spans="2:40" ht="40" customHeight="1" x14ac:dyDescent="0.35">
      <c r="D2" s="30" t="s">
        <v>161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row>
    <row r="5" spans="2:40" ht="30" customHeight="1" x14ac:dyDescent="0.35">
      <c r="B5" s="15"/>
      <c r="C5" s="15"/>
      <c r="D5" s="29" t="s">
        <v>49</v>
      </c>
      <c r="E5" s="29"/>
      <c r="F5" s="15"/>
      <c r="G5" s="29" t="s">
        <v>50</v>
      </c>
      <c r="H5" s="29"/>
      <c r="I5" s="29"/>
      <c r="J5" s="29"/>
      <c r="K5" s="29"/>
      <c r="L5" s="29"/>
      <c r="M5" s="15"/>
      <c r="N5" s="29" t="s">
        <v>51</v>
      </c>
      <c r="O5" s="29"/>
      <c r="P5" s="29"/>
      <c r="Q5" s="29"/>
      <c r="R5" s="29"/>
      <c r="S5" s="15"/>
      <c r="T5" s="29" t="s">
        <v>52</v>
      </c>
      <c r="U5" s="29"/>
      <c r="V5" s="29"/>
      <c r="W5" s="29"/>
      <c r="X5" s="15"/>
      <c r="Y5" s="29" t="s">
        <v>53</v>
      </c>
      <c r="Z5" s="29"/>
      <c r="AA5" s="29"/>
      <c r="AB5" s="29"/>
      <c r="AC5" s="29"/>
      <c r="AD5" s="29"/>
      <c r="AE5" s="15"/>
      <c r="AF5" s="29" t="s">
        <v>42</v>
      </c>
      <c r="AG5" s="15"/>
      <c r="AH5" s="29" t="s">
        <v>43</v>
      </c>
      <c r="AI5" s="15"/>
      <c r="AJ5" s="29" t="s">
        <v>54</v>
      </c>
      <c r="AK5" s="29"/>
      <c r="AL5" s="29"/>
      <c r="AM5" s="29"/>
      <c r="AN5" s="29"/>
    </row>
    <row r="6" spans="2:4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C6" s="12" t="s">
        <v>40</v>
      </c>
      <c r="AD6" s="12" t="s">
        <v>41</v>
      </c>
      <c r="AF6" s="12" t="s">
        <v>42</v>
      </c>
      <c r="AH6" s="12" t="s">
        <v>43</v>
      </c>
      <c r="AJ6" s="12" t="s">
        <v>44</v>
      </c>
      <c r="AK6" s="12" t="s">
        <v>45</v>
      </c>
      <c r="AL6" s="12" t="s">
        <v>46</v>
      </c>
      <c r="AM6" s="12" t="s">
        <v>47</v>
      </c>
      <c r="AN6" s="12" t="s">
        <v>48</v>
      </c>
    </row>
    <row r="7" spans="2:40" ht="30" customHeight="1" x14ac:dyDescent="0.35">
      <c r="B7" s="10" t="s">
        <v>19</v>
      </c>
      <c r="C7" s="10">
        <v>280</v>
      </c>
      <c r="D7" s="10">
        <v>155</v>
      </c>
      <c r="E7" s="10">
        <v>125</v>
      </c>
      <c r="F7" s="10"/>
      <c r="G7" s="10">
        <v>28</v>
      </c>
      <c r="H7" s="10">
        <v>65</v>
      </c>
      <c r="I7" s="10">
        <v>49</v>
      </c>
      <c r="J7" s="10">
        <v>49</v>
      </c>
      <c r="K7" s="10">
        <v>34</v>
      </c>
      <c r="L7" s="10">
        <v>55</v>
      </c>
      <c r="M7" s="10"/>
      <c r="N7" s="10">
        <v>23</v>
      </c>
      <c r="O7" s="10">
        <v>34</v>
      </c>
      <c r="P7" s="10">
        <v>67</v>
      </c>
      <c r="Q7" s="10">
        <v>107</v>
      </c>
      <c r="R7" s="10">
        <v>48</v>
      </c>
      <c r="S7" s="10"/>
      <c r="T7" s="10">
        <v>8</v>
      </c>
      <c r="U7" s="10">
        <v>60</v>
      </c>
      <c r="V7" s="10">
        <v>86</v>
      </c>
      <c r="W7" s="10">
        <v>104</v>
      </c>
      <c r="X7" s="10"/>
      <c r="Y7" s="10">
        <v>152</v>
      </c>
      <c r="Z7" s="10">
        <v>33</v>
      </c>
      <c r="AA7" s="10">
        <v>67</v>
      </c>
      <c r="AB7" s="10">
        <v>11</v>
      </c>
      <c r="AC7" s="10">
        <v>16</v>
      </c>
      <c r="AD7" s="10">
        <v>1</v>
      </c>
      <c r="AE7" s="10"/>
      <c r="AF7" s="10">
        <v>154</v>
      </c>
      <c r="AG7" s="10"/>
      <c r="AH7" s="10">
        <v>278</v>
      </c>
      <c r="AI7" s="10"/>
      <c r="AJ7" s="10">
        <v>100</v>
      </c>
      <c r="AK7" s="10">
        <v>43</v>
      </c>
      <c r="AL7" s="10">
        <v>58</v>
      </c>
      <c r="AM7" s="10">
        <v>51</v>
      </c>
      <c r="AN7" s="10">
        <v>28</v>
      </c>
    </row>
    <row r="8" spans="2:40" ht="30" customHeight="1" x14ac:dyDescent="0.35">
      <c r="B8" s="11" t="s">
        <v>20</v>
      </c>
      <c r="C8" s="11">
        <v>292</v>
      </c>
      <c r="D8" s="11">
        <v>177</v>
      </c>
      <c r="E8" s="11">
        <v>115</v>
      </c>
      <c r="F8" s="11"/>
      <c r="G8" s="11">
        <v>31</v>
      </c>
      <c r="H8" s="11">
        <v>76</v>
      </c>
      <c r="I8" s="11">
        <v>50</v>
      </c>
      <c r="J8" s="11">
        <v>53</v>
      </c>
      <c r="K8" s="11">
        <v>30</v>
      </c>
      <c r="L8" s="11">
        <v>52</v>
      </c>
      <c r="M8" s="11"/>
      <c r="N8" s="11">
        <v>24</v>
      </c>
      <c r="O8" s="11">
        <v>35</v>
      </c>
      <c r="P8" s="11">
        <v>68</v>
      </c>
      <c r="Q8" s="11">
        <v>112</v>
      </c>
      <c r="R8" s="11">
        <v>51</v>
      </c>
      <c r="S8" s="11"/>
      <c r="T8" s="11">
        <v>9</v>
      </c>
      <c r="U8" s="11">
        <v>61</v>
      </c>
      <c r="V8" s="11">
        <v>89</v>
      </c>
      <c r="W8" s="11">
        <v>112</v>
      </c>
      <c r="X8" s="11"/>
      <c r="Y8" s="11">
        <v>163</v>
      </c>
      <c r="Z8" s="11">
        <v>34</v>
      </c>
      <c r="AA8" s="11">
        <v>64</v>
      </c>
      <c r="AB8" s="11">
        <v>12</v>
      </c>
      <c r="AC8" s="11">
        <v>18</v>
      </c>
      <c r="AD8" s="11">
        <v>1</v>
      </c>
      <c r="AE8" s="11"/>
      <c r="AF8" s="11">
        <v>161</v>
      </c>
      <c r="AG8" s="11"/>
      <c r="AH8" s="11">
        <v>290</v>
      </c>
      <c r="AI8" s="11"/>
      <c r="AJ8" s="11">
        <v>101</v>
      </c>
      <c r="AK8" s="11">
        <v>43</v>
      </c>
      <c r="AL8" s="11">
        <v>59</v>
      </c>
      <c r="AM8" s="11">
        <v>58</v>
      </c>
      <c r="AN8" s="11">
        <v>32</v>
      </c>
    </row>
    <row r="9" spans="2:40" x14ac:dyDescent="0.35">
      <c r="B9" s="18" t="s">
        <v>134</v>
      </c>
      <c r="C9" s="17">
        <v>0.280897919606027</v>
      </c>
      <c r="D9" s="17">
        <v>0.25363018725119302</v>
      </c>
      <c r="E9" s="17">
        <v>0.322869518966173</v>
      </c>
      <c r="F9" s="17"/>
      <c r="G9" s="17">
        <v>0.34864852461303703</v>
      </c>
      <c r="H9" s="17">
        <v>0.27602707267338999</v>
      </c>
      <c r="I9" s="17">
        <v>0.40637883024360899</v>
      </c>
      <c r="J9" s="17">
        <v>0.26232516246333099</v>
      </c>
      <c r="K9" s="17">
        <v>0.20894900480995801</v>
      </c>
      <c r="L9" s="17">
        <v>0.18593513197478601</v>
      </c>
      <c r="M9" s="17"/>
      <c r="N9" s="17">
        <v>0.21662165019025101</v>
      </c>
      <c r="O9" s="17">
        <v>0.26313469775250198</v>
      </c>
      <c r="P9" s="17">
        <v>0.26708736095706798</v>
      </c>
      <c r="Q9" s="17">
        <v>0.24276632685628799</v>
      </c>
      <c r="R9" s="17">
        <v>0.430586309981555</v>
      </c>
      <c r="S9" s="17"/>
      <c r="T9" s="17">
        <v>0.20730252905031701</v>
      </c>
      <c r="U9" s="17">
        <v>0.26476124926396599</v>
      </c>
      <c r="V9" s="17">
        <v>0.31590221371657201</v>
      </c>
      <c r="W9" s="17">
        <v>0.26649890991174302</v>
      </c>
      <c r="X9" s="17"/>
      <c r="Y9" s="17">
        <v>0.27756486310880901</v>
      </c>
      <c r="Z9" s="17">
        <v>0.42353509607616202</v>
      </c>
      <c r="AA9" s="17">
        <v>0.16710194339595799</v>
      </c>
      <c r="AB9" s="17">
        <v>0.44382346012660601</v>
      </c>
      <c r="AC9" s="17">
        <v>0.34578170173299999</v>
      </c>
      <c r="AD9" s="17">
        <v>0</v>
      </c>
      <c r="AE9" s="17"/>
      <c r="AF9" s="17">
        <v>0.26688002537063898</v>
      </c>
      <c r="AG9" s="17"/>
      <c r="AH9" s="17">
        <v>0.28302786607124703</v>
      </c>
      <c r="AI9" s="17"/>
      <c r="AJ9" s="17">
        <v>0.32719353137552398</v>
      </c>
      <c r="AK9" s="17">
        <v>0.20873038636347399</v>
      </c>
      <c r="AL9" s="17">
        <v>0.25357591521408701</v>
      </c>
      <c r="AM9" s="17">
        <v>0.26646116592985303</v>
      </c>
      <c r="AN9" s="17">
        <v>0.308487390354583</v>
      </c>
    </row>
    <row r="10" spans="2:40" x14ac:dyDescent="0.35">
      <c r="B10" s="18" t="s">
        <v>135</v>
      </c>
      <c r="C10" s="17">
        <v>0.506640600348227</v>
      </c>
      <c r="D10" s="17">
        <v>0.52846234466561004</v>
      </c>
      <c r="E10" s="17">
        <v>0.473051686612742</v>
      </c>
      <c r="F10" s="17"/>
      <c r="G10" s="17">
        <v>0.47041317639491198</v>
      </c>
      <c r="H10" s="17">
        <v>0.50073758102993304</v>
      </c>
      <c r="I10" s="17">
        <v>0.47150066157159198</v>
      </c>
      <c r="J10" s="17">
        <v>0.512421503358226</v>
      </c>
      <c r="K10" s="17">
        <v>0.61758692725873299</v>
      </c>
      <c r="L10" s="17">
        <v>0.50218951822936397</v>
      </c>
      <c r="M10" s="17"/>
      <c r="N10" s="17">
        <v>0.61721377483390805</v>
      </c>
      <c r="O10" s="17">
        <v>0.44331638800271</v>
      </c>
      <c r="P10" s="17">
        <v>0.50770149188700198</v>
      </c>
      <c r="Q10" s="17">
        <v>0.55595883096613197</v>
      </c>
      <c r="R10" s="17">
        <v>0.38016869153581601</v>
      </c>
      <c r="S10" s="17"/>
      <c r="T10" s="17">
        <v>0.67672124776179798</v>
      </c>
      <c r="U10" s="17">
        <v>0.52508640776300197</v>
      </c>
      <c r="V10" s="17">
        <v>0.43879783343443701</v>
      </c>
      <c r="W10" s="17">
        <v>0.54563096529460697</v>
      </c>
      <c r="X10" s="17"/>
      <c r="Y10" s="17">
        <v>0.54892275898805798</v>
      </c>
      <c r="Z10" s="17">
        <v>0.34994525806806498</v>
      </c>
      <c r="AA10" s="17">
        <v>0.53070110762522904</v>
      </c>
      <c r="AB10" s="17">
        <v>0.35808419248586798</v>
      </c>
      <c r="AC10" s="17">
        <v>0.41371200035168199</v>
      </c>
      <c r="AD10" s="17">
        <v>1</v>
      </c>
      <c r="AE10" s="17"/>
      <c r="AF10" s="17">
        <v>0.51220088417172305</v>
      </c>
      <c r="AG10" s="17"/>
      <c r="AH10" s="17">
        <v>0.50604458652722595</v>
      </c>
      <c r="AI10" s="17"/>
      <c r="AJ10" s="17">
        <v>0.44454175248891797</v>
      </c>
      <c r="AK10" s="17">
        <v>0.57777930765430396</v>
      </c>
      <c r="AL10" s="17">
        <v>0.55393394704236298</v>
      </c>
      <c r="AM10" s="17">
        <v>0.54324459086406096</v>
      </c>
      <c r="AN10" s="17">
        <v>0.45282332385974799</v>
      </c>
    </row>
    <row r="11" spans="2:40" ht="29" x14ac:dyDescent="0.35">
      <c r="B11" s="18" t="s">
        <v>136</v>
      </c>
      <c r="C11" s="17">
        <v>0.10078007223180099</v>
      </c>
      <c r="D11" s="17">
        <v>0.10216826996966701</v>
      </c>
      <c r="E11" s="17">
        <v>9.8643301981595904E-2</v>
      </c>
      <c r="F11" s="17"/>
      <c r="G11" s="17">
        <v>6.90621886060174E-2</v>
      </c>
      <c r="H11" s="17">
        <v>9.7646032161229301E-2</v>
      </c>
      <c r="I11" s="17">
        <v>6.1212805314880298E-2</v>
      </c>
      <c r="J11" s="17">
        <v>0.123393512512411</v>
      </c>
      <c r="K11" s="17">
        <v>8.9745722500704103E-2</v>
      </c>
      <c r="L11" s="17">
        <v>0.14582759136773801</v>
      </c>
      <c r="M11" s="17"/>
      <c r="N11" s="17">
        <v>7.5529112756023295E-2</v>
      </c>
      <c r="O11" s="17">
        <v>0.131091830202368</v>
      </c>
      <c r="P11" s="17">
        <v>0.13592041045716299</v>
      </c>
      <c r="Q11" s="17">
        <v>8.6385604490296697E-2</v>
      </c>
      <c r="R11" s="17">
        <v>7.8006377285375295E-2</v>
      </c>
      <c r="S11" s="17"/>
      <c r="T11" s="17">
        <v>0</v>
      </c>
      <c r="U11" s="17">
        <v>8.4670485599773193E-2</v>
      </c>
      <c r="V11" s="17">
        <v>0.12885576135530599</v>
      </c>
      <c r="W11" s="17">
        <v>9.5224827431872799E-2</v>
      </c>
      <c r="X11" s="17"/>
      <c r="Y11" s="17">
        <v>8.9206129145722193E-2</v>
      </c>
      <c r="Z11" s="17">
        <v>0.117338947479651</v>
      </c>
      <c r="AA11" s="17">
        <v>0.119636339566279</v>
      </c>
      <c r="AB11" s="17">
        <v>0.19809234738752601</v>
      </c>
      <c r="AC11" s="17">
        <v>4.8901553417665597E-2</v>
      </c>
      <c r="AD11" s="17">
        <v>0</v>
      </c>
      <c r="AE11" s="17"/>
      <c r="AF11" s="17">
        <v>9.8852152635675705E-2</v>
      </c>
      <c r="AG11" s="17"/>
      <c r="AH11" s="17">
        <v>0.101544250759417</v>
      </c>
      <c r="AI11" s="17"/>
      <c r="AJ11" s="17">
        <v>0.115035469143998</v>
      </c>
      <c r="AK11" s="17">
        <v>6.4439972052618602E-2</v>
      </c>
      <c r="AL11" s="17">
        <v>9.2176690864354094E-2</v>
      </c>
      <c r="AM11" s="17">
        <v>9.3091823343008404E-2</v>
      </c>
      <c r="AN11" s="17">
        <v>0.13471918013664</v>
      </c>
    </row>
    <row r="12" spans="2:40" x14ac:dyDescent="0.35">
      <c r="B12" s="18" t="s">
        <v>137</v>
      </c>
      <c r="C12" s="17">
        <v>4.4557677370700703E-2</v>
      </c>
      <c r="D12" s="17">
        <v>5.1987941138134201E-2</v>
      </c>
      <c r="E12" s="17">
        <v>3.3120714079118298E-2</v>
      </c>
      <c r="F12" s="17"/>
      <c r="G12" s="17">
        <v>3.8885822005985303E-2</v>
      </c>
      <c r="H12" s="17">
        <v>6.3990466541069102E-2</v>
      </c>
      <c r="I12" s="17">
        <v>4.3060593299762202E-2</v>
      </c>
      <c r="J12" s="17">
        <v>3.5290369057583398E-2</v>
      </c>
      <c r="K12" s="17">
        <v>2.95198151196579E-2</v>
      </c>
      <c r="L12" s="17">
        <v>3.9195539514814297E-2</v>
      </c>
      <c r="M12" s="17"/>
      <c r="N12" s="17">
        <v>3.8066214277720903E-2</v>
      </c>
      <c r="O12" s="17">
        <v>2.4643402344336599E-2</v>
      </c>
      <c r="P12" s="17">
        <v>3.4127918027736799E-2</v>
      </c>
      <c r="Q12" s="17">
        <v>5.8561799501426502E-2</v>
      </c>
      <c r="R12" s="17">
        <v>4.5403136144858303E-2</v>
      </c>
      <c r="S12" s="17"/>
      <c r="T12" s="17">
        <v>0</v>
      </c>
      <c r="U12" s="17">
        <v>5.27367450960705E-2</v>
      </c>
      <c r="V12" s="17">
        <v>4.6132920429467497E-2</v>
      </c>
      <c r="W12" s="17">
        <v>5.1336916693225897E-2</v>
      </c>
      <c r="X12" s="17"/>
      <c r="Y12" s="17">
        <v>4.0292440898698698E-2</v>
      </c>
      <c r="Z12" s="17">
        <v>3.7549220867578198E-2</v>
      </c>
      <c r="AA12" s="17">
        <v>6.1814954878698099E-2</v>
      </c>
      <c r="AB12" s="17">
        <v>0</v>
      </c>
      <c r="AC12" s="17">
        <v>6.6597846174031194E-2</v>
      </c>
      <c r="AD12" s="17">
        <v>0</v>
      </c>
      <c r="AE12" s="17"/>
      <c r="AF12" s="17">
        <v>5.2913449625957003E-2</v>
      </c>
      <c r="AG12" s="17"/>
      <c r="AH12" s="17">
        <v>4.1750591434685298E-2</v>
      </c>
      <c r="AI12" s="17"/>
      <c r="AJ12" s="17">
        <v>6.6211366828557106E-2</v>
      </c>
      <c r="AK12" s="17">
        <v>5.1259213397001499E-2</v>
      </c>
      <c r="AL12" s="17">
        <v>1.8641360536661801E-2</v>
      </c>
      <c r="AM12" s="17">
        <v>3.5055383912114498E-2</v>
      </c>
      <c r="AN12" s="17">
        <v>3.2197033632135802E-2</v>
      </c>
    </row>
    <row r="13" spans="2:40" x14ac:dyDescent="0.35">
      <c r="B13" s="18" t="s">
        <v>138</v>
      </c>
      <c r="C13" s="17">
        <v>6.15562248982718E-3</v>
      </c>
      <c r="D13" s="17">
        <v>0</v>
      </c>
      <c r="E13" s="17">
        <v>1.5630606239604699E-2</v>
      </c>
      <c r="F13" s="17"/>
      <c r="G13" s="17">
        <v>0</v>
      </c>
      <c r="H13" s="17">
        <v>2.3801320775077399E-2</v>
      </c>
      <c r="I13" s="17">
        <v>0</v>
      </c>
      <c r="J13" s="17">
        <v>0</v>
      </c>
      <c r="K13" s="17">
        <v>0</v>
      </c>
      <c r="L13" s="17">
        <v>0</v>
      </c>
      <c r="M13" s="17"/>
      <c r="N13" s="17">
        <v>0</v>
      </c>
      <c r="O13" s="17">
        <v>0</v>
      </c>
      <c r="P13" s="17">
        <v>0</v>
      </c>
      <c r="Q13" s="17">
        <v>7.9357369523160599E-3</v>
      </c>
      <c r="R13" s="17">
        <v>1.7743087860189199E-2</v>
      </c>
      <c r="S13" s="17"/>
      <c r="T13" s="17">
        <v>0</v>
      </c>
      <c r="U13" s="17">
        <v>1.49874148995534E-2</v>
      </c>
      <c r="V13" s="17">
        <v>1.00379127021974E-2</v>
      </c>
      <c r="W13" s="17">
        <v>0</v>
      </c>
      <c r="X13" s="17"/>
      <c r="Y13" s="17">
        <v>1.10113880543273E-2</v>
      </c>
      <c r="Z13" s="17">
        <v>0</v>
      </c>
      <c r="AA13" s="17">
        <v>0</v>
      </c>
      <c r="AB13" s="17">
        <v>0</v>
      </c>
      <c r="AC13" s="17">
        <v>0</v>
      </c>
      <c r="AD13" s="17">
        <v>0</v>
      </c>
      <c r="AE13" s="17"/>
      <c r="AF13" s="17">
        <v>5.5325072305522204E-3</v>
      </c>
      <c r="AG13" s="17"/>
      <c r="AH13" s="17">
        <v>6.2022983298683897E-3</v>
      </c>
      <c r="AI13" s="17"/>
      <c r="AJ13" s="17">
        <v>8.8462802021290008E-3</v>
      </c>
      <c r="AK13" s="17">
        <v>0</v>
      </c>
      <c r="AL13" s="17">
        <v>1.5423162192682799E-2</v>
      </c>
      <c r="AM13" s="17">
        <v>0</v>
      </c>
      <c r="AN13" s="17">
        <v>0</v>
      </c>
    </row>
    <row r="14" spans="2:40" x14ac:dyDescent="0.35">
      <c r="B14" s="18" t="s">
        <v>58</v>
      </c>
      <c r="C14" s="19">
        <v>6.0968107953417901E-2</v>
      </c>
      <c r="D14" s="19">
        <v>6.3751256975395701E-2</v>
      </c>
      <c r="E14" s="19">
        <v>5.6684172120765902E-2</v>
      </c>
      <c r="F14" s="19"/>
      <c r="G14" s="19">
        <v>7.2990288380048604E-2</v>
      </c>
      <c r="H14" s="19">
        <v>3.77975268193015E-2</v>
      </c>
      <c r="I14" s="19">
        <v>1.7847109570157001E-2</v>
      </c>
      <c r="J14" s="19">
        <v>6.6569452608448695E-2</v>
      </c>
      <c r="K14" s="19">
        <v>5.4198530310947603E-2</v>
      </c>
      <c r="L14" s="19">
        <v>0.12685221891329801</v>
      </c>
      <c r="M14" s="19"/>
      <c r="N14" s="19">
        <v>5.2569247942096699E-2</v>
      </c>
      <c r="O14" s="19">
        <v>0.137813681698083</v>
      </c>
      <c r="P14" s="19">
        <v>5.5162818671030199E-2</v>
      </c>
      <c r="Q14" s="19">
        <v>4.8391701233540897E-2</v>
      </c>
      <c r="R14" s="19">
        <v>4.8092397192206503E-2</v>
      </c>
      <c r="S14" s="19"/>
      <c r="T14" s="19">
        <v>0.115976223187885</v>
      </c>
      <c r="U14" s="19">
        <v>5.7757697377634601E-2</v>
      </c>
      <c r="V14" s="19">
        <v>6.0273358362020003E-2</v>
      </c>
      <c r="W14" s="19">
        <v>4.1308380668551498E-2</v>
      </c>
      <c r="X14" s="19"/>
      <c r="Y14" s="19">
        <v>3.3002419804384703E-2</v>
      </c>
      <c r="Z14" s="19">
        <v>7.1631477508543706E-2</v>
      </c>
      <c r="AA14" s="19">
        <v>0.120745654533835</v>
      </c>
      <c r="AB14" s="19">
        <v>0</v>
      </c>
      <c r="AC14" s="19">
        <v>0.125006898323621</v>
      </c>
      <c r="AD14" s="19">
        <v>0</v>
      </c>
      <c r="AE14" s="19"/>
      <c r="AF14" s="19">
        <v>6.36209809654531E-2</v>
      </c>
      <c r="AG14" s="19"/>
      <c r="AH14" s="19">
        <v>6.1430406877556201E-2</v>
      </c>
      <c r="AI14" s="19"/>
      <c r="AJ14" s="19">
        <v>3.8171599960873E-2</v>
      </c>
      <c r="AK14" s="19">
        <v>9.7791120532602693E-2</v>
      </c>
      <c r="AL14" s="19">
        <v>6.6248924149850702E-2</v>
      </c>
      <c r="AM14" s="19">
        <v>6.2147035950963499E-2</v>
      </c>
      <c r="AN14" s="19">
        <v>7.1773072016893494E-2</v>
      </c>
    </row>
    <row r="15" spans="2:40" x14ac:dyDescent="0.35">
      <c r="B15" s="16" t="s">
        <v>153</v>
      </c>
    </row>
    <row r="16" spans="2:40" x14ac:dyDescent="0.35">
      <c r="B16" t="s">
        <v>63</v>
      </c>
    </row>
    <row r="17" spans="2:2" x14ac:dyDescent="0.35">
      <c r="B17" t="s">
        <v>64</v>
      </c>
    </row>
    <row r="19" spans="2:2" x14ac:dyDescent="0.35">
      <c r="B19" s="8" t="str">
        <f>HYPERLINK("#'Contents'!A1", "Return to Contents")</f>
        <v>Return to Contents</v>
      </c>
    </row>
  </sheetData>
  <mergeCells count="9">
    <mergeCell ref="AF5"/>
    <mergeCell ref="AH5"/>
    <mergeCell ref="AJ5:AN5"/>
    <mergeCell ref="D2:AH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dimension ref="B2:AN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0" width="10.7265625" customWidth="1"/>
    <col min="41" max="41" width="2.1796875" customWidth="1"/>
  </cols>
  <sheetData>
    <row r="2" spans="2:40" ht="40" customHeight="1" x14ac:dyDescent="0.35">
      <c r="D2" s="30" t="s">
        <v>162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row>
    <row r="5" spans="2:40" ht="30" customHeight="1" x14ac:dyDescent="0.35">
      <c r="B5" s="15"/>
      <c r="C5" s="15"/>
      <c r="D5" s="29" t="s">
        <v>49</v>
      </c>
      <c r="E5" s="29"/>
      <c r="F5" s="15"/>
      <c r="G5" s="29" t="s">
        <v>50</v>
      </c>
      <c r="H5" s="29"/>
      <c r="I5" s="29"/>
      <c r="J5" s="29"/>
      <c r="K5" s="29"/>
      <c r="L5" s="29"/>
      <c r="M5" s="15"/>
      <c r="N5" s="29" t="s">
        <v>51</v>
      </c>
      <c r="O5" s="29"/>
      <c r="P5" s="29"/>
      <c r="Q5" s="29"/>
      <c r="R5" s="29"/>
      <c r="S5" s="15"/>
      <c r="T5" s="29" t="s">
        <v>52</v>
      </c>
      <c r="U5" s="29"/>
      <c r="V5" s="29"/>
      <c r="W5" s="29"/>
      <c r="X5" s="15"/>
      <c r="Y5" s="29" t="s">
        <v>53</v>
      </c>
      <c r="Z5" s="29"/>
      <c r="AA5" s="29"/>
      <c r="AB5" s="29"/>
      <c r="AC5" s="29"/>
      <c r="AD5" s="29"/>
      <c r="AE5" s="15"/>
      <c r="AF5" s="29" t="s">
        <v>42</v>
      </c>
      <c r="AG5" s="15"/>
      <c r="AH5" s="29" t="s">
        <v>43</v>
      </c>
      <c r="AI5" s="15"/>
      <c r="AJ5" s="29" t="s">
        <v>54</v>
      </c>
      <c r="AK5" s="29"/>
      <c r="AL5" s="29"/>
      <c r="AM5" s="29"/>
      <c r="AN5" s="29"/>
    </row>
    <row r="6" spans="2:4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C6" s="12" t="s">
        <v>40</v>
      </c>
      <c r="AD6" s="12" t="s">
        <v>41</v>
      </c>
      <c r="AF6" s="12" t="s">
        <v>42</v>
      </c>
      <c r="AH6" s="12" t="s">
        <v>43</v>
      </c>
      <c r="AJ6" s="12" t="s">
        <v>44</v>
      </c>
      <c r="AK6" s="12" t="s">
        <v>45</v>
      </c>
      <c r="AL6" s="12" t="s">
        <v>46</v>
      </c>
      <c r="AM6" s="12" t="s">
        <v>47</v>
      </c>
      <c r="AN6" s="12" t="s">
        <v>48</v>
      </c>
    </row>
    <row r="7" spans="2:40" ht="30" customHeight="1" x14ac:dyDescent="0.35">
      <c r="B7" s="10" t="s">
        <v>19</v>
      </c>
      <c r="C7" s="10">
        <v>280</v>
      </c>
      <c r="D7" s="10">
        <v>155</v>
      </c>
      <c r="E7" s="10">
        <v>125</v>
      </c>
      <c r="F7" s="10"/>
      <c r="G7" s="10">
        <v>28</v>
      </c>
      <c r="H7" s="10">
        <v>65</v>
      </c>
      <c r="I7" s="10">
        <v>49</v>
      </c>
      <c r="J7" s="10">
        <v>49</v>
      </c>
      <c r="K7" s="10">
        <v>34</v>
      </c>
      <c r="L7" s="10">
        <v>55</v>
      </c>
      <c r="M7" s="10"/>
      <c r="N7" s="10">
        <v>23</v>
      </c>
      <c r="O7" s="10">
        <v>34</v>
      </c>
      <c r="P7" s="10">
        <v>67</v>
      </c>
      <c r="Q7" s="10">
        <v>107</v>
      </c>
      <c r="R7" s="10">
        <v>48</v>
      </c>
      <c r="S7" s="10"/>
      <c r="T7" s="10">
        <v>8</v>
      </c>
      <c r="U7" s="10">
        <v>60</v>
      </c>
      <c r="V7" s="10">
        <v>86</v>
      </c>
      <c r="W7" s="10">
        <v>104</v>
      </c>
      <c r="X7" s="10"/>
      <c r="Y7" s="10">
        <v>152</v>
      </c>
      <c r="Z7" s="10">
        <v>33</v>
      </c>
      <c r="AA7" s="10">
        <v>67</v>
      </c>
      <c r="AB7" s="10">
        <v>11</v>
      </c>
      <c r="AC7" s="10">
        <v>16</v>
      </c>
      <c r="AD7" s="10">
        <v>1</v>
      </c>
      <c r="AE7" s="10"/>
      <c r="AF7" s="10">
        <v>154</v>
      </c>
      <c r="AG7" s="10"/>
      <c r="AH7" s="10">
        <v>278</v>
      </c>
      <c r="AI7" s="10"/>
      <c r="AJ7" s="10">
        <v>100</v>
      </c>
      <c r="AK7" s="10">
        <v>43</v>
      </c>
      <c r="AL7" s="10">
        <v>58</v>
      </c>
      <c r="AM7" s="10">
        <v>51</v>
      </c>
      <c r="AN7" s="10">
        <v>28</v>
      </c>
    </row>
    <row r="8" spans="2:40" ht="30" customHeight="1" x14ac:dyDescent="0.35">
      <c r="B8" s="11" t="s">
        <v>20</v>
      </c>
      <c r="C8" s="11">
        <v>292</v>
      </c>
      <c r="D8" s="11">
        <v>177</v>
      </c>
      <c r="E8" s="11">
        <v>115</v>
      </c>
      <c r="F8" s="11"/>
      <c r="G8" s="11">
        <v>31</v>
      </c>
      <c r="H8" s="11">
        <v>76</v>
      </c>
      <c r="I8" s="11">
        <v>50</v>
      </c>
      <c r="J8" s="11">
        <v>53</v>
      </c>
      <c r="K8" s="11">
        <v>30</v>
      </c>
      <c r="L8" s="11">
        <v>52</v>
      </c>
      <c r="M8" s="11"/>
      <c r="N8" s="11">
        <v>24</v>
      </c>
      <c r="O8" s="11">
        <v>35</v>
      </c>
      <c r="P8" s="11">
        <v>68</v>
      </c>
      <c r="Q8" s="11">
        <v>112</v>
      </c>
      <c r="R8" s="11">
        <v>51</v>
      </c>
      <c r="S8" s="11"/>
      <c r="T8" s="11">
        <v>9</v>
      </c>
      <c r="U8" s="11">
        <v>61</v>
      </c>
      <c r="V8" s="11">
        <v>89</v>
      </c>
      <c r="W8" s="11">
        <v>112</v>
      </c>
      <c r="X8" s="11"/>
      <c r="Y8" s="11">
        <v>163</v>
      </c>
      <c r="Z8" s="11">
        <v>34</v>
      </c>
      <c r="AA8" s="11">
        <v>64</v>
      </c>
      <c r="AB8" s="11">
        <v>12</v>
      </c>
      <c r="AC8" s="11">
        <v>18</v>
      </c>
      <c r="AD8" s="11">
        <v>1</v>
      </c>
      <c r="AE8" s="11"/>
      <c r="AF8" s="11">
        <v>161</v>
      </c>
      <c r="AG8" s="11"/>
      <c r="AH8" s="11">
        <v>290</v>
      </c>
      <c r="AI8" s="11"/>
      <c r="AJ8" s="11">
        <v>101</v>
      </c>
      <c r="AK8" s="11">
        <v>43</v>
      </c>
      <c r="AL8" s="11">
        <v>59</v>
      </c>
      <c r="AM8" s="11">
        <v>58</v>
      </c>
      <c r="AN8" s="11">
        <v>32</v>
      </c>
    </row>
    <row r="9" spans="2:40" x14ac:dyDescent="0.35">
      <c r="B9" s="18" t="s">
        <v>134</v>
      </c>
      <c r="C9" s="17">
        <v>0.271056197340795</v>
      </c>
      <c r="D9" s="17">
        <v>0.23862961425485901</v>
      </c>
      <c r="E9" s="17">
        <v>0.32096850894011902</v>
      </c>
      <c r="F9" s="17"/>
      <c r="G9" s="17">
        <v>0.40768189388737602</v>
      </c>
      <c r="H9" s="17">
        <v>0.26473202810124702</v>
      </c>
      <c r="I9" s="17">
        <v>0.339558639695209</v>
      </c>
      <c r="J9" s="17">
        <v>0.28913630262235701</v>
      </c>
      <c r="K9" s="17">
        <v>0.242872953304997</v>
      </c>
      <c r="L9" s="17">
        <v>0.13032169253540901</v>
      </c>
      <c r="M9" s="17"/>
      <c r="N9" s="17">
        <v>0.252970178091041</v>
      </c>
      <c r="O9" s="17">
        <v>0.43520739132166097</v>
      </c>
      <c r="P9" s="17">
        <v>0.206705480778444</v>
      </c>
      <c r="Q9" s="17">
        <v>0.28763553860198598</v>
      </c>
      <c r="R9" s="17">
        <v>0.22022316035429501</v>
      </c>
      <c r="S9" s="17"/>
      <c r="T9" s="17">
        <v>0.20730252905031701</v>
      </c>
      <c r="U9" s="17">
        <v>0.23214023656845201</v>
      </c>
      <c r="V9" s="17">
        <v>0.22821173066563799</v>
      </c>
      <c r="W9" s="17">
        <v>0.34503004696561002</v>
      </c>
      <c r="X9" s="17"/>
      <c r="Y9" s="17">
        <v>0.296952488426386</v>
      </c>
      <c r="Z9" s="17">
        <v>0.33377767077061199</v>
      </c>
      <c r="AA9" s="17">
        <v>0.149369965523273</v>
      </c>
      <c r="AB9" s="17">
        <v>0.33918465063599901</v>
      </c>
      <c r="AC9" s="17">
        <v>0.313149578850834</v>
      </c>
      <c r="AD9" s="17">
        <v>0</v>
      </c>
      <c r="AE9" s="17"/>
      <c r="AF9" s="17">
        <v>0.26955851167973699</v>
      </c>
      <c r="AG9" s="17"/>
      <c r="AH9" s="17">
        <v>0.27311151761590402</v>
      </c>
      <c r="AI9" s="17"/>
      <c r="AJ9" s="17">
        <v>0.36402797517767099</v>
      </c>
      <c r="AK9" s="17">
        <v>0.20251622512582201</v>
      </c>
      <c r="AL9" s="17">
        <v>0.20553097359778899</v>
      </c>
      <c r="AM9" s="17">
        <v>0.30859828593713401</v>
      </c>
      <c r="AN9" s="17">
        <v>0.120332392393392</v>
      </c>
    </row>
    <row r="10" spans="2:40" x14ac:dyDescent="0.35">
      <c r="B10" s="18" t="s">
        <v>135</v>
      </c>
      <c r="C10" s="17">
        <v>0.483716744941809</v>
      </c>
      <c r="D10" s="17">
        <v>0.50624647582228599</v>
      </c>
      <c r="E10" s="17">
        <v>0.44903806957921799</v>
      </c>
      <c r="F10" s="17"/>
      <c r="G10" s="17">
        <v>0.34530092985396399</v>
      </c>
      <c r="H10" s="17">
        <v>0.48726694864183601</v>
      </c>
      <c r="I10" s="17">
        <v>0.47542820245537898</v>
      </c>
      <c r="J10" s="17">
        <v>0.50907024724099803</v>
      </c>
      <c r="K10" s="17">
        <v>0.61129009604690998</v>
      </c>
      <c r="L10" s="17">
        <v>0.47181912104614598</v>
      </c>
      <c r="M10" s="17"/>
      <c r="N10" s="17">
        <v>0.50348364866232098</v>
      </c>
      <c r="O10" s="17">
        <v>0.258111099307201</v>
      </c>
      <c r="P10" s="17">
        <v>0.51361365062584796</v>
      </c>
      <c r="Q10" s="17">
        <v>0.49712064480416901</v>
      </c>
      <c r="R10" s="17">
        <v>0.55221727368732298</v>
      </c>
      <c r="S10" s="17"/>
      <c r="T10" s="17">
        <v>0.67672124776179798</v>
      </c>
      <c r="U10" s="17">
        <v>0.48784237777440798</v>
      </c>
      <c r="V10" s="17">
        <v>0.47716864504873102</v>
      </c>
      <c r="W10" s="17">
        <v>0.47563825179024299</v>
      </c>
      <c r="X10" s="17"/>
      <c r="Y10" s="17">
        <v>0.50255649798407098</v>
      </c>
      <c r="Z10" s="17">
        <v>0.44996618617540102</v>
      </c>
      <c r="AA10" s="17">
        <v>0.49159920505432803</v>
      </c>
      <c r="AB10" s="17">
        <v>0.289146949028046</v>
      </c>
      <c r="AC10" s="17">
        <v>0.45481100837875899</v>
      </c>
      <c r="AD10" s="17">
        <v>1</v>
      </c>
      <c r="AE10" s="17"/>
      <c r="AF10" s="17">
        <v>0.49640921983268099</v>
      </c>
      <c r="AG10" s="17"/>
      <c r="AH10" s="17">
        <v>0.482946907886872</v>
      </c>
      <c r="AI10" s="17"/>
      <c r="AJ10" s="17">
        <v>0.43609822403223603</v>
      </c>
      <c r="AK10" s="17">
        <v>0.46671414183924997</v>
      </c>
      <c r="AL10" s="17">
        <v>0.55742505137577703</v>
      </c>
      <c r="AM10" s="17">
        <v>0.476078085829926</v>
      </c>
      <c r="AN10" s="17">
        <v>0.53540197454459504</v>
      </c>
    </row>
    <row r="11" spans="2:40" ht="29" x14ac:dyDescent="0.35">
      <c r="B11" s="18" t="s">
        <v>136</v>
      </c>
      <c r="C11" s="17">
        <v>0.150341436800392</v>
      </c>
      <c r="D11" s="17">
        <v>0.16145243973530701</v>
      </c>
      <c r="E11" s="17">
        <v>0.133238930526488</v>
      </c>
      <c r="F11" s="17"/>
      <c r="G11" s="17">
        <v>0.17402688787861101</v>
      </c>
      <c r="H11" s="17">
        <v>0.14511320658627899</v>
      </c>
      <c r="I11" s="17">
        <v>0.14352696304614301</v>
      </c>
      <c r="J11" s="17">
        <v>0.135223997528196</v>
      </c>
      <c r="K11" s="17">
        <v>6.21186052174868E-2</v>
      </c>
      <c r="L11" s="17">
        <v>0.215260503597589</v>
      </c>
      <c r="M11" s="17"/>
      <c r="N11" s="17">
        <v>0.15291071102682099</v>
      </c>
      <c r="O11" s="17">
        <v>0.14422442532871901</v>
      </c>
      <c r="P11" s="17">
        <v>0.17563939300277501</v>
      </c>
      <c r="Q11" s="17">
        <v>0.14029753822032201</v>
      </c>
      <c r="R11" s="17">
        <v>0.14429554135994899</v>
      </c>
      <c r="S11" s="17"/>
      <c r="T11" s="17">
        <v>0</v>
      </c>
      <c r="U11" s="17">
        <v>0.171085679407497</v>
      </c>
      <c r="V11" s="17">
        <v>0.202672831774831</v>
      </c>
      <c r="W11" s="17">
        <v>0.10218914843719699</v>
      </c>
      <c r="X11" s="17"/>
      <c r="Y11" s="17">
        <v>0.13006908247965199</v>
      </c>
      <c r="Z11" s="17">
        <v>0.14462466554544301</v>
      </c>
      <c r="AA11" s="17">
        <v>0.17857282857645901</v>
      </c>
      <c r="AB11" s="17">
        <v>0.371668400335956</v>
      </c>
      <c r="AC11" s="17">
        <v>0.10703251444678499</v>
      </c>
      <c r="AD11" s="17">
        <v>0</v>
      </c>
      <c r="AE11" s="17"/>
      <c r="AF11" s="17">
        <v>0.12571896846609301</v>
      </c>
      <c r="AG11" s="17"/>
      <c r="AH11" s="17">
        <v>0.15148142107773499</v>
      </c>
      <c r="AI11" s="17"/>
      <c r="AJ11" s="17">
        <v>0.11297723322616</v>
      </c>
      <c r="AK11" s="17">
        <v>0.212558902490562</v>
      </c>
      <c r="AL11" s="17">
        <v>0.15537188868390001</v>
      </c>
      <c r="AM11" s="17">
        <v>0.153176592281977</v>
      </c>
      <c r="AN11" s="17">
        <v>0.17061258039087401</v>
      </c>
    </row>
    <row r="12" spans="2:40" x14ac:dyDescent="0.35">
      <c r="B12" s="18" t="s">
        <v>137</v>
      </c>
      <c r="C12" s="17">
        <v>1.2596176670233199E-2</v>
      </c>
      <c r="D12" s="17">
        <v>1.57475799271263E-2</v>
      </c>
      <c r="E12" s="17">
        <v>7.7454089863143796E-3</v>
      </c>
      <c r="F12" s="17"/>
      <c r="G12" s="17">
        <v>0</v>
      </c>
      <c r="H12" s="17">
        <v>1.17942299224664E-2</v>
      </c>
      <c r="I12" s="17">
        <v>0</v>
      </c>
      <c r="J12" s="17">
        <v>0</v>
      </c>
      <c r="K12" s="17">
        <v>2.95198151196579E-2</v>
      </c>
      <c r="L12" s="17">
        <v>3.6511640520233403E-2</v>
      </c>
      <c r="M12" s="17"/>
      <c r="N12" s="17">
        <v>0</v>
      </c>
      <c r="O12" s="17">
        <v>2.4643402344336599E-2</v>
      </c>
      <c r="P12" s="17">
        <v>1.48768419406655E-2</v>
      </c>
      <c r="Q12" s="17">
        <v>7.9927482566886504E-3</v>
      </c>
      <c r="R12" s="17">
        <v>1.7428539546037299E-2</v>
      </c>
      <c r="S12" s="17"/>
      <c r="T12" s="17">
        <v>0</v>
      </c>
      <c r="U12" s="17">
        <v>1.44352339238081E-2</v>
      </c>
      <c r="V12" s="17">
        <v>0</v>
      </c>
      <c r="W12" s="17">
        <v>2.51428284752436E-2</v>
      </c>
      <c r="X12" s="17"/>
      <c r="Y12" s="17">
        <v>5.45645528269277E-3</v>
      </c>
      <c r="Z12" s="17">
        <v>0</v>
      </c>
      <c r="AA12" s="17">
        <v>4.3849654876786499E-2</v>
      </c>
      <c r="AB12" s="17">
        <v>0</v>
      </c>
      <c r="AC12" s="17">
        <v>0</v>
      </c>
      <c r="AD12" s="17">
        <v>0</v>
      </c>
      <c r="AE12" s="17"/>
      <c r="AF12" s="17">
        <v>1.7314021502150199E-2</v>
      </c>
      <c r="AG12" s="17"/>
      <c r="AH12" s="17">
        <v>1.26916888833948E-2</v>
      </c>
      <c r="AI12" s="17"/>
      <c r="AJ12" s="17">
        <v>1.7756113162647E-2</v>
      </c>
      <c r="AK12" s="17">
        <v>2.0419610011763501E-2</v>
      </c>
      <c r="AL12" s="17">
        <v>0</v>
      </c>
      <c r="AM12" s="17">
        <v>0</v>
      </c>
      <c r="AN12" s="17">
        <v>3.2197033632135802E-2</v>
      </c>
    </row>
    <row r="13" spans="2:40" x14ac:dyDescent="0.35">
      <c r="B13" s="18" t="s">
        <v>138</v>
      </c>
      <c r="C13" s="17">
        <v>1.4762756211756401E-2</v>
      </c>
      <c r="D13" s="17">
        <v>1.41726332850266E-2</v>
      </c>
      <c r="E13" s="17">
        <v>1.5671097350345799E-2</v>
      </c>
      <c r="F13" s="17"/>
      <c r="G13" s="17">
        <v>0</v>
      </c>
      <c r="H13" s="17">
        <v>4.1288969076258702E-2</v>
      </c>
      <c r="I13" s="17">
        <v>2.3639085233111999E-2</v>
      </c>
      <c r="J13" s="17">
        <v>0</v>
      </c>
      <c r="K13" s="17">
        <v>0</v>
      </c>
      <c r="L13" s="17">
        <v>0</v>
      </c>
      <c r="M13" s="17"/>
      <c r="N13" s="17">
        <v>3.8066214277720903E-2</v>
      </c>
      <c r="O13" s="17">
        <v>0</v>
      </c>
      <c r="P13" s="17">
        <v>1.92510760870713E-2</v>
      </c>
      <c r="Q13" s="17">
        <v>1.8561828883293101E-2</v>
      </c>
      <c r="R13" s="17">
        <v>0</v>
      </c>
      <c r="S13" s="17"/>
      <c r="T13" s="17">
        <v>0</v>
      </c>
      <c r="U13" s="17">
        <v>2.1751360048647299E-2</v>
      </c>
      <c r="V13" s="17">
        <v>2.0309464281144701E-2</v>
      </c>
      <c r="W13" s="17">
        <v>1.06913436631552E-2</v>
      </c>
      <c r="X13" s="17"/>
      <c r="Y13" s="17">
        <v>2.6408123251178198E-2</v>
      </c>
      <c r="Z13" s="17">
        <v>0</v>
      </c>
      <c r="AA13" s="17">
        <v>0</v>
      </c>
      <c r="AB13" s="17">
        <v>0</v>
      </c>
      <c r="AC13" s="17">
        <v>0</v>
      </c>
      <c r="AD13" s="17">
        <v>0</v>
      </c>
      <c r="AE13" s="17"/>
      <c r="AF13" s="17">
        <v>2.11149191677888E-2</v>
      </c>
      <c r="AG13" s="17"/>
      <c r="AH13" s="17">
        <v>1.17297462564636E-2</v>
      </c>
      <c r="AI13" s="17"/>
      <c r="AJ13" s="17">
        <v>3.09688544404128E-2</v>
      </c>
      <c r="AK13" s="17">
        <v>0</v>
      </c>
      <c r="AL13" s="17">
        <v>0</v>
      </c>
      <c r="AM13" s="17">
        <v>0</v>
      </c>
      <c r="AN13" s="17">
        <v>3.7758830454327201E-2</v>
      </c>
    </row>
    <row r="14" spans="2:40" x14ac:dyDescent="0.35">
      <c r="B14" s="18" t="s">
        <v>58</v>
      </c>
      <c r="C14" s="19">
        <v>6.7526688035014396E-2</v>
      </c>
      <c r="D14" s="19">
        <v>6.3751256975395701E-2</v>
      </c>
      <c r="E14" s="19">
        <v>7.3337984617514299E-2</v>
      </c>
      <c r="F14" s="19"/>
      <c r="G14" s="19">
        <v>7.2990288380048604E-2</v>
      </c>
      <c r="H14" s="19">
        <v>4.98046176719125E-2</v>
      </c>
      <c r="I14" s="19">
        <v>1.7847109570157001E-2</v>
      </c>
      <c r="J14" s="19">
        <v>6.6569452608448695E-2</v>
      </c>
      <c r="K14" s="19">
        <v>5.4198530310947603E-2</v>
      </c>
      <c r="L14" s="19">
        <v>0.146087042300623</v>
      </c>
      <c r="M14" s="19"/>
      <c r="N14" s="19">
        <v>5.2569247942096699E-2</v>
      </c>
      <c r="O14" s="19">
        <v>0.137813681698083</v>
      </c>
      <c r="P14" s="19">
        <v>6.9913557565195295E-2</v>
      </c>
      <c r="Q14" s="19">
        <v>4.8391701233540897E-2</v>
      </c>
      <c r="R14" s="19">
        <v>6.5835485052395601E-2</v>
      </c>
      <c r="S14" s="19"/>
      <c r="T14" s="19">
        <v>0.115976223187885</v>
      </c>
      <c r="U14" s="19">
        <v>7.2745112277187995E-2</v>
      </c>
      <c r="V14" s="19">
        <v>7.1637328229655503E-2</v>
      </c>
      <c r="W14" s="19">
        <v>4.1308380668551498E-2</v>
      </c>
      <c r="X14" s="19"/>
      <c r="Y14" s="19">
        <v>3.8557352576019298E-2</v>
      </c>
      <c r="Z14" s="19">
        <v>7.1631477508543706E-2</v>
      </c>
      <c r="AA14" s="19">
        <v>0.136608345969153</v>
      </c>
      <c r="AB14" s="19">
        <v>0</v>
      </c>
      <c r="AC14" s="19">
        <v>0.125006898323621</v>
      </c>
      <c r="AD14" s="19">
        <v>0</v>
      </c>
      <c r="AE14" s="19"/>
      <c r="AF14" s="19">
        <v>6.9884359351550004E-2</v>
      </c>
      <c r="AG14" s="19"/>
      <c r="AH14" s="19">
        <v>6.8038718279631205E-2</v>
      </c>
      <c r="AI14" s="19"/>
      <c r="AJ14" s="19">
        <v>3.8171599960873E-2</v>
      </c>
      <c r="AK14" s="19">
        <v>9.7791120532602693E-2</v>
      </c>
      <c r="AL14" s="19">
        <v>8.1672086342533506E-2</v>
      </c>
      <c r="AM14" s="19">
        <v>6.2147035950963499E-2</v>
      </c>
      <c r="AN14" s="19">
        <v>0.103697188584676</v>
      </c>
    </row>
    <row r="15" spans="2:40" x14ac:dyDescent="0.35">
      <c r="B15" s="16" t="s">
        <v>153</v>
      </c>
    </row>
    <row r="16" spans="2:40" x14ac:dyDescent="0.35">
      <c r="B16" t="s">
        <v>63</v>
      </c>
    </row>
    <row r="17" spans="2:2" x14ac:dyDescent="0.35">
      <c r="B17" t="s">
        <v>64</v>
      </c>
    </row>
    <row r="19" spans="2:2" x14ac:dyDescent="0.35">
      <c r="B19" s="8" t="str">
        <f>HYPERLINK("#'Contents'!A1", "Return to Contents")</f>
        <v>Return to Contents</v>
      </c>
    </row>
  </sheetData>
  <mergeCells count="9">
    <mergeCell ref="AF5"/>
    <mergeCell ref="AH5"/>
    <mergeCell ref="AJ5:AN5"/>
    <mergeCell ref="D2:AH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B2:AN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0" width="10.7265625" customWidth="1"/>
    <col min="41" max="41" width="2.1796875" customWidth="1"/>
  </cols>
  <sheetData>
    <row r="2" spans="2:40" ht="40" customHeight="1" x14ac:dyDescent="0.35">
      <c r="D2" s="30" t="s">
        <v>163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row>
    <row r="5" spans="2:40" ht="30" customHeight="1" x14ac:dyDescent="0.35">
      <c r="B5" s="15"/>
      <c r="C5" s="15"/>
      <c r="D5" s="29" t="s">
        <v>49</v>
      </c>
      <c r="E5" s="29"/>
      <c r="F5" s="15"/>
      <c r="G5" s="29" t="s">
        <v>50</v>
      </c>
      <c r="H5" s="29"/>
      <c r="I5" s="29"/>
      <c r="J5" s="29"/>
      <c r="K5" s="29"/>
      <c r="L5" s="29"/>
      <c r="M5" s="15"/>
      <c r="N5" s="29" t="s">
        <v>51</v>
      </c>
      <c r="O5" s="29"/>
      <c r="P5" s="29"/>
      <c r="Q5" s="29"/>
      <c r="R5" s="29"/>
      <c r="S5" s="15"/>
      <c r="T5" s="29" t="s">
        <v>52</v>
      </c>
      <c r="U5" s="29"/>
      <c r="V5" s="29"/>
      <c r="W5" s="29"/>
      <c r="X5" s="15"/>
      <c r="Y5" s="29" t="s">
        <v>53</v>
      </c>
      <c r="Z5" s="29"/>
      <c r="AA5" s="29"/>
      <c r="AB5" s="29"/>
      <c r="AC5" s="29"/>
      <c r="AD5" s="29"/>
      <c r="AE5" s="15"/>
      <c r="AF5" s="29" t="s">
        <v>42</v>
      </c>
      <c r="AG5" s="15"/>
      <c r="AH5" s="29" t="s">
        <v>43</v>
      </c>
      <c r="AI5" s="15"/>
      <c r="AJ5" s="29" t="s">
        <v>54</v>
      </c>
      <c r="AK5" s="29"/>
      <c r="AL5" s="29"/>
      <c r="AM5" s="29"/>
      <c r="AN5" s="29"/>
    </row>
    <row r="6" spans="2:4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C6" s="12" t="s">
        <v>40</v>
      </c>
      <c r="AD6" s="12" t="s">
        <v>41</v>
      </c>
      <c r="AF6" s="12" t="s">
        <v>42</v>
      </c>
      <c r="AH6" s="12" t="s">
        <v>43</v>
      </c>
      <c r="AJ6" s="12" t="s">
        <v>44</v>
      </c>
      <c r="AK6" s="12" t="s">
        <v>45</v>
      </c>
      <c r="AL6" s="12" t="s">
        <v>46</v>
      </c>
      <c r="AM6" s="12" t="s">
        <v>47</v>
      </c>
      <c r="AN6" s="12" t="s">
        <v>48</v>
      </c>
    </row>
    <row r="7" spans="2:40" ht="30" customHeight="1" x14ac:dyDescent="0.35">
      <c r="B7" s="10" t="s">
        <v>19</v>
      </c>
      <c r="C7" s="10">
        <v>280</v>
      </c>
      <c r="D7" s="10">
        <v>155</v>
      </c>
      <c r="E7" s="10">
        <v>125</v>
      </c>
      <c r="F7" s="10"/>
      <c r="G7" s="10">
        <v>28</v>
      </c>
      <c r="H7" s="10">
        <v>65</v>
      </c>
      <c r="I7" s="10">
        <v>49</v>
      </c>
      <c r="J7" s="10">
        <v>49</v>
      </c>
      <c r="K7" s="10">
        <v>34</v>
      </c>
      <c r="L7" s="10">
        <v>55</v>
      </c>
      <c r="M7" s="10"/>
      <c r="N7" s="10">
        <v>23</v>
      </c>
      <c r="O7" s="10">
        <v>34</v>
      </c>
      <c r="P7" s="10">
        <v>67</v>
      </c>
      <c r="Q7" s="10">
        <v>107</v>
      </c>
      <c r="R7" s="10">
        <v>48</v>
      </c>
      <c r="S7" s="10"/>
      <c r="T7" s="10">
        <v>8</v>
      </c>
      <c r="U7" s="10">
        <v>60</v>
      </c>
      <c r="V7" s="10">
        <v>86</v>
      </c>
      <c r="W7" s="10">
        <v>104</v>
      </c>
      <c r="X7" s="10"/>
      <c r="Y7" s="10">
        <v>152</v>
      </c>
      <c r="Z7" s="10">
        <v>33</v>
      </c>
      <c r="AA7" s="10">
        <v>67</v>
      </c>
      <c r="AB7" s="10">
        <v>11</v>
      </c>
      <c r="AC7" s="10">
        <v>16</v>
      </c>
      <c r="AD7" s="10">
        <v>1</v>
      </c>
      <c r="AE7" s="10"/>
      <c r="AF7" s="10">
        <v>154</v>
      </c>
      <c r="AG7" s="10"/>
      <c r="AH7" s="10">
        <v>278</v>
      </c>
      <c r="AI7" s="10"/>
      <c r="AJ7" s="10">
        <v>100</v>
      </c>
      <c r="AK7" s="10">
        <v>43</v>
      </c>
      <c r="AL7" s="10">
        <v>58</v>
      </c>
      <c r="AM7" s="10">
        <v>51</v>
      </c>
      <c r="AN7" s="10">
        <v>28</v>
      </c>
    </row>
    <row r="8" spans="2:40" ht="30" customHeight="1" x14ac:dyDescent="0.35">
      <c r="B8" s="11" t="s">
        <v>20</v>
      </c>
      <c r="C8" s="11">
        <v>292</v>
      </c>
      <c r="D8" s="11">
        <v>177</v>
      </c>
      <c r="E8" s="11">
        <v>115</v>
      </c>
      <c r="F8" s="11"/>
      <c r="G8" s="11">
        <v>31</v>
      </c>
      <c r="H8" s="11">
        <v>76</v>
      </c>
      <c r="I8" s="11">
        <v>50</v>
      </c>
      <c r="J8" s="11">
        <v>53</v>
      </c>
      <c r="K8" s="11">
        <v>30</v>
      </c>
      <c r="L8" s="11">
        <v>52</v>
      </c>
      <c r="M8" s="11"/>
      <c r="N8" s="11">
        <v>24</v>
      </c>
      <c r="O8" s="11">
        <v>35</v>
      </c>
      <c r="P8" s="11">
        <v>68</v>
      </c>
      <c r="Q8" s="11">
        <v>112</v>
      </c>
      <c r="R8" s="11">
        <v>51</v>
      </c>
      <c r="S8" s="11"/>
      <c r="T8" s="11">
        <v>9</v>
      </c>
      <c r="U8" s="11">
        <v>61</v>
      </c>
      <c r="V8" s="11">
        <v>89</v>
      </c>
      <c r="W8" s="11">
        <v>112</v>
      </c>
      <c r="X8" s="11"/>
      <c r="Y8" s="11">
        <v>163</v>
      </c>
      <c r="Z8" s="11">
        <v>34</v>
      </c>
      <c r="AA8" s="11">
        <v>64</v>
      </c>
      <c r="AB8" s="11">
        <v>12</v>
      </c>
      <c r="AC8" s="11">
        <v>18</v>
      </c>
      <c r="AD8" s="11">
        <v>1</v>
      </c>
      <c r="AE8" s="11"/>
      <c r="AF8" s="11">
        <v>161</v>
      </c>
      <c r="AG8" s="11"/>
      <c r="AH8" s="11">
        <v>290</v>
      </c>
      <c r="AI8" s="11"/>
      <c r="AJ8" s="11">
        <v>101</v>
      </c>
      <c r="AK8" s="11">
        <v>43</v>
      </c>
      <c r="AL8" s="11">
        <v>59</v>
      </c>
      <c r="AM8" s="11">
        <v>58</v>
      </c>
      <c r="AN8" s="11">
        <v>32</v>
      </c>
    </row>
    <row r="9" spans="2:40" x14ac:dyDescent="0.35">
      <c r="B9" s="18" t="s">
        <v>134</v>
      </c>
      <c r="C9" s="17">
        <v>8.8331088202380004E-2</v>
      </c>
      <c r="D9" s="17">
        <v>7.6519199946046806E-2</v>
      </c>
      <c r="E9" s="17">
        <v>0.10651242558424499</v>
      </c>
      <c r="F9" s="17"/>
      <c r="G9" s="17">
        <v>0.110013619915688</v>
      </c>
      <c r="H9" s="17">
        <v>0.151645213235267</v>
      </c>
      <c r="I9" s="17">
        <v>9.7568982764804801E-2</v>
      </c>
      <c r="J9" s="17">
        <v>9.6831324775867297E-2</v>
      </c>
      <c r="K9" s="17">
        <v>2.9380342369201399E-2</v>
      </c>
      <c r="L9" s="17">
        <v>0</v>
      </c>
      <c r="M9" s="17"/>
      <c r="N9" s="17">
        <v>0</v>
      </c>
      <c r="O9" s="17">
        <v>3.7133275431807798E-2</v>
      </c>
      <c r="P9" s="17">
        <v>3.6790456991369097E-2</v>
      </c>
      <c r="Q9" s="17">
        <v>0.12724261924076899</v>
      </c>
      <c r="R9" s="17">
        <v>0.150286988128532</v>
      </c>
      <c r="S9" s="17"/>
      <c r="T9" s="17">
        <v>0</v>
      </c>
      <c r="U9" s="17">
        <v>0</v>
      </c>
      <c r="V9" s="17">
        <v>0.12833385947010301</v>
      </c>
      <c r="W9" s="17">
        <v>0.11869012205405</v>
      </c>
      <c r="X9" s="17"/>
      <c r="Y9" s="17">
        <v>0.120492532979958</v>
      </c>
      <c r="Z9" s="17">
        <v>0.11505607459056</v>
      </c>
      <c r="AA9" s="17">
        <v>0</v>
      </c>
      <c r="AB9" s="17">
        <v>0</v>
      </c>
      <c r="AC9" s="17">
        <v>0.119362061131548</v>
      </c>
      <c r="AD9" s="17">
        <v>0</v>
      </c>
      <c r="AE9" s="17"/>
      <c r="AF9" s="17">
        <v>0.108208943346481</v>
      </c>
      <c r="AG9" s="17"/>
      <c r="AH9" s="17">
        <v>8.9000870624939804E-2</v>
      </c>
      <c r="AI9" s="17"/>
      <c r="AJ9" s="17">
        <v>0.15430756449598201</v>
      </c>
      <c r="AK9" s="17">
        <v>0.110080713141952</v>
      </c>
      <c r="AL9" s="17">
        <v>5.9298169946706898E-2</v>
      </c>
      <c r="AM9" s="17">
        <v>0</v>
      </c>
      <c r="AN9" s="17">
        <v>6.5278343873247296E-2</v>
      </c>
    </row>
    <row r="10" spans="2:40" x14ac:dyDescent="0.35">
      <c r="B10" s="18" t="s">
        <v>135</v>
      </c>
      <c r="C10" s="17">
        <v>0.213945795686484</v>
      </c>
      <c r="D10" s="17">
        <v>0.24415843824428199</v>
      </c>
      <c r="E10" s="17">
        <v>0.16744127112441801</v>
      </c>
      <c r="F10" s="17"/>
      <c r="G10" s="17">
        <v>0.33696958366809898</v>
      </c>
      <c r="H10" s="17">
        <v>0.41519642594042799</v>
      </c>
      <c r="I10" s="17">
        <v>0.15685521432084301</v>
      </c>
      <c r="J10" s="17">
        <v>0.17335330004209601</v>
      </c>
      <c r="K10" s="17">
        <v>5.6518520171259301E-2</v>
      </c>
      <c r="L10" s="17">
        <v>3.5100264276927397E-2</v>
      </c>
      <c r="M10" s="17"/>
      <c r="N10" s="17">
        <v>4.2794024255293897E-2</v>
      </c>
      <c r="O10" s="17">
        <v>0.22078690396886</v>
      </c>
      <c r="P10" s="17">
        <v>4.8617585835893803E-2</v>
      </c>
      <c r="Q10" s="17">
        <v>0.26706894506173501</v>
      </c>
      <c r="R10" s="17">
        <v>0.39770177705082399</v>
      </c>
      <c r="S10" s="17"/>
      <c r="T10" s="17">
        <v>0</v>
      </c>
      <c r="U10" s="17">
        <v>0.121841417139465</v>
      </c>
      <c r="V10" s="17">
        <v>0.33272901378022102</v>
      </c>
      <c r="W10" s="17">
        <v>0.205361750590768</v>
      </c>
      <c r="X10" s="17"/>
      <c r="Y10" s="17">
        <v>0.28286838975435702</v>
      </c>
      <c r="Z10" s="17">
        <v>0.21803371431820001</v>
      </c>
      <c r="AA10" s="17">
        <v>4.26857125105959E-2</v>
      </c>
      <c r="AB10" s="17">
        <v>0.104638809490608</v>
      </c>
      <c r="AC10" s="17">
        <v>0.266605634158668</v>
      </c>
      <c r="AD10" s="17">
        <v>0</v>
      </c>
      <c r="AE10" s="17"/>
      <c r="AF10" s="17">
        <v>0.19507496589724399</v>
      </c>
      <c r="AG10" s="17"/>
      <c r="AH10" s="17">
        <v>0.21556806861719999</v>
      </c>
      <c r="AI10" s="17"/>
      <c r="AJ10" s="17">
        <v>0.32434064401080898</v>
      </c>
      <c r="AK10" s="17">
        <v>0.15048220771684401</v>
      </c>
      <c r="AL10" s="17">
        <v>0.16425611396567</v>
      </c>
      <c r="AM10" s="17">
        <v>0.11603421381489901</v>
      </c>
      <c r="AN10" s="17">
        <v>0.220782156238337</v>
      </c>
    </row>
    <row r="11" spans="2:40" ht="29" x14ac:dyDescent="0.35">
      <c r="B11" s="18" t="s">
        <v>136</v>
      </c>
      <c r="C11" s="17">
        <v>0.226864073344482</v>
      </c>
      <c r="D11" s="17">
        <v>0.248050914186455</v>
      </c>
      <c r="E11" s="17">
        <v>0.19425242878398999</v>
      </c>
      <c r="F11" s="17"/>
      <c r="G11" s="17">
        <v>0.174169115866842</v>
      </c>
      <c r="H11" s="17">
        <v>0.15924244228057299</v>
      </c>
      <c r="I11" s="17">
        <v>0.38898902987016498</v>
      </c>
      <c r="J11" s="17">
        <v>0.25417908913141501</v>
      </c>
      <c r="K11" s="17">
        <v>0.15469345190662601</v>
      </c>
      <c r="L11" s="17">
        <v>0.21301392487158499</v>
      </c>
      <c r="M11" s="17"/>
      <c r="N11" s="17">
        <v>0.23173327752327799</v>
      </c>
      <c r="O11" s="17">
        <v>0.176232838422059</v>
      </c>
      <c r="P11" s="17">
        <v>0.24486363873512099</v>
      </c>
      <c r="Q11" s="17">
        <v>0.26312216709347003</v>
      </c>
      <c r="R11" s="17">
        <v>0.16005591900583599</v>
      </c>
      <c r="S11" s="17"/>
      <c r="T11" s="17">
        <v>0.12781367898872401</v>
      </c>
      <c r="U11" s="17">
        <v>0.282616358565496</v>
      </c>
      <c r="V11" s="17">
        <v>0.194560500302048</v>
      </c>
      <c r="W11" s="17">
        <v>0.256125016328629</v>
      </c>
      <c r="X11" s="17"/>
      <c r="Y11" s="17">
        <v>0.22817099167191601</v>
      </c>
      <c r="Z11" s="17">
        <v>0.29254549909625899</v>
      </c>
      <c r="AA11" s="17">
        <v>0.219671454929213</v>
      </c>
      <c r="AB11" s="17">
        <v>0.27408410363936098</v>
      </c>
      <c r="AC11" s="17">
        <v>9.6581006905966493E-2</v>
      </c>
      <c r="AD11" s="17">
        <v>0</v>
      </c>
      <c r="AE11" s="17"/>
      <c r="AF11" s="17">
        <v>0.261305161328172</v>
      </c>
      <c r="AG11" s="17"/>
      <c r="AH11" s="17">
        <v>0.22414661616932999</v>
      </c>
      <c r="AI11" s="17"/>
      <c r="AJ11" s="17">
        <v>0.20893454857196</v>
      </c>
      <c r="AK11" s="17">
        <v>0.274785196083285</v>
      </c>
      <c r="AL11" s="17">
        <v>0.246761345661208</v>
      </c>
      <c r="AM11" s="17">
        <v>0.23859738370598799</v>
      </c>
      <c r="AN11" s="17">
        <v>0.16048386115284399</v>
      </c>
    </row>
    <row r="12" spans="2:40" x14ac:dyDescent="0.35">
      <c r="B12" s="18" t="s">
        <v>137</v>
      </c>
      <c r="C12" s="17">
        <v>0.24988628685581199</v>
      </c>
      <c r="D12" s="17">
        <v>0.19637061431199199</v>
      </c>
      <c r="E12" s="17">
        <v>0.33225978012137197</v>
      </c>
      <c r="F12" s="17"/>
      <c r="G12" s="17">
        <v>0.15617382697656801</v>
      </c>
      <c r="H12" s="17">
        <v>0.111986788388642</v>
      </c>
      <c r="I12" s="17">
        <v>0.25735344529721099</v>
      </c>
      <c r="J12" s="17">
        <v>0.231759441930383</v>
      </c>
      <c r="K12" s="17">
        <v>0.38047609348467898</v>
      </c>
      <c r="L12" s="17">
        <v>0.44187788876684297</v>
      </c>
      <c r="M12" s="17"/>
      <c r="N12" s="17">
        <v>0.35523785465255903</v>
      </c>
      <c r="O12" s="17">
        <v>0.30806096173493502</v>
      </c>
      <c r="P12" s="17">
        <v>0.38844533113376101</v>
      </c>
      <c r="Q12" s="17">
        <v>0.15450488839797399</v>
      </c>
      <c r="R12" s="17">
        <v>0.18880601267525299</v>
      </c>
      <c r="S12" s="17"/>
      <c r="T12" s="17">
        <v>0.37306664194164202</v>
      </c>
      <c r="U12" s="17">
        <v>0.32991487602346398</v>
      </c>
      <c r="V12" s="17">
        <v>0.166713720034802</v>
      </c>
      <c r="W12" s="17">
        <v>0.23515474795851199</v>
      </c>
      <c r="X12" s="17"/>
      <c r="Y12" s="17">
        <v>0.198536077467178</v>
      </c>
      <c r="Z12" s="17">
        <v>0.203929353727139</v>
      </c>
      <c r="AA12" s="17">
        <v>0.37643697849794799</v>
      </c>
      <c r="AB12" s="17">
        <v>0.32195291708394702</v>
      </c>
      <c r="AC12" s="17">
        <v>0.31866377806253299</v>
      </c>
      <c r="AD12" s="17">
        <v>0</v>
      </c>
      <c r="AE12" s="17"/>
      <c r="AF12" s="17">
        <v>0.22731346670834701</v>
      </c>
      <c r="AG12" s="17"/>
      <c r="AH12" s="17">
        <v>0.25178108342156102</v>
      </c>
      <c r="AI12" s="17"/>
      <c r="AJ12" s="17">
        <v>0.180436288098211</v>
      </c>
      <c r="AK12" s="17">
        <v>0.24105192243424001</v>
      </c>
      <c r="AL12" s="17">
        <v>0.27967514647397301</v>
      </c>
      <c r="AM12" s="17">
        <v>0.33764540171398399</v>
      </c>
      <c r="AN12" s="17">
        <v>0.26616916454589601</v>
      </c>
    </row>
    <row r="13" spans="2:40" x14ac:dyDescent="0.35">
      <c r="B13" s="18" t="s">
        <v>138</v>
      </c>
      <c r="C13" s="17">
        <v>0.15061303655135999</v>
      </c>
      <c r="D13" s="17">
        <v>0.165951554301629</v>
      </c>
      <c r="E13" s="17">
        <v>0.127003368045916</v>
      </c>
      <c r="F13" s="17"/>
      <c r="G13" s="17">
        <v>0.149683565192755</v>
      </c>
      <c r="H13" s="17">
        <v>0.100055764270607</v>
      </c>
      <c r="I13" s="17">
        <v>8.1386218176819194E-2</v>
      </c>
      <c r="J13" s="17">
        <v>0.17730739151179001</v>
      </c>
      <c r="K13" s="17">
        <v>0.32459442127424099</v>
      </c>
      <c r="L13" s="17">
        <v>0.16560470580438799</v>
      </c>
      <c r="M13" s="17"/>
      <c r="N13" s="17">
        <v>0.27959938134905099</v>
      </c>
      <c r="O13" s="17">
        <v>0.119972338744255</v>
      </c>
      <c r="P13" s="17">
        <v>0.21437535443904299</v>
      </c>
      <c r="Q13" s="17">
        <v>0.13858881650025601</v>
      </c>
      <c r="R13" s="17">
        <v>3.73138180871588E-2</v>
      </c>
      <c r="S13" s="17"/>
      <c r="T13" s="17">
        <v>0.38314345588174997</v>
      </c>
      <c r="U13" s="17">
        <v>0.17961203327543501</v>
      </c>
      <c r="V13" s="17">
        <v>0.105750813662653</v>
      </c>
      <c r="W13" s="17">
        <v>0.14335998239948899</v>
      </c>
      <c r="X13" s="17"/>
      <c r="Y13" s="17">
        <v>0.13068453564069299</v>
      </c>
      <c r="Z13" s="17">
        <v>9.8803880759297399E-2</v>
      </c>
      <c r="AA13" s="17">
        <v>0.22598613600268699</v>
      </c>
      <c r="AB13" s="17">
        <v>0.299324169786084</v>
      </c>
      <c r="AC13" s="17">
        <v>7.3780621417663297E-2</v>
      </c>
      <c r="AD13" s="17">
        <v>0</v>
      </c>
      <c r="AE13" s="17"/>
      <c r="AF13" s="17">
        <v>0.14943802286511601</v>
      </c>
      <c r="AG13" s="17"/>
      <c r="AH13" s="17">
        <v>0.15175508027054599</v>
      </c>
      <c r="AI13" s="17"/>
      <c r="AJ13" s="17">
        <v>7.6783107641929305E-2</v>
      </c>
      <c r="AK13" s="17">
        <v>0.104296760416051</v>
      </c>
      <c r="AL13" s="17">
        <v>0.181923394526846</v>
      </c>
      <c r="AM13" s="17">
        <v>0.24557596481416499</v>
      </c>
      <c r="AN13" s="17">
        <v>0.215513402172783</v>
      </c>
    </row>
    <row r="14" spans="2:40" x14ac:dyDescent="0.35">
      <c r="B14" s="18" t="s">
        <v>58</v>
      </c>
      <c r="C14" s="19">
        <v>7.0359719359482098E-2</v>
      </c>
      <c r="D14" s="19">
        <v>6.8949279009595493E-2</v>
      </c>
      <c r="E14" s="19">
        <v>7.2530726340058402E-2</v>
      </c>
      <c r="F14" s="19"/>
      <c r="G14" s="19">
        <v>7.2990288380048604E-2</v>
      </c>
      <c r="H14" s="19">
        <v>6.18733658844823E-2</v>
      </c>
      <c r="I14" s="19">
        <v>1.7847109570157001E-2</v>
      </c>
      <c r="J14" s="19">
        <v>6.6569452608448695E-2</v>
      </c>
      <c r="K14" s="19">
        <v>5.4337170793993701E-2</v>
      </c>
      <c r="L14" s="19">
        <v>0.14440321628025701</v>
      </c>
      <c r="M14" s="19"/>
      <c r="N14" s="19">
        <v>9.0635462219817595E-2</v>
      </c>
      <c r="O14" s="19">
        <v>0.137813681698083</v>
      </c>
      <c r="P14" s="19">
        <v>6.69076328648118E-2</v>
      </c>
      <c r="Q14" s="19">
        <v>4.94725637057968E-2</v>
      </c>
      <c r="R14" s="19">
        <v>6.5835485052395601E-2</v>
      </c>
      <c r="S14" s="19"/>
      <c r="T14" s="19">
        <v>0.115976223187885</v>
      </c>
      <c r="U14" s="19">
        <v>8.6015314996140096E-2</v>
      </c>
      <c r="V14" s="19">
        <v>7.1912092750173101E-2</v>
      </c>
      <c r="W14" s="19">
        <v>4.1308380668551498E-2</v>
      </c>
      <c r="X14" s="19"/>
      <c r="Y14" s="19">
        <v>3.9247472485897703E-2</v>
      </c>
      <c r="Z14" s="19">
        <v>7.1631477508543706E-2</v>
      </c>
      <c r="AA14" s="19">
        <v>0.13521971805955599</v>
      </c>
      <c r="AB14" s="19">
        <v>0</v>
      </c>
      <c r="AC14" s="19">
        <v>0.125006898323621</v>
      </c>
      <c r="AD14" s="19">
        <v>1</v>
      </c>
      <c r="AE14" s="19"/>
      <c r="AF14" s="19">
        <v>5.8659439854639603E-2</v>
      </c>
      <c r="AG14" s="19"/>
      <c r="AH14" s="19">
        <v>6.77482808964225E-2</v>
      </c>
      <c r="AI14" s="19"/>
      <c r="AJ14" s="19">
        <v>5.5197847181109802E-2</v>
      </c>
      <c r="AK14" s="19">
        <v>0.119303200207628</v>
      </c>
      <c r="AL14" s="19">
        <v>6.8085829425595504E-2</v>
      </c>
      <c r="AM14" s="19">
        <v>6.2147035950963499E-2</v>
      </c>
      <c r="AN14" s="19">
        <v>7.1773072016893494E-2</v>
      </c>
    </row>
    <row r="15" spans="2:40" x14ac:dyDescent="0.35">
      <c r="B15" s="16" t="s">
        <v>153</v>
      </c>
    </row>
    <row r="16" spans="2:40" x14ac:dyDescent="0.35">
      <c r="B16" t="s">
        <v>63</v>
      </c>
    </row>
    <row r="17" spans="2:2" x14ac:dyDescent="0.35">
      <c r="B17" t="s">
        <v>64</v>
      </c>
    </row>
    <row r="19" spans="2:2" x14ac:dyDescent="0.35">
      <c r="B19" s="8" t="str">
        <f>HYPERLINK("#'Contents'!A1", "Return to Contents")</f>
        <v>Return to Contents</v>
      </c>
    </row>
  </sheetData>
  <mergeCells count="9">
    <mergeCell ref="AF5"/>
    <mergeCell ref="AH5"/>
    <mergeCell ref="AJ5:AN5"/>
    <mergeCell ref="D2:AH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dimension ref="B2:AN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0" width="10.7265625" customWidth="1"/>
    <col min="41" max="41" width="2.1796875" customWidth="1"/>
  </cols>
  <sheetData>
    <row r="2" spans="2:40" ht="40" customHeight="1" x14ac:dyDescent="0.35">
      <c r="D2" s="30" t="s">
        <v>164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row>
    <row r="5" spans="2:40" ht="30" customHeight="1" x14ac:dyDescent="0.35">
      <c r="B5" s="15"/>
      <c r="C5" s="15"/>
      <c r="D5" s="29" t="s">
        <v>49</v>
      </c>
      <c r="E5" s="29"/>
      <c r="F5" s="15"/>
      <c r="G5" s="29" t="s">
        <v>50</v>
      </c>
      <c r="H5" s="29"/>
      <c r="I5" s="29"/>
      <c r="J5" s="29"/>
      <c r="K5" s="29"/>
      <c r="L5" s="29"/>
      <c r="M5" s="15"/>
      <c r="N5" s="29" t="s">
        <v>51</v>
      </c>
      <c r="O5" s="29"/>
      <c r="P5" s="29"/>
      <c r="Q5" s="29"/>
      <c r="R5" s="29"/>
      <c r="S5" s="15"/>
      <c r="T5" s="29" t="s">
        <v>52</v>
      </c>
      <c r="U5" s="29"/>
      <c r="V5" s="29"/>
      <c r="W5" s="29"/>
      <c r="X5" s="15"/>
      <c r="Y5" s="29" t="s">
        <v>53</v>
      </c>
      <c r="Z5" s="29"/>
      <c r="AA5" s="29"/>
      <c r="AB5" s="29"/>
      <c r="AC5" s="29"/>
      <c r="AD5" s="29"/>
      <c r="AE5" s="15"/>
      <c r="AF5" s="29" t="s">
        <v>42</v>
      </c>
      <c r="AG5" s="15"/>
      <c r="AH5" s="29" t="s">
        <v>43</v>
      </c>
      <c r="AI5" s="15"/>
      <c r="AJ5" s="29" t="s">
        <v>54</v>
      </c>
      <c r="AK5" s="29"/>
      <c r="AL5" s="29"/>
      <c r="AM5" s="29"/>
      <c r="AN5" s="29"/>
    </row>
    <row r="6" spans="2:4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C6" s="12" t="s">
        <v>40</v>
      </c>
      <c r="AD6" s="12" t="s">
        <v>41</v>
      </c>
      <c r="AF6" s="12" t="s">
        <v>42</v>
      </c>
      <c r="AH6" s="12" t="s">
        <v>43</v>
      </c>
      <c r="AJ6" s="12" t="s">
        <v>44</v>
      </c>
      <c r="AK6" s="12" t="s">
        <v>45</v>
      </c>
      <c r="AL6" s="12" t="s">
        <v>46</v>
      </c>
      <c r="AM6" s="12" t="s">
        <v>47</v>
      </c>
      <c r="AN6" s="12" t="s">
        <v>48</v>
      </c>
    </row>
    <row r="7" spans="2:40" ht="30" customHeight="1" x14ac:dyDescent="0.35">
      <c r="B7" s="10" t="s">
        <v>19</v>
      </c>
      <c r="C7" s="10">
        <v>280</v>
      </c>
      <c r="D7" s="10">
        <v>155</v>
      </c>
      <c r="E7" s="10">
        <v>125</v>
      </c>
      <c r="F7" s="10"/>
      <c r="G7" s="10">
        <v>28</v>
      </c>
      <c r="H7" s="10">
        <v>65</v>
      </c>
      <c r="I7" s="10">
        <v>49</v>
      </c>
      <c r="J7" s="10">
        <v>49</v>
      </c>
      <c r="K7" s="10">
        <v>34</v>
      </c>
      <c r="L7" s="10">
        <v>55</v>
      </c>
      <c r="M7" s="10"/>
      <c r="N7" s="10">
        <v>23</v>
      </c>
      <c r="O7" s="10">
        <v>34</v>
      </c>
      <c r="P7" s="10">
        <v>67</v>
      </c>
      <c r="Q7" s="10">
        <v>107</v>
      </c>
      <c r="R7" s="10">
        <v>48</v>
      </c>
      <c r="S7" s="10"/>
      <c r="T7" s="10">
        <v>8</v>
      </c>
      <c r="U7" s="10">
        <v>60</v>
      </c>
      <c r="V7" s="10">
        <v>86</v>
      </c>
      <c r="W7" s="10">
        <v>104</v>
      </c>
      <c r="X7" s="10"/>
      <c r="Y7" s="10">
        <v>152</v>
      </c>
      <c r="Z7" s="10">
        <v>33</v>
      </c>
      <c r="AA7" s="10">
        <v>67</v>
      </c>
      <c r="AB7" s="10">
        <v>11</v>
      </c>
      <c r="AC7" s="10">
        <v>16</v>
      </c>
      <c r="AD7" s="10">
        <v>1</v>
      </c>
      <c r="AE7" s="10"/>
      <c r="AF7" s="10">
        <v>154</v>
      </c>
      <c r="AG7" s="10"/>
      <c r="AH7" s="10">
        <v>278</v>
      </c>
      <c r="AI7" s="10"/>
      <c r="AJ7" s="10">
        <v>100</v>
      </c>
      <c r="AK7" s="10">
        <v>43</v>
      </c>
      <c r="AL7" s="10">
        <v>58</v>
      </c>
      <c r="AM7" s="10">
        <v>51</v>
      </c>
      <c r="AN7" s="10">
        <v>28</v>
      </c>
    </row>
    <row r="8" spans="2:40" ht="30" customHeight="1" x14ac:dyDescent="0.35">
      <c r="B8" s="11" t="s">
        <v>20</v>
      </c>
      <c r="C8" s="11">
        <v>292</v>
      </c>
      <c r="D8" s="11">
        <v>177</v>
      </c>
      <c r="E8" s="11">
        <v>115</v>
      </c>
      <c r="F8" s="11"/>
      <c r="G8" s="11">
        <v>31</v>
      </c>
      <c r="H8" s="11">
        <v>76</v>
      </c>
      <c r="I8" s="11">
        <v>50</v>
      </c>
      <c r="J8" s="11">
        <v>53</v>
      </c>
      <c r="K8" s="11">
        <v>30</v>
      </c>
      <c r="L8" s="11">
        <v>52</v>
      </c>
      <c r="M8" s="11"/>
      <c r="N8" s="11">
        <v>24</v>
      </c>
      <c r="O8" s="11">
        <v>35</v>
      </c>
      <c r="P8" s="11">
        <v>68</v>
      </c>
      <c r="Q8" s="11">
        <v>112</v>
      </c>
      <c r="R8" s="11">
        <v>51</v>
      </c>
      <c r="S8" s="11"/>
      <c r="T8" s="11">
        <v>9</v>
      </c>
      <c r="U8" s="11">
        <v>61</v>
      </c>
      <c r="V8" s="11">
        <v>89</v>
      </c>
      <c r="W8" s="11">
        <v>112</v>
      </c>
      <c r="X8" s="11"/>
      <c r="Y8" s="11">
        <v>163</v>
      </c>
      <c r="Z8" s="11">
        <v>34</v>
      </c>
      <c r="AA8" s="11">
        <v>64</v>
      </c>
      <c r="AB8" s="11">
        <v>12</v>
      </c>
      <c r="AC8" s="11">
        <v>18</v>
      </c>
      <c r="AD8" s="11">
        <v>1</v>
      </c>
      <c r="AE8" s="11"/>
      <c r="AF8" s="11">
        <v>161</v>
      </c>
      <c r="AG8" s="11"/>
      <c r="AH8" s="11">
        <v>290</v>
      </c>
      <c r="AI8" s="11"/>
      <c r="AJ8" s="11">
        <v>101</v>
      </c>
      <c r="AK8" s="11">
        <v>43</v>
      </c>
      <c r="AL8" s="11">
        <v>59</v>
      </c>
      <c r="AM8" s="11">
        <v>58</v>
      </c>
      <c r="AN8" s="11">
        <v>32</v>
      </c>
    </row>
    <row r="9" spans="2:40" x14ac:dyDescent="0.35">
      <c r="B9" s="18" t="s">
        <v>134</v>
      </c>
      <c r="C9" s="17">
        <v>7.8545777925948398E-2</v>
      </c>
      <c r="D9" s="17">
        <v>6.9461210264416498E-2</v>
      </c>
      <c r="E9" s="17">
        <v>9.2529112854141199E-2</v>
      </c>
      <c r="F9" s="17"/>
      <c r="G9" s="17">
        <v>8.2807304307633903E-2</v>
      </c>
      <c r="H9" s="17">
        <v>9.7993501509444803E-2</v>
      </c>
      <c r="I9" s="17">
        <v>0.112461137204117</v>
      </c>
      <c r="J9" s="17">
        <v>0.121415649945006</v>
      </c>
      <c r="K9" s="17">
        <v>2.9380342369201399E-2</v>
      </c>
      <c r="L9" s="17">
        <v>0</v>
      </c>
      <c r="M9" s="17"/>
      <c r="N9" s="17">
        <v>0</v>
      </c>
      <c r="O9" s="17">
        <v>0</v>
      </c>
      <c r="P9" s="17">
        <v>1.7045945325553698E-2</v>
      </c>
      <c r="Q9" s="17">
        <v>0.11031620520164601</v>
      </c>
      <c r="R9" s="17">
        <v>0.18371162965894799</v>
      </c>
      <c r="S9" s="17"/>
      <c r="T9" s="17">
        <v>0.101510814289893</v>
      </c>
      <c r="U9" s="17">
        <v>0</v>
      </c>
      <c r="V9" s="17">
        <v>0.107670427962546</v>
      </c>
      <c r="W9" s="17">
        <v>0.101527832734236</v>
      </c>
      <c r="X9" s="17"/>
      <c r="Y9" s="17">
        <v>0.108209845968189</v>
      </c>
      <c r="Z9" s="17">
        <v>9.01698186993104E-2</v>
      </c>
      <c r="AA9" s="17">
        <v>0</v>
      </c>
      <c r="AB9" s="17">
        <v>0</v>
      </c>
      <c r="AC9" s="17">
        <v>0.119362061131548</v>
      </c>
      <c r="AD9" s="17">
        <v>0</v>
      </c>
      <c r="AE9" s="17"/>
      <c r="AF9" s="17">
        <v>9.4632913802931304E-2</v>
      </c>
      <c r="AG9" s="17"/>
      <c r="AH9" s="17">
        <v>7.9141361909930999E-2</v>
      </c>
      <c r="AI9" s="17"/>
      <c r="AJ9" s="17">
        <v>0.117098216973353</v>
      </c>
      <c r="AK9" s="17">
        <v>0.10433862970963299</v>
      </c>
      <c r="AL9" s="17">
        <v>5.9298169946706898E-2</v>
      </c>
      <c r="AM9" s="17">
        <v>4.0010707251645503E-2</v>
      </c>
      <c r="AN9" s="17">
        <v>2.7519513418920099E-2</v>
      </c>
    </row>
    <row r="10" spans="2:40" x14ac:dyDescent="0.35">
      <c r="B10" s="18" t="s">
        <v>135</v>
      </c>
      <c r="C10" s="17">
        <v>0.15029100767634701</v>
      </c>
      <c r="D10" s="17">
        <v>0.15637481700106101</v>
      </c>
      <c r="E10" s="17">
        <v>0.140926561662369</v>
      </c>
      <c r="F10" s="17"/>
      <c r="G10" s="17">
        <v>0.17994455456570199</v>
      </c>
      <c r="H10" s="17">
        <v>0.32967926312092999</v>
      </c>
      <c r="I10" s="17">
        <v>0.133529097204729</v>
      </c>
      <c r="J10" s="17">
        <v>0.106216852393188</v>
      </c>
      <c r="K10" s="17">
        <v>0</v>
      </c>
      <c r="L10" s="17">
        <v>1.9399260561993901E-2</v>
      </c>
      <c r="M10" s="17"/>
      <c r="N10" s="17">
        <v>0</v>
      </c>
      <c r="O10" s="17">
        <v>0.21208327835558599</v>
      </c>
      <c r="P10" s="17">
        <v>5.4012336725235102E-2</v>
      </c>
      <c r="Q10" s="17">
        <v>0.184997754514174</v>
      </c>
      <c r="R10" s="17">
        <v>0.23310910377775701</v>
      </c>
      <c r="S10" s="17"/>
      <c r="T10" s="17">
        <v>0</v>
      </c>
      <c r="U10" s="17">
        <v>5.91697367716707E-2</v>
      </c>
      <c r="V10" s="17">
        <v>0.236547690643435</v>
      </c>
      <c r="W10" s="17">
        <v>0.15735192102154899</v>
      </c>
      <c r="X10" s="17"/>
      <c r="Y10" s="17">
        <v>0.201751848088149</v>
      </c>
      <c r="Z10" s="17">
        <v>0.178089502687339</v>
      </c>
      <c r="AA10" s="17">
        <v>1.5998300487179401E-2</v>
      </c>
      <c r="AB10" s="17">
        <v>0.104638809490608</v>
      </c>
      <c r="AC10" s="17">
        <v>0.14187682695551701</v>
      </c>
      <c r="AD10" s="17">
        <v>0</v>
      </c>
      <c r="AE10" s="17"/>
      <c r="AF10" s="17">
        <v>0.16222505414397201</v>
      </c>
      <c r="AG10" s="17"/>
      <c r="AH10" s="17">
        <v>0.151430609568036</v>
      </c>
      <c r="AI10" s="17"/>
      <c r="AJ10" s="17">
        <v>0.23644600199979099</v>
      </c>
      <c r="AK10" s="17">
        <v>0.15701410388887499</v>
      </c>
      <c r="AL10" s="17">
        <v>0.10051437039448401</v>
      </c>
      <c r="AM10" s="17">
        <v>6.5658514490808201E-2</v>
      </c>
      <c r="AN10" s="17">
        <v>0.115063452675417</v>
      </c>
    </row>
    <row r="11" spans="2:40" ht="29" x14ac:dyDescent="0.35">
      <c r="B11" s="18" t="s">
        <v>136</v>
      </c>
      <c r="C11" s="17">
        <v>0.282034576090192</v>
      </c>
      <c r="D11" s="17">
        <v>0.31116472921219401</v>
      </c>
      <c r="E11" s="17">
        <v>0.237196263163167</v>
      </c>
      <c r="F11" s="17"/>
      <c r="G11" s="17">
        <v>0.40482568848842299</v>
      </c>
      <c r="H11" s="17">
        <v>0.24182045851501099</v>
      </c>
      <c r="I11" s="17">
        <v>0.32036916375401198</v>
      </c>
      <c r="J11" s="17">
        <v>0.31369849749662398</v>
      </c>
      <c r="K11" s="17">
        <v>0.21779417003410401</v>
      </c>
      <c r="L11" s="17">
        <v>0.23411766980265</v>
      </c>
      <c r="M11" s="17"/>
      <c r="N11" s="17">
        <v>0.27387790980673199</v>
      </c>
      <c r="O11" s="17">
        <v>0.31863301651015202</v>
      </c>
      <c r="P11" s="17">
        <v>0.25018669801926702</v>
      </c>
      <c r="Q11" s="17">
        <v>0.29386274309302701</v>
      </c>
      <c r="R11" s="17">
        <v>0.28215810296224703</v>
      </c>
      <c r="S11" s="17"/>
      <c r="T11" s="17">
        <v>0.105791714760424</v>
      </c>
      <c r="U11" s="17">
        <v>0.32981073365527402</v>
      </c>
      <c r="V11" s="17">
        <v>0.27392014645101898</v>
      </c>
      <c r="W11" s="17">
        <v>0.304018216744606</v>
      </c>
      <c r="X11" s="17"/>
      <c r="Y11" s="17">
        <v>0.29979976587185803</v>
      </c>
      <c r="Z11" s="17">
        <v>0.29680514813567499</v>
      </c>
      <c r="AA11" s="17">
        <v>0.23637361683865099</v>
      </c>
      <c r="AB11" s="17">
        <v>0.35239974093182103</v>
      </c>
      <c r="AC11" s="17">
        <v>0.22130981410911801</v>
      </c>
      <c r="AD11" s="17">
        <v>0</v>
      </c>
      <c r="AE11" s="17"/>
      <c r="AF11" s="17">
        <v>0.29825354990800501</v>
      </c>
      <c r="AG11" s="17"/>
      <c r="AH11" s="17">
        <v>0.27973545671359801</v>
      </c>
      <c r="AI11" s="17"/>
      <c r="AJ11" s="17">
        <v>0.304489353405345</v>
      </c>
      <c r="AK11" s="17">
        <v>0.31709448245204802</v>
      </c>
      <c r="AL11" s="17">
        <v>0.205527384819022</v>
      </c>
      <c r="AM11" s="17">
        <v>0.32716885083198599</v>
      </c>
      <c r="AN11" s="17">
        <v>0.222270018206982</v>
      </c>
    </row>
    <row r="12" spans="2:40" x14ac:dyDescent="0.35">
      <c r="B12" s="18" t="s">
        <v>137</v>
      </c>
      <c r="C12" s="17">
        <v>0.26111360050216498</v>
      </c>
      <c r="D12" s="17">
        <v>0.22666712509982101</v>
      </c>
      <c r="E12" s="17">
        <v>0.31413501226250201</v>
      </c>
      <c r="F12" s="17"/>
      <c r="G12" s="17">
        <v>0.15302901985654899</v>
      </c>
      <c r="H12" s="17">
        <v>0.138544803593876</v>
      </c>
      <c r="I12" s="17">
        <v>0.31268442682452202</v>
      </c>
      <c r="J12" s="17">
        <v>0.189818689714532</v>
      </c>
      <c r="K12" s="17">
        <v>0.34594602447921902</v>
      </c>
      <c r="L12" s="17">
        <v>0.47642834115834098</v>
      </c>
      <c r="M12" s="17"/>
      <c r="N12" s="17">
        <v>0.28133331918145499</v>
      </c>
      <c r="O12" s="17">
        <v>0.22527336528370401</v>
      </c>
      <c r="P12" s="17">
        <v>0.404920158094705</v>
      </c>
      <c r="Q12" s="17">
        <v>0.19446840014367101</v>
      </c>
      <c r="R12" s="17">
        <v>0.23518567854865199</v>
      </c>
      <c r="S12" s="17"/>
      <c r="T12" s="17">
        <v>0.39508860616994101</v>
      </c>
      <c r="U12" s="17">
        <v>0.30281683053807401</v>
      </c>
      <c r="V12" s="17">
        <v>0.21352592668950501</v>
      </c>
      <c r="W12" s="17">
        <v>0.25108512133897398</v>
      </c>
      <c r="X12" s="17"/>
      <c r="Y12" s="17">
        <v>0.19857366350070799</v>
      </c>
      <c r="Z12" s="17">
        <v>0.30696641858624402</v>
      </c>
      <c r="AA12" s="17">
        <v>0.41892931430132802</v>
      </c>
      <c r="AB12" s="17">
        <v>0.243637279791487</v>
      </c>
      <c r="AC12" s="17">
        <v>0.20771099306588101</v>
      </c>
      <c r="AD12" s="17">
        <v>0</v>
      </c>
      <c r="AE12" s="17"/>
      <c r="AF12" s="17">
        <v>0.22313151758858499</v>
      </c>
      <c r="AG12" s="17"/>
      <c r="AH12" s="17">
        <v>0.26309352969206701</v>
      </c>
      <c r="AI12" s="17"/>
      <c r="AJ12" s="17">
        <v>0.19974173095981701</v>
      </c>
      <c r="AK12" s="17">
        <v>0.21689144714707401</v>
      </c>
      <c r="AL12" s="17">
        <v>0.33222043057761302</v>
      </c>
      <c r="AM12" s="17">
        <v>0.28001410794126003</v>
      </c>
      <c r="AN12" s="17">
        <v>0.349466067553377</v>
      </c>
    </row>
    <row r="13" spans="2:40" x14ac:dyDescent="0.35">
      <c r="B13" s="18" t="s">
        <v>138</v>
      </c>
      <c r="C13" s="17">
        <v>0.15156472439740701</v>
      </c>
      <c r="D13" s="17">
        <v>0.17258086144711099</v>
      </c>
      <c r="E13" s="17">
        <v>0.11921583403609499</v>
      </c>
      <c r="F13" s="17"/>
      <c r="G13" s="17">
        <v>7.5561005160902403E-2</v>
      </c>
      <c r="H13" s="17">
        <v>0.13008860737625499</v>
      </c>
      <c r="I13" s="17">
        <v>0.103109065442462</v>
      </c>
      <c r="J13" s="17">
        <v>0.20228085784220201</v>
      </c>
      <c r="K13" s="17">
        <v>0.32554358727187999</v>
      </c>
      <c r="L13" s="17">
        <v>0.125395234602277</v>
      </c>
      <c r="M13" s="17"/>
      <c r="N13" s="17">
        <v>0.31516423020564499</v>
      </c>
      <c r="O13" s="17">
        <v>7.8931751436327705E-2</v>
      </c>
      <c r="P13" s="17">
        <v>0.20692722897042801</v>
      </c>
      <c r="Q13" s="17">
        <v>0.16796319581394201</v>
      </c>
      <c r="R13" s="17">
        <v>0</v>
      </c>
      <c r="S13" s="17"/>
      <c r="T13" s="17">
        <v>0.28163264159185702</v>
      </c>
      <c r="U13" s="17">
        <v>0.206757791977872</v>
      </c>
      <c r="V13" s="17">
        <v>9.7790898312527699E-2</v>
      </c>
      <c r="W13" s="17">
        <v>0.14470852749208399</v>
      </c>
      <c r="X13" s="17"/>
      <c r="Y13" s="17">
        <v>0.14752406620488101</v>
      </c>
      <c r="Z13" s="17">
        <v>5.6337634382887601E-2</v>
      </c>
      <c r="AA13" s="17">
        <v>0.193267701744018</v>
      </c>
      <c r="AB13" s="17">
        <v>0.299324169786084</v>
      </c>
      <c r="AC13" s="17">
        <v>0.131911582446783</v>
      </c>
      <c r="AD13" s="17">
        <v>0</v>
      </c>
      <c r="AE13" s="17"/>
      <c r="AF13" s="17">
        <v>0.15813598359105399</v>
      </c>
      <c r="AG13" s="17"/>
      <c r="AH13" s="17">
        <v>0.15271398441839601</v>
      </c>
      <c r="AI13" s="17"/>
      <c r="AJ13" s="17">
        <v>8.7026849480583507E-2</v>
      </c>
      <c r="AK13" s="17">
        <v>8.5044019743367602E-2</v>
      </c>
      <c r="AL13" s="17">
        <v>0.22076755791964001</v>
      </c>
      <c r="AM13" s="17">
        <v>0.225000783533336</v>
      </c>
      <c r="AN13" s="17">
        <v>0.18331636854064701</v>
      </c>
    </row>
    <row r="14" spans="2:40" x14ac:dyDescent="0.35">
      <c r="B14" s="18" t="s">
        <v>58</v>
      </c>
      <c r="C14" s="19">
        <v>7.6450313407941395E-2</v>
      </c>
      <c r="D14" s="19">
        <v>6.3751256975395701E-2</v>
      </c>
      <c r="E14" s="19">
        <v>9.5997216021726603E-2</v>
      </c>
      <c r="F14" s="19"/>
      <c r="G14" s="19">
        <v>0.10383242762078999</v>
      </c>
      <c r="H14" s="19">
        <v>6.18733658844823E-2</v>
      </c>
      <c r="I14" s="19">
        <v>1.7847109570157001E-2</v>
      </c>
      <c r="J14" s="19">
        <v>6.6569452608448695E-2</v>
      </c>
      <c r="K14" s="19">
        <v>8.1335875845595096E-2</v>
      </c>
      <c r="L14" s="19">
        <v>0.144659493874738</v>
      </c>
      <c r="M14" s="19"/>
      <c r="N14" s="19">
        <v>0.129624540806168</v>
      </c>
      <c r="O14" s="19">
        <v>0.16507858841423101</v>
      </c>
      <c r="P14" s="19">
        <v>6.69076328648118E-2</v>
      </c>
      <c r="Q14" s="19">
        <v>4.8391701233540897E-2</v>
      </c>
      <c r="R14" s="19">
        <v>6.5835485052395601E-2</v>
      </c>
      <c r="S14" s="19"/>
      <c r="T14" s="19">
        <v>0.115976223187885</v>
      </c>
      <c r="U14" s="19">
        <v>0.10144490705711</v>
      </c>
      <c r="V14" s="19">
        <v>7.0544909940967196E-2</v>
      </c>
      <c r="W14" s="19">
        <v>4.1308380668551498E-2</v>
      </c>
      <c r="X14" s="19"/>
      <c r="Y14" s="19">
        <v>4.41408103662159E-2</v>
      </c>
      <c r="Z14" s="19">
        <v>7.1631477508543706E-2</v>
      </c>
      <c r="AA14" s="19">
        <v>0.13543106662882401</v>
      </c>
      <c r="AB14" s="19">
        <v>0</v>
      </c>
      <c r="AC14" s="19">
        <v>0.17782872229115301</v>
      </c>
      <c r="AD14" s="19">
        <v>1</v>
      </c>
      <c r="AE14" s="19"/>
      <c r="AF14" s="19">
        <v>6.36209809654531E-2</v>
      </c>
      <c r="AG14" s="19"/>
      <c r="AH14" s="19">
        <v>7.3885057697971504E-2</v>
      </c>
      <c r="AI14" s="19"/>
      <c r="AJ14" s="19">
        <v>5.5197847181109802E-2</v>
      </c>
      <c r="AK14" s="19">
        <v>0.119617317059003</v>
      </c>
      <c r="AL14" s="19">
        <v>8.1672086342533506E-2</v>
      </c>
      <c r="AM14" s="19">
        <v>6.2147035950963499E-2</v>
      </c>
      <c r="AN14" s="19">
        <v>0.102364579604657</v>
      </c>
    </row>
    <row r="15" spans="2:40" x14ac:dyDescent="0.35">
      <c r="B15" s="16" t="s">
        <v>153</v>
      </c>
    </row>
    <row r="16" spans="2:40" x14ac:dyDescent="0.35">
      <c r="B16" t="s">
        <v>63</v>
      </c>
    </row>
    <row r="17" spans="2:2" x14ac:dyDescent="0.35">
      <c r="B17" t="s">
        <v>64</v>
      </c>
    </row>
    <row r="19" spans="2:2" x14ac:dyDescent="0.35">
      <c r="B19" s="8" t="str">
        <f>HYPERLINK("#'Contents'!A1", "Return to Contents")</f>
        <v>Return to Contents</v>
      </c>
    </row>
  </sheetData>
  <mergeCells count="9">
    <mergeCell ref="AF5"/>
    <mergeCell ref="AH5"/>
    <mergeCell ref="AJ5:AN5"/>
    <mergeCell ref="D2:AH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dimension ref="B2:F15"/>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6" width="20.7265625" customWidth="1"/>
  </cols>
  <sheetData>
    <row r="2" spans="2:6" ht="40" customHeight="1" x14ac:dyDescent="0.35">
      <c r="D2" s="30" t="s">
        <v>170</v>
      </c>
      <c r="E2" s="26"/>
      <c r="F2" s="26"/>
    </row>
    <row r="6" spans="2:6" ht="50" customHeight="1" x14ac:dyDescent="0.35">
      <c r="B6" s="20" t="s">
        <v>15</v>
      </c>
      <c r="C6" s="20" t="s">
        <v>165</v>
      </c>
      <c r="D6" s="20" t="s">
        <v>166</v>
      </c>
      <c r="E6" s="20" t="s">
        <v>167</v>
      </c>
    </row>
    <row r="7" spans="2:6" x14ac:dyDescent="0.35">
      <c r="B7" s="18" t="s">
        <v>168</v>
      </c>
      <c r="C7" s="17">
        <v>0.62469932217740298</v>
      </c>
      <c r="D7" s="17">
        <v>0.664008262412081</v>
      </c>
      <c r="E7" s="17">
        <v>0.67987808193559196</v>
      </c>
    </row>
    <row r="8" spans="2:6" x14ac:dyDescent="0.35">
      <c r="B8" s="18" t="s">
        <v>169</v>
      </c>
      <c r="C8" s="17">
        <v>0.37530067782259702</v>
      </c>
      <c r="D8" s="17">
        <v>0.335991737587919</v>
      </c>
      <c r="E8" s="17">
        <v>0.32012191806440898</v>
      </c>
    </row>
    <row r="9" spans="2:6" x14ac:dyDescent="0.35">
      <c r="B9" s="16" t="s">
        <v>121</v>
      </c>
      <c r="C9" s="16"/>
      <c r="D9" s="16"/>
      <c r="E9" s="16"/>
    </row>
    <row r="10" spans="2:6" x14ac:dyDescent="0.35">
      <c r="B10" t="s">
        <v>63</v>
      </c>
    </row>
    <row r="11" spans="2:6" x14ac:dyDescent="0.35">
      <c r="B11" t="s">
        <v>64</v>
      </c>
    </row>
    <row r="15" spans="2:6" x14ac:dyDescent="0.35">
      <c r="B15" s="8" t="str">
        <f>HYPERLINK("#'Contents'!A1", "Return to Contents")</f>
        <v>Return to Contents</v>
      </c>
    </row>
  </sheetData>
  <mergeCells count="1">
    <mergeCell ref="D2:F2"/>
  </mergeCells>
  <pageMargins left="0.7" right="0.7" top="0.75" bottom="0.75" header="0.3" footer="0.3"/>
  <pageSetup paperSize="9" orientation="portrait" horizontalDpi="300" verticalDpi="300"/>
  <drawing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dimension ref="B2:AN15"/>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0" width="10.7265625" customWidth="1"/>
    <col min="41" max="41" width="2.1796875" customWidth="1"/>
  </cols>
  <sheetData>
    <row r="2" spans="2:40" ht="40" customHeight="1" x14ac:dyDescent="0.35">
      <c r="D2" s="30" t="s">
        <v>171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row>
    <row r="5" spans="2:40" ht="30" customHeight="1" x14ac:dyDescent="0.35">
      <c r="B5" s="15"/>
      <c r="C5" s="15"/>
      <c r="D5" s="29" t="s">
        <v>49</v>
      </c>
      <c r="E5" s="29"/>
      <c r="F5" s="15"/>
      <c r="G5" s="29" t="s">
        <v>50</v>
      </c>
      <c r="H5" s="29"/>
      <c r="I5" s="29"/>
      <c r="J5" s="29"/>
      <c r="K5" s="29"/>
      <c r="L5" s="29"/>
      <c r="M5" s="15"/>
      <c r="N5" s="29" t="s">
        <v>51</v>
      </c>
      <c r="O5" s="29"/>
      <c r="P5" s="29"/>
      <c r="Q5" s="29"/>
      <c r="R5" s="29"/>
      <c r="S5" s="15"/>
      <c r="T5" s="29" t="s">
        <v>52</v>
      </c>
      <c r="U5" s="29"/>
      <c r="V5" s="29"/>
      <c r="W5" s="29"/>
      <c r="X5" s="15"/>
      <c r="Y5" s="29" t="s">
        <v>53</v>
      </c>
      <c r="Z5" s="29"/>
      <c r="AA5" s="29"/>
      <c r="AB5" s="29"/>
      <c r="AC5" s="29"/>
      <c r="AD5" s="29"/>
      <c r="AE5" s="15"/>
      <c r="AF5" s="29" t="s">
        <v>42</v>
      </c>
      <c r="AG5" s="15"/>
      <c r="AH5" s="29" t="s">
        <v>43</v>
      </c>
      <c r="AI5" s="15"/>
      <c r="AJ5" s="29" t="s">
        <v>54</v>
      </c>
      <c r="AK5" s="29"/>
      <c r="AL5" s="29"/>
      <c r="AM5" s="29"/>
      <c r="AN5" s="29"/>
    </row>
    <row r="6" spans="2:4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C6" s="12" t="s">
        <v>40</v>
      </c>
      <c r="AD6" s="12" t="s">
        <v>41</v>
      </c>
      <c r="AF6" s="12" t="s">
        <v>42</v>
      </c>
      <c r="AH6" s="12" t="s">
        <v>43</v>
      </c>
      <c r="AJ6" s="12" t="s">
        <v>44</v>
      </c>
      <c r="AK6" s="12" t="s">
        <v>45</v>
      </c>
      <c r="AL6" s="12" t="s">
        <v>46</v>
      </c>
      <c r="AM6" s="12" t="s">
        <v>47</v>
      </c>
      <c r="AN6" s="12" t="s">
        <v>48</v>
      </c>
    </row>
    <row r="7" spans="2:40" ht="30" customHeight="1" x14ac:dyDescent="0.35">
      <c r="B7" s="10" t="s">
        <v>19</v>
      </c>
      <c r="C7" s="10">
        <v>983</v>
      </c>
      <c r="D7" s="10">
        <v>451</v>
      </c>
      <c r="E7" s="10">
        <v>529</v>
      </c>
      <c r="F7" s="10"/>
      <c r="G7" s="10">
        <v>98</v>
      </c>
      <c r="H7" s="10">
        <v>144</v>
      </c>
      <c r="I7" s="10">
        <v>139</v>
      </c>
      <c r="J7" s="10">
        <v>161</v>
      </c>
      <c r="K7" s="10">
        <v>177</v>
      </c>
      <c r="L7" s="10">
        <v>264</v>
      </c>
      <c r="M7" s="10"/>
      <c r="N7" s="10">
        <v>88</v>
      </c>
      <c r="O7" s="10">
        <v>141</v>
      </c>
      <c r="P7" s="10">
        <v>346</v>
      </c>
      <c r="Q7" s="10">
        <v>274</v>
      </c>
      <c r="R7" s="10">
        <v>126</v>
      </c>
      <c r="S7" s="10"/>
      <c r="T7" s="10">
        <v>58</v>
      </c>
      <c r="U7" s="10">
        <v>282</v>
      </c>
      <c r="V7" s="10">
        <v>254</v>
      </c>
      <c r="W7" s="10">
        <v>267</v>
      </c>
      <c r="X7" s="10"/>
      <c r="Y7" s="10">
        <v>403</v>
      </c>
      <c r="Z7" s="10">
        <v>104</v>
      </c>
      <c r="AA7" s="10">
        <v>318</v>
      </c>
      <c r="AB7" s="10">
        <v>65</v>
      </c>
      <c r="AC7" s="10">
        <v>69</v>
      </c>
      <c r="AD7" s="10">
        <v>20</v>
      </c>
      <c r="AE7" s="10"/>
      <c r="AF7" s="10">
        <v>475</v>
      </c>
      <c r="AG7" s="10"/>
      <c r="AH7" s="10">
        <v>983</v>
      </c>
      <c r="AI7" s="10"/>
      <c r="AJ7" s="10">
        <v>323</v>
      </c>
      <c r="AK7" s="10">
        <v>146</v>
      </c>
      <c r="AL7" s="10">
        <v>217</v>
      </c>
      <c r="AM7" s="10">
        <v>204</v>
      </c>
      <c r="AN7" s="10">
        <v>93</v>
      </c>
    </row>
    <row r="8" spans="2:40" ht="30" customHeight="1" x14ac:dyDescent="0.35">
      <c r="B8" s="11" t="s">
        <v>20</v>
      </c>
      <c r="C8" s="11">
        <v>984</v>
      </c>
      <c r="D8" s="11">
        <v>494</v>
      </c>
      <c r="E8" s="11">
        <v>487</v>
      </c>
      <c r="F8" s="11"/>
      <c r="G8" s="11">
        <v>108</v>
      </c>
      <c r="H8" s="11">
        <v>162</v>
      </c>
      <c r="I8" s="11">
        <v>144</v>
      </c>
      <c r="J8" s="11">
        <v>166</v>
      </c>
      <c r="K8" s="11">
        <v>154</v>
      </c>
      <c r="L8" s="11">
        <v>251</v>
      </c>
      <c r="M8" s="11"/>
      <c r="N8" s="11">
        <v>92</v>
      </c>
      <c r="O8" s="11">
        <v>143</v>
      </c>
      <c r="P8" s="11">
        <v>339</v>
      </c>
      <c r="Q8" s="11">
        <v>275</v>
      </c>
      <c r="R8" s="11">
        <v>126</v>
      </c>
      <c r="S8" s="11"/>
      <c r="T8" s="11">
        <v>59</v>
      </c>
      <c r="U8" s="11">
        <v>279</v>
      </c>
      <c r="V8" s="11">
        <v>254</v>
      </c>
      <c r="W8" s="11">
        <v>273</v>
      </c>
      <c r="X8" s="11"/>
      <c r="Y8" s="11">
        <v>417</v>
      </c>
      <c r="Z8" s="11">
        <v>102</v>
      </c>
      <c r="AA8" s="11">
        <v>301</v>
      </c>
      <c r="AB8" s="11">
        <v>67</v>
      </c>
      <c r="AC8" s="11">
        <v>74</v>
      </c>
      <c r="AD8" s="11">
        <v>20</v>
      </c>
      <c r="AE8" s="11"/>
      <c r="AF8" s="11">
        <v>475</v>
      </c>
      <c r="AG8" s="11"/>
      <c r="AH8" s="11">
        <v>984</v>
      </c>
      <c r="AI8" s="11"/>
      <c r="AJ8" s="11">
        <v>310</v>
      </c>
      <c r="AK8" s="11">
        <v>141</v>
      </c>
      <c r="AL8" s="11">
        <v>207</v>
      </c>
      <c r="AM8" s="11">
        <v>226</v>
      </c>
      <c r="AN8" s="11">
        <v>100</v>
      </c>
    </row>
    <row r="9" spans="2:40" x14ac:dyDescent="0.35">
      <c r="B9" s="18" t="s">
        <v>168</v>
      </c>
      <c r="C9" s="17">
        <v>0.62469932217740298</v>
      </c>
      <c r="D9" s="17">
        <v>0.63542499499622196</v>
      </c>
      <c r="E9" s="17">
        <v>0.61355381177304502</v>
      </c>
      <c r="F9" s="17"/>
      <c r="G9" s="17">
        <v>0.71076822959322505</v>
      </c>
      <c r="H9" s="17">
        <v>0.67282798865956694</v>
      </c>
      <c r="I9" s="17">
        <v>0.65047223692920597</v>
      </c>
      <c r="J9" s="17">
        <v>0.65499402143131102</v>
      </c>
      <c r="K9" s="17">
        <v>0.59072243805931202</v>
      </c>
      <c r="L9" s="17">
        <v>0.54276057768073804</v>
      </c>
      <c r="M9" s="17"/>
      <c r="N9" s="17">
        <v>0.53700800319458497</v>
      </c>
      <c r="O9" s="17">
        <v>0.65933344254053405</v>
      </c>
      <c r="P9" s="17">
        <v>0.61012380483060702</v>
      </c>
      <c r="Q9" s="17">
        <v>0.66000148433141104</v>
      </c>
      <c r="R9" s="17">
        <v>0.61134598688601605</v>
      </c>
      <c r="S9" s="17"/>
      <c r="T9" s="17">
        <v>0.63068786686975398</v>
      </c>
      <c r="U9" s="17">
        <v>0.56299828408781205</v>
      </c>
      <c r="V9" s="17">
        <v>0.59948933854516095</v>
      </c>
      <c r="W9" s="17">
        <v>0.72313722569087902</v>
      </c>
      <c r="X9" s="17"/>
      <c r="Y9" s="17">
        <v>0.69708304914708896</v>
      </c>
      <c r="Z9" s="17">
        <v>0.60369043964049696</v>
      </c>
      <c r="AA9" s="17">
        <v>0.51276731774261997</v>
      </c>
      <c r="AB9" s="17">
        <v>0.68084796081416799</v>
      </c>
      <c r="AC9" s="17">
        <v>0.65426560860315797</v>
      </c>
      <c r="AD9" s="17">
        <v>0.58861670396025401</v>
      </c>
      <c r="AE9" s="17"/>
      <c r="AF9" s="17">
        <v>0.59261802168087496</v>
      </c>
      <c r="AG9" s="17"/>
      <c r="AH9" s="17">
        <v>0.62469932217740298</v>
      </c>
      <c r="AI9" s="17"/>
      <c r="AJ9" s="17">
        <v>0.63948391663937898</v>
      </c>
      <c r="AK9" s="17">
        <v>0.58874623225466305</v>
      </c>
      <c r="AL9" s="17">
        <v>0.606297019935924</v>
      </c>
      <c r="AM9" s="17">
        <v>0.61941001395166795</v>
      </c>
      <c r="AN9" s="17">
        <v>0.67996303316144102</v>
      </c>
    </row>
    <row r="10" spans="2:40" x14ac:dyDescent="0.35">
      <c r="B10" s="18" t="s">
        <v>169</v>
      </c>
      <c r="C10" s="19">
        <v>0.37530067782259702</v>
      </c>
      <c r="D10" s="19">
        <v>0.36457500500377799</v>
      </c>
      <c r="E10" s="19">
        <v>0.38644618822695498</v>
      </c>
      <c r="F10" s="19"/>
      <c r="G10" s="19">
        <v>0.289231770406775</v>
      </c>
      <c r="H10" s="19">
        <v>0.327172011340433</v>
      </c>
      <c r="I10" s="19">
        <v>0.34952776307079397</v>
      </c>
      <c r="J10" s="19">
        <v>0.34500597856868898</v>
      </c>
      <c r="K10" s="19">
        <v>0.40927756194068798</v>
      </c>
      <c r="L10" s="19">
        <v>0.45723942231926201</v>
      </c>
      <c r="M10" s="19"/>
      <c r="N10" s="19">
        <v>0.46299199680541497</v>
      </c>
      <c r="O10" s="19">
        <v>0.340666557459466</v>
      </c>
      <c r="P10" s="19">
        <v>0.38987619516939298</v>
      </c>
      <c r="Q10" s="19">
        <v>0.33999851566858902</v>
      </c>
      <c r="R10" s="19">
        <v>0.38865401311398401</v>
      </c>
      <c r="S10" s="19"/>
      <c r="T10" s="19">
        <v>0.36931213313024602</v>
      </c>
      <c r="U10" s="19">
        <v>0.437001715912188</v>
      </c>
      <c r="V10" s="19">
        <v>0.40051066145483899</v>
      </c>
      <c r="W10" s="19">
        <v>0.27686277430912098</v>
      </c>
      <c r="X10" s="19"/>
      <c r="Y10" s="19">
        <v>0.30291695085291098</v>
      </c>
      <c r="Z10" s="19">
        <v>0.39630956035950299</v>
      </c>
      <c r="AA10" s="19">
        <v>0.48723268225737998</v>
      </c>
      <c r="AB10" s="19">
        <v>0.31915203918583201</v>
      </c>
      <c r="AC10" s="19">
        <v>0.34573439139684198</v>
      </c>
      <c r="AD10" s="19">
        <v>0.41138329603974599</v>
      </c>
      <c r="AE10" s="19"/>
      <c r="AF10" s="19">
        <v>0.40738197831912498</v>
      </c>
      <c r="AG10" s="19"/>
      <c r="AH10" s="19">
        <v>0.37530067782259702</v>
      </c>
      <c r="AI10" s="19"/>
      <c r="AJ10" s="19">
        <v>0.36051608336062102</v>
      </c>
      <c r="AK10" s="19">
        <v>0.41125376774533701</v>
      </c>
      <c r="AL10" s="19">
        <v>0.393702980064076</v>
      </c>
      <c r="AM10" s="19">
        <v>0.380589986048332</v>
      </c>
      <c r="AN10" s="19">
        <v>0.32003696683855898</v>
      </c>
    </row>
    <row r="11" spans="2:40" x14ac:dyDescent="0.35">
      <c r="B11" s="16" t="s">
        <v>121</v>
      </c>
    </row>
    <row r="12" spans="2:40" x14ac:dyDescent="0.35">
      <c r="B12" t="s">
        <v>63</v>
      </c>
    </row>
    <row r="13" spans="2:40" x14ac:dyDescent="0.35">
      <c r="B13" t="s">
        <v>64</v>
      </c>
    </row>
    <row r="15" spans="2:40" x14ac:dyDescent="0.35">
      <c r="B15" s="8" t="str">
        <f>HYPERLINK("#'Contents'!A1", "Return to Contents")</f>
        <v>Return to Contents</v>
      </c>
    </row>
  </sheetData>
  <mergeCells count="9">
    <mergeCell ref="AF5"/>
    <mergeCell ref="AH5"/>
    <mergeCell ref="AJ5:AN5"/>
    <mergeCell ref="D2:AH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dimension ref="B2:AN15"/>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0" width="10.7265625" customWidth="1"/>
    <col min="41" max="41" width="2.1796875" customWidth="1"/>
  </cols>
  <sheetData>
    <row r="2" spans="2:40" ht="40" customHeight="1" x14ac:dyDescent="0.35">
      <c r="D2" s="30" t="s">
        <v>172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row>
    <row r="5" spans="2:40" ht="30" customHeight="1" x14ac:dyDescent="0.35">
      <c r="B5" s="15"/>
      <c r="C5" s="15"/>
      <c r="D5" s="29" t="s">
        <v>49</v>
      </c>
      <c r="E5" s="29"/>
      <c r="F5" s="15"/>
      <c r="G5" s="29" t="s">
        <v>50</v>
      </c>
      <c r="H5" s="29"/>
      <c r="I5" s="29"/>
      <c r="J5" s="29"/>
      <c r="K5" s="29"/>
      <c r="L5" s="29"/>
      <c r="M5" s="15"/>
      <c r="N5" s="29" t="s">
        <v>51</v>
      </c>
      <c r="O5" s="29"/>
      <c r="P5" s="29"/>
      <c r="Q5" s="29"/>
      <c r="R5" s="29"/>
      <c r="S5" s="15"/>
      <c r="T5" s="29" t="s">
        <v>52</v>
      </c>
      <c r="U5" s="29"/>
      <c r="V5" s="29"/>
      <c r="W5" s="29"/>
      <c r="X5" s="15"/>
      <c r="Y5" s="29" t="s">
        <v>53</v>
      </c>
      <c r="Z5" s="29"/>
      <c r="AA5" s="29"/>
      <c r="AB5" s="29"/>
      <c r="AC5" s="29"/>
      <c r="AD5" s="29"/>
      <c r="AE5" s="15"/>
      <c r="AF5" s="29" t="s">
        <v>42</v>
      </c>
      <c r="AG5" s="15"/>
      <c r="AH5" s="29" t="s">
        <v>43</v>
      </c>
      <c r="AI5" s="15"/>
      <c r="AJ5" s="29" t="s">
        <v>54</v>
      </c>
      <c r="AK5" s="29"/>
      <c r="AL5" s="29"/>
      <c r="AM5" s="29"/>
      <c r="AN5" s="29"/>
    </row>
    <row r="6" spans="2:4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C6" s="12" t="s">
        <v>40</v>
      </c>
      <c r="AD6" s="12" t="s">
        <v>41</v>
      </c>
      <c r="AF6" s="12" t="s">
        <v>42</v>
      </c>
      <c r="AH6" s="12" t="s">
        <v>43</v>
      </c>
      <c r="AJ6" s="12" t="s">
        <v>44</v>
      </c>
      <c r="AK6" s="12" t="s">
        <v>45</v>
      </c>
      <c r="AL6" s="12" t="s">
        <v>46</v>
      </c>
      <c r="AM6" s="12" t="s">
        <v>47</v>
      </c>
      <c r="AN6" s="12" t="s">
        <v>48</v>
      </c>
    </row>
    <row r="7" spans="2:40" ht="30" customHeight="1" x14ac:dyDescent="0.35">
      <c r="B7" s="10" t="s">
        <v>19</v>
      </c>
      <c r="C7" s="10">
        <v>983</v>
      </c>
      <c r="D7" s="10">
        <v>451</v>
      </c>
      <c r="E7" s="10">
        <v>529</v>
      </c>
      <c r="F7" s="10"/>
      <c r="G7" s="10">
        <v>98</v>
      </c>
      <c r="H7" s="10">
        <v>144</v>
      </c>
      <c r="I7" s="10">
        <v>139</v>
      </c>
      <c r="J7" s="10">
        <v>161</v>
      </c>
      <c r="K7" s="10">
        <v>177</v>
      </c>
      <c r="L7" s="10">
        <v>264</v>
      </c>
      <c r="M7" s="10"/>
      <c r="N7" s="10">
        <v>88</v>
      </c>
      <c r="O7" s="10">
        <v>141</v>
      </c>
      <c r="P7" s="10">
        <v>346</v>
      </c>
      <c r="Q7" s="10">
        <v>274</v>
      </c>
      <c r="R7" s="10">
        <v>126</v>
      </c>
      <c r="S7" s="10"/>
      <c r="T7" s="10">
        <v>58</v>
      </c>
      <c r="U7" s="10">
        <v>282</v>
      </c>
      <c r="V7" s="10">
        <v>254</v>
      </c>
      <c r="W7" s="10">
        <v>267</v>
      </c>
      <c r="X7" s="10"/>
      <c r="Y7" s="10">
        <v>403</v>
      </c>
      <c r="Z7" s="10">
        <v>104</v>
      </c>
      <c r="AA7" s="10">
        <v>318</v>
      </c>
      <c r="AB7" s="10">
        <v>65</v>
      </c>
      <c r="AC7" s="10">
        <v>69</v>
      </c>
      <c r="AD7" s="10">
        <v>20</v>
      </c>
      <c r="AE7" s="10"/>
      <c r="AF7" s="10">
        <v>475</v>
      </c>
      <c r="AG7" s="10"/>
      <c r="AH7" s="10">
        <v>983</v>
      </c>
      <c r="AI7" s="10"/>
      <c r="AJ7" s="10">
        <v>323</v>
      </c>
      <c r="AK7" s="10">
        <v>146</v>
      </c>
      <c r="AL7" s="10">
        <v>217</v>
      </c>
      <c r="AM7" s="10">
        <v>204</v>
      </c>
      <c r="AN7" s="10">
        <v>93</v>
      </c>
    </row>
    <row r="8" spans="2:40" ht="30" customHeight="1" x14ac:dyDescent="0.35">
      <c r="B8" s="11" t="s">
        <v>20</v>
      </c>
      <c r="C8" s="11">
        <v>984</v>
      </c>
      <c r="D8" s="11">
        <v>494</v>
      </c>
      <c r="E8" s="11">
        <v>487</v>
      </c>
      <c r="F8" s="11"/>
      <c r="G8" s="11">
        <v>108</v>
      </c>
      <c r="H8" s="11">
        <v>162</v>
      </c>
      <c r="I8" s="11">
        <v>144</v>
      </c>
      <c r="J8" s="11">
        <v>166</v>
      </c>
      <c r="K8" s="11">
        <v>154</v>
      </c>
      <c r="L8" s="11">
        <v>251</v>
      </c>
      <c r="M8" s="11"/>
      <c r="N8" s="11">
        <v>92</v>
      </c>
      <c r="O8" s="11">
        <v>143</v>
      </c>
      <c r="P8" s="11">
        <v>339</v>
      </c>
      <c r="Q8" s="11">
        <v>275</v>
      </c>
      <c r="R8" s="11">
        <v>126</v>
      </c>
      <c r="S8" s="11"/>
      <c r="T8" s="11">
        <v>59</v>
      </c>
      <c r="U8" s="11">
        <v>279</v>
      </c>
      <c r="V8" s="11">
        <v>254</v>
      </c>
      <c r="W8" s="11">
        <v>273</v>
      </c>
      <c r="X8" s="11"/>
      <c r="Y8" s="11">
        <v>417</v>
      </c>
      <c r="Z8" s="11">
        <v>102</v>
      </c>
      <c r="AA8" s="11">
        <v>301</v>
      </c>
      <c r="AB8" s="11">
        <v>67</v>
      </c>
      <c r="AC8" s="11">
        <v>74</v>
      </c>
      <c r="AD8" s="11">
        <v>20</v>
      </c>
      <c r="AE8" s="11"/>
      <c r="AF8" s="11">
        <v>475</v>
      </c>
      <c r="AG8" s="11"/>
      <c r="AH8" s="11">
        <v>984</v>
      </c>
      <c r="AI8" s="11"/>
      <c r="AJ8" s="11">
        <v>310</v>
      </c>
      <c r="AK8" s="11">
        <v>141</v>
      </c>
      <c r="AL8" s="11">
        <v>207</v>
      </c>
      <c r="AM8" s="11">
        <v>226</v>
      </c>
      <c r="AN8" s="11">
        <v>100</v>
      </c>
    </row>
    <row r="9" spans="2:40" x14ac:dyDescent="0.35">
      <c r="B9" s="18" t="s">
        <v>168</v>
      </c>
      <c r="C9" s="17">
        <v>0.664008262412081</v>
      </c>
      <c r="D9" s="17">
        <v>0.67526250189954695</v>
      </c>
      <c r="E9" s="17">
        <v>0.65464805124865799</v>
      </c>
      <c r="F9" s="17"/>
      <c r="G9" s="17">
        <v>0.75190979628399301</v>
      </c>
      <c r="H9" s="17">
        <v>0.70295380422426401</v>
      </c>
      <c r="I9" s="17">
        <v>0.67954274977706897</v>
      </c>
      <c r="J9" s="17">
        <v>0.64508123553057595</v>
      </c>
      <c r="K9" s="17">
        <v>0.67786970375362798</v>
      </c>
      <c r="L9" s="17">
        <v>0.59623686129117603</v>
      </c>
      <c r="M9" s="17"/>
      <c r="N9" s="17">
        <v>0.64337467589910002</v>
      </c>
      <c r="O9" s="17">
        <v>0.68096722239222496</v>
      </c>
      <c r="P9" s="17">
        <v>0.66764497365618902</v>
      </c>
      <c r="Q9" s="17">
        <v>0.65509179157447595</v>
      </c>
      <c r="R9" s="17">
        <v>0.67129726867625095</v>
      </c>
      <c r="S9" s="17"/>
      <c r="T9" s="17">
        <v>0.58999361395074501</v>
      </c>
      <c r="U9" s="17">
        <v>0.62932867673050097</v>
      </c>
      <c r="V9" s="17">
        <v>0.66846879230169798</v>
      </c>
      <c r="W9" s="17">
        <v>0.73926278521560695</v>
      </c>
      <c r="X9" s="17"/>
      <c r="Y9" s="17">
        <v>0.70055205640637097</v>
      </c>
      <c r="Z9" s="17">
        <v>0.65127737878482295</v>
      </c>
      <c r="AA9" s="17">
        <v>0.59861411321261504</v>
      </c>
      <c r="AB9" s="17">
        <v>0.66111789195456405</v>
      </c>
      <c r="AC9" s="17">
        <v>0.71074071249765602</v>
      </c>
      <c r="AD9" s="17">
        <v>0.72740034881998406</v>
      </c>
      <c r="AE9" s="17"/>
      <c r="AF9" s="17">
        <v>0.62276841657770299</v>
      </c>
      <c r="AG9" s="17"/>
      <c r="AH9" s="17">
        <v>0.664008262412081</v>
      </c>
      <c r="AI9" s="17"/>
      <c r="AJ9" s="17">
        <v>0.64150500673823396</v>
      </c>
      <c r="AK9" s="17">
        <v>0.673497643550521</v>
      </c>
      <c r="AL9" s="17">
        <v>0.67724052253501599</v>
      </c>
      <c r="AM9" s="17">
        <v>0.65413265467855297</v>
      </c>
      <c r="AN9" s="17">
        <v>0.71517206185009996</v>
      </c>
    </row>
    <row r="10" spans="2:40" x14ac:dyDescent="0.35">
      <c r="B10" s="18" t="s">
        <v>169</v>
      </c>
      <c r="C10" s="19">
        <v>0.335991737587919</v>
      </c>
      <c r="D10" s="19">
        <v>0.32473749810045299</v>
      </c>
      <c r="E10" s="19">
        <v>0.34535194875134201</v>
      </c>
      <c r="F10" s="19"/>
      <c r="G10" s="19">
        <v>0.24809020371600701</v>
      </c>
      <c r="H10" s="19">
        <v>0.29704619577573599</v>
      </c>
      <c r="I10" s="19">
        <v>0.32045725022293098</v>
      </c>
      <c r="J10" s="19">
        <v>0.354918764469424</v>
      </c>
      <c r="K10" s="19">
        <v>0.32213029624637202</v>
      </c>
      <c r="L10" s="19">
        <v>0.40376313870882402</v>
      </c>
      <c r="M10" s="19"/>
      <c r="N10" s="19">
        <v>0.35662532410089998</v>
      </c>
      <c r="O10" s="19">
        <v>0.31903277760777499</v>
      </c>
      <c r="P10" s="19">
        <v>0.33235502634381098</v>
      </c>
      <c r="Q10" s="19">
        <v>0.344908208425524</v>
      </c>
      <c r="R10" s="19">
        <v>0.328702731323749</v>
      </c>
      <c r="S10" s="19"/>
      <c r="T10" s="19">
        <v>0.41000638604925499</v>
      </c>
      <c r="U10" s="19">
        <v>0.37067132326949898</v>
      </c>
      <c r="V10" s="19">
        <v>0.33153120769830202</v>
      </c>
      <c r="W10" s="19">
        <v>0.26073721478439299</v>
      </c>
      <c r="X10" s="19"/>
      <c r="Y10" s="19">
        <v>0.29944794359362897</v>
      </c>
      <c r="Z10" s="19">
        <v>0.348722621215177</v>
      </c>
      <c r="AA10" s="19">
        <v>0.40138588678738502</v>
      </c>
      <c r="AB10" s="19">
        <v>0.338882108045436</v>
      </c>
      <c r="AC10" s="19">
        <v>0.28925928750234398</v>
      </c>
      <c r="AD10" s="19">
        <v>0.272599651180016</v>
      </c>
      <c r="AE10" s="19"/>
      <c r="AF10" s="19">
        <v>0.37723158342229701</v>
      </c>
      <c r="AG10" s="19"/>
      <c r="AH10" s="19">
        <v>0.335991737587919</v>
      </c>
      <c r="AI10" s="19"/>
      <c r="AJ10" s="19">
        <v>0.35849499326176598</v>
      </c>
      <c r="AK10" s="19">
        <v>0.326502356449479</v>
      </c>
      <c r="AL10" s="19">
        <v>0.32275947746498401</v>
      </c>
      <c r="AM10" s="19">
        <v>0.34586734532144697</v>
      </c>
      <c r="AN10" s="19">
        <v>0.28482793814989998</v>
      </c>
    </row>
    <row r="11" spans="2:40" x14ac:dyDescent="0.35">
      <c r="B11" s="16" t="s">
        <v>121</v>
      </c>
    </row>
    <row r="12" spans="2:40" x14ac:dyDescent="0.35">
      <c r="B12" t="s">
        <v>63</v>
      </c>
    </row>
    <row r="13" spans="2:40" x14ac:dyDescent="0.35">
      <c r="B13" t="s">
        <v>64</v>
      </c>
    </row>
    <row r="15" spans="2:40" x14ac:dyDescent="0.35">
      <c r="B15" s="8" t="str">
        <f>HYPERLINK("#'Contents'!A1", "Return to Contents")</f>
        <v>Return to Contents</v>
      </c>
    </row>
  </sheetData>
  <mergeCells count="9">
    <mergeCell ref="AF5"/>
    <mergeCell ref="AH5"/>
    <mergeCell ref="AJ5:AN5"/>
    <mergeCell ref="D2:AH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dimension ref="B2:AN15"/>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0" width="10.7265625" customWidth="1"/>
    <col min="41" max="41" width="2.1796875" customWidth="1"/>
  </cols>
  <sheetData>
    <row r="2" spans="2:40" ht="40" customHeight="1" x14ac:dyDescent="0.35">
      <c r="D2" s="30" t="s">
        <v>173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row>
    <row r="5" spans="2:40" ht="30" customHeight="1" x14ac:dyDescent="0.35">
      <c r="B5" s="15"/>
      <c r="C5" s="15"/>
      <c r="D5" s="29" t="s">
        <v>49</v>
      </c>
      <c r="E5" s="29"/>
      <c r="F5" s="15"/>
      <c r="G5" s="29" t="s">
        <v>50</v>
      </c>
      <c r="H5" s="29"/>
      <c r="I5" s="29"/>
      <c r="J5" s="29"/>
      <c r="K5" s="29"/>
      <c r="L5" s="29"/>
      <c r="M5" s="15"/>
      <c r="N5" s="29" t="s">
        <v>51</v>
      </c>
      <c r="O5" s="29"/>
      <c r="P5" s="29"/>
      <c r="Q5" s="29"/>
      <c r="R5" s="29"/>
      <c r="S5" s="15"/>
      <c r="T5" s="29" t="s">
        <v>52</v>
      </c>
      <c r="U5" s="29"/>
      <c r="V5" s="29"/>
      <c r="W5" s="29"/>
      <c r="X5" s="15"/>
      <c r="Y5" s="29" t="s">
        <v>53</v>
      </c>
      <c r="Z5" s="29"/>
      <c r="AA5" s="29"/>
      <c r="AB5" s="29"/>
      <c r="AC5" s="29"/>
      <c r="AD5" s="29"/>
      <c r="AE5" s="15"/>
      <c r="AF5" s="29" t="s">
        <v>42</v>
      </c>
      <c r="AG5" s="15"/>
      <c r="AH5" s="29" t="s">
        <v>43</v>
      </c>
      <c r="AI5" s="15"/>
      <c r="AJ5" s="29" t="s">
        <v>54</v>
      </c>
      <c r="AK5" s="29"/>
      <c r="AL5" s="29"/>
      <c r="AM5" s="29"/>
      <c r="AN5" s="29"/>
    </row>
    <row r="6" spans="2:4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C6" s="12" t="s">
        <v>40</v>
      </c>
      <c r="AD6" s="12" t="s">
        <v>41</v>
      </c>
      <c r="AF6" s="12" t="s">
        <v>42</v>
      </c>
      <c r="AH6" s="12" t="s">
        <v>43</v>
      </c>
      <c r="AJ6" s="12" t="s">
        <v>44</v>
      </c>
      <c r="AK6" s="12" t="s">
        <v>45</v>
      </c>
      <c r="AL6" s="12" t="s">
        <v>46</v>
      </c>
      <c r="AM6" s="12" t="s">
        <v>47</v>
      </c>
      <c r="AN6" s="12" t="s">
        <v>48</v>
      </c>
    </row>
    <row r="7" spans="2:40" ht="30" customHeight="1" x14ac:dyDescent="0.35">
      <c r="B7" s="10" t="s">
        <v>19</v>
      </c>
      <c r="C7" s="10">
        <v>983</v>
      </c>
      <c r="D7" s="10">
        <v>451</v>
      </c>
      <c r="E7" s="10">
        <v>529</v>
      </c>
      <c r="F7" s="10"/>
      <c r="G7" s="10">
        <v>98</v>
      </c>
      <c r="H7" s="10">
        <v>144</v>
      </c>
      <c r="I7" s="10">
        <v>139</v>
      </c>
      <c r="J7" s="10">
        <v>161</v>
      </c>
      <c r="K7" s="10">
        <v>177</v>
      </c>
      <c r="L7" s="10">
        <v>264</v>
      </c>
      <c r="M7" s="10"/>
      <c r="N7" s="10">
        <v>88</v>
      </c>
      <c r="O7" s="10">
        <v>141</v>
      </c>
      <c r="P7" s="10">
        <v>346</v>
      </c>
      <c r="Q7" s="10">
        <v>274</v>
      </c>
      <c r="R7" s="10">
        <v>126</v>
      </c>
      <c r="S7" s="10"/>
      <c r="T7" s="10">
        <v>58</v>
      </c>
      <c r="U7" s="10">
        <v>282</v>
      </c>
      <c r="V7" s="10">
        <v>254</v>
      </c>
      <c r="W7" s="10">
        <v>267</v>
      </c>
      <c r="X7" s="10"/>
      <c r="Y7" s="10">
        <v>403</v>
      </c>
      <c r="Z7" s="10">
        <v>104</v>
      </c>
      <c r="AA7" s="10">
        <v>318</v>
      </c>
      <c r="AB7" s="10">
        <v>65</v>
      </c>
      <c r="AC7" s="10">
        <v>69</v>
      </c>
      <c r="AD7" s="10">
        <v>20</v>
      </c>
      <c r="AE7" s="10"/>
      <c r="AF7" s="10">
        <v>475</v>
      </c>
      <c r="AG7" s="10"/>
      <c r="AH7" s="10">
        <v>983</v>
      </c>
      <c r="AI7" s="10"/>
      <c r="AJ7" s="10">
        <v>323</v>
      </c>
      <c r="AK7" s="10">
        <v>146</v>
      </c>
      <c r="AL7" s="10">
        <v>217</v>
      </c>
      <c r="AM7" s="10">
        <v>204</v>
      </c>
      <c r="AN7" s="10">
        <v>93</v>
      </c>
    </row>
    <row r="8" spans="2:40" ht="30" customHeight="1" x14ac:dyDescent="0.35">
      <c r="B8" s="11" t="s">
        <v>20</v>
      </c>
      <c r="C8" s="11">
        <v>984</v>
      </c>
      <c r="D8" s="11">
        <v>494</v>
      </c>
      <c r="E8" s="11">
        <v>487</v>
      </c>
      <c r="F8" s="11"/>
      <c r="G8" s="11">
        <v>108</v>
      </c>
      <c r="H8" s="11">
        <v>162</v>
      </c>
      <c r="I8" s="11">
        <v>144</v>
      </c>
      <c r="J8" s="11">
        <v>166</v>
      </c>
      <c r="K8" s="11">
        <v>154</v>
      </c>
      <c r="L8" s="11">
        <v>251</v>
      </c>
      <c r="M8" s="11"/>
      <c r="N8" s="11">
        <v>92</v>
      </c>
      <c r="O8" s="11">
        <v>143</v>
      </c>
      <c r="P8" s="11">
        <v>339</v>
      </c>
      <c r="Q8" s="11">
        <v>275</v>
      </c>
      <c r="R8" s="11">
        <v>126</v>
      </c>
      <c r="S8" s="11"/>
      <c r="T8" s="11">
        <v>59</v>
      </c>
      <c r="U8" s="11">
        <v>279</v>
      </c>
      <c r="V8" s="11">
        <v>254</v>
      </c>
      <c r="W8" s="11">
        <v>273</v>
      </c>
      <c r="X8" s="11"/>
      <c r="Y8" s="11">
        <v>417</v>
      </c>
      <c r="Z8" s="11">
        <v>102</v>
      </c>
      <c r="AA8" s="11">
        <v>301</v>
      </c>
      <c r="AB8" s="11">
        <v>67</v>
      </c>
      <c r="AC8" s="11">
        <v>74</v>
      </c>
      <c r="AD8" s="11">
        <v>20</v>
      </c>
      <c r="AE8" s="11"/>
      <c r="AF8" s="11">
        <v>475</v>
      </c>
      <c r="AG8" s="11"/>
      <c r="AH8" s="11">
        <v>984</v>
      </c>
      <c r="AI8" s="11"/>
      <c r="AJ8" s="11">
        <v>310</v>
      </c>
      <c r="AK8" s="11">
        <v>141</v>
      </c>
      <c r="AL8" s="11">
        <v>207</v>
      </c>
      <c r="AM8" s="11">
        <v>226</v>
      </c>
      <c r="AN8" s="11">
        <v>100</v>
      </c>
    </row>
    <row r="9" spans="2:40" x14ac:dyDescent="0.35">
      <c r="B9" s="18" t="s">
        <v>168</v>
      </c>
      <c r="C9" s="17">
        <v>0.67987808193559196</v>
      </c>
      <c r="D9" s="17">
        <v>0.67901605402569398</v>
      </c>
      <c r="E9" s="17">
        <v>0.680817266062402</v>
      </c>
      <c r="F9" s="17"/>
      <c r="G9" s="17">
        <v>0.74119124907860001</v>
      </c>
      <c r="H9" s="17">
        <v>0.66157991855790099</v>
      </c>
      <c r="I9" s="17">
        <v>0.67739594886638699</v>
      </c>
      <c r="J9" s="17">
        <v>0.67921607071247903</v>
      </c>
      <c r="K9" s="17">
        <v>0.71907250670746203</v>
      </c>
      <c r="L9" s="17">
        <v>0.643230117882019</v>
      </c>
      <c r="M9" s="17"/>
      <c r="N9" s="17">
        <v>0.65348513593223201</v>
      </c>
      <c r="O9" s="17">
        <v>0.69660120120328095</v>
      </c>
      <c r="P9" s="17">
        <v>0.67733202804738402</v>
      </c>
      <c r="Q9" s="17">
        <v>0.67301928676029299</v>
      </c>
      <c r="R9" s="17">
        <v>0.69718019435036704</v>
      </c>
      <c r="S9" s="17"/>
      <c r="T9" s="17">
        <v>0.59327415828474295</v>
      </c>
      <c r="U9" s="17">
        <v>0.68628401424030505</v>
      </c>
      <c r="V9" s="17">
        <v>0.677248035421955</v>
      </c>
      <c r="W9" s="17">
        <v>0.73898762679492003</v>
      </c>
      <c r="X9" s="17"/>
      <c r="Y9" s="17">
        <v>0.68810128875804299</v>
      </c>
      <c r="Z9" s="17">
        <v>0.71671867985598703</v>
      </c>
      <c r="AA9" s="17">
        <v>0.64989777998529097</v>
      </c>
      <c r="AB9" s="17">
        <v>0.68573718136560102</v>
      </c>
      <c r="AC9" s="17">
        <v>0.66940035248553997</v>
      </c>
      <c r="AD9" s="17">
        <v>0.77753771057863696</v>
      </c>
      <c r="AE9" s="17"/>
      <c r="AF9" s="17">
        <v>0.62586636894276804</v>
      </c>
      <c r="AG9" s="17"/>
      <c r="AH9" s="17">
        <v>0.67987808193559196</v>
      </c>
      <c r="AI9" s="17"/>
      <c r="AJ9" s="17">
        <v>0.67657146270933199</v>
      </c>
      <c r="AK9" s="17">
        <v>0.70460842487123998</v>
      </c>
      <c r="AL9" s="17">
        <v>0.64198512009123598</v>
      </c>
      <c r="AM9" s="17">
        <v>0.68529832642682997</v>
      </c>
      <c r="AN9" s="17">
        <v>0.72155278891124497</v>
      </c>
    </row>
    <row r="10" spans="2:40" x14ac:dyDescent="0.35">
      <c r="B10" s="18" t="s">
        <v>169</v>
      </c>
      <c r="C10" s="19">
        <v>0.32012191806440898</v>
      </c>
      <c r="D10" s="19">
        <v>0.32098394597430602</v>
      </c>
      <c r="E10" s="19">
        <v>0.319182733937598</v>
      </c>
      <c r="F10" s="19"/>
      <c r="G10" s="19">
        <v>0.25880875092140099</v>
      </c>
      <c r="H10" s="19">
        <v>0.33842008144209901</v>
      </c>
      <c r="I10" s="19">
        <v>0.32260405113361301</v>
      </c>
      <c r="J10" s="19">
        <v>0.32078392928751998</v>
      </c>
      <c r="K10" s="19">
        <v>0.28092749329253802</v>
      </c>
      <c r="L10" s="19">
        <v>0.356769882117981</v>
      </c>
      <c r="M10" s="19"/>
      <c r="N10" s="19">
        <v>0.34651486406776799</v>
      </c>
      <c r="O10" s="19">
        <v>0.30339879879671899</v>
      </c>
      <c r="P10" s="19">
        <v>0.32266797195261598</v>
      </c>
      <c r="Q10" s="19">
        <v>0.32698071323970701</v>
      </c>
      <c r="R10" s="19">
        <v>0.30281980564963301</v>
      </c>
      <c r="S10" s="19"/>
      <c r="T10" s="19">
        <v>0.406725841715257</v>
      </c>
      <c r="U10" s="19">
        <v>0.313715985759695</v>
      </c>
      <c r="V10" s="19">
        <v>0.322751964578045</v>
      </c>
      <c r="W10" s="19">
        <v>0.26101237320507997</v>
      </c>
      <c r="X10" s="19"/>
      <c r="Y10" s="19">
        <v>0.31189871124195701</v>
      </c>
      <c r="Z10" s="19">
        <v>0.28328132014401303</v>
      </c>
      <c r="AA10" s="19">
        <v>0.35010222001470898</v>
      </c>
      <c r="AB10" s="19">
        <v>0.31426281863439898</v>
      </c>
      <c r="AC10" s="19">
        <v>0.33059964751446003</v>
      </c>
      <c r="AD10" s="19">
        <v>0.22246228942136301</v>
      </c>
      <c r="AE10" s="19"/>
      <c r="AF10" s="19">
        <v>0.37413363105723202</v>
      </c>
      <c r="AG10" s="19"/>
      <c r="AH10" s="19">
        <v>0.32012191806440898</v>
      </c>
      <c r="AI10" s="19"/>
      <c r="AJ10" s="19">
        <v>0.32342853729066801</v>
      </c>
      <c r="AK10" s="19">
        <v>0.29539157512876002</v>
      </c>
      <c r="AL10" s="19">
        <v>0.35801487990876402</v>
      </c>
      <c r="AM10" s="19">
        <v>0.31470167357317003</v>
      </c>
      <c r="AN10" s="19">
        <v>0.27844721108875498</v>
      </c>
    </row>
    <row r="11" spans="2:40" x14ac:dyDescent="0.35">
      <c r="B11" s="16" t="s">
        <v>121</v>
      </c>
    </row>
    <row r="12" spans="2:40" x14ac:dyDescent="0.35">
      <c r="B12" t="s">
        <v>63</v>
      </c>
    </row>
    <row r="13" spans="2:40" x14ac:dyDescent="0.35">
      <c r="B13" t="s">
        <v>64</v>
      </c>
    </row>
    <row r="15" spans="2:40" x14ac:dyDescent="0.35">
      <c r="B15" s="8" t="str">
        <f>HYPERLINK("#'Contents'!A1", "Return to Contents")</f>
        <v>Return to Contents</v>
      </c>
    </row>
  </sheetData>
  <mergeCells count="9">
    <mergeCell ref="AF5"/>
    <mergeCell ref="AH5"/>
    <mergeCell ref="AJ5:AN5"/>
    <mergeCell ref="D2:AH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dimension ref="B2:AN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0" width="10.7265625" customWidth="1"/>
    <col min="41" max="41" width="2.1796875" customWidth="1"/>
  </cols>
  <sheetData>
    <row r="2" spans="2:40" ht="40" customHeight="1" x14ac:dyDescent="0.35">
      <c r="D2" s="30" t="s">
        <v>179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row>
    <row r="5" spans="2:40" ht="30" customHeight="1" x14ac:dyDescent="0.35">
      <c r="B5" s="15"/>
      <c r="C5" s="15"/>
      <c r="D5" s="29" t="s">
        <v>49</v>
      </c>
      <c r="E5" s="29"/>
      <c r="F5" s="15"/>
      <c r="G5" s="29" t="s">
        <v>50</v>
      </c>
      <c r="H5" s="29"/>
      <c r="I5" s="29"/>
      <c r="J5" s="29"/>
      <c r="K5" s="29"/>
      <c r="L5" s="29"/>
      <c r="M5" s="15"/>
      <c r="N5" s="29" t="s">
        <v>51</v>
      </c>
      <c r="O5" s="29"/>
      <c r="P5" s="29"/>
      <c r="Q5" s="29"/>
      <c r="R5" s="29"/>
      <c r="S5" s="15"/>
      <c r="T5" s="29" t="s">
        <v>52</v>
      </c>
      <c r="U5" s="29"/>
      <c r="V5" s="29"/>
      <c r="W5" s="29"/>
      <c r="X5" s="15"/>
      <c r="Y5" s="29" t="s">
        <v>53</v>
      </c>
      <c r="Z5" s="29"/>
      <c r="AA5" s="29"/>
      <c r="AB5" s="29"/>
      <c r="AC5" s="29"/>
      <c r="AD5" s="29"/>
      <c r="AE5" s="15"/>
      <c r="AF5" s="29" t="s">
        <v>42</v>
      </c>
      <c r="AG5" s="15"/>
      <c r="AH5" s="29" t="s">
        <v>43</v>
      </c>
      <c r="AI5" s="15"/>
      <c r="AJ5" s="29" t="s">
        <v>54</v>
      </c>
      <c r="AK5" s="29"/>
      <c r="AL5" s="29"/>
      <c r="AM5" s="29"/>
      <c r="AN5" s="29"/>
    </row>
    <row r="6" spans="2:4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C6" s="12" t="s">
        <v>40</v>
      </c>
      <c r="AD6" s="12" t="s">
        <v>41</v>
      </c>
      <c r="AF6" s="12" t="s">
        <v>42</v>
      </c>
      <c r="AH6" s="12" t="s">
        <v>43</v>
      </c>
      <c r="AJ6" s="12" t="s">
        <v>44</v>
      </c>
      <c r="AK6" s="12" t="s">
        <v>45</v>
      </c>
      <c r="AL6" s="12" t="s">
        <v>46</v>
      </c>
      <c r="AM6" s="12" t="s">
        <v>47</v>
      </c>
      <c r="AN6" s="12" t="s">
        <v>48</v>
      </c>
    </row>
    <row r="7" spans="2:40" ht="30" customHeight="1" x14ac:dyDescent="0.35">
      <c r="B7" s="10" t="s">
        <v>19</v>
      </c>
      <c r="C7" s="10">
        <v>650</v>
      </c>
      <c r="D7" s="10">
        <v>301</v>
      </c>
      <c r="E7" s="10">
        <v>348</v>
      </c>
      <c r="F7" s="10"/>
      <c r="G7" s="10">
        <v>73</v>
      </c>
      <c r="H7" s="10">
        <v>101</v>
      </c>
      <c r="I7" s="10">
        <v>95</v>
      </c>
      <c r="J7" s="10">
        <v>103</v>
      </c>
      <c r="K7" s="10">
        <v>120</v>
      </c>
      <c r="L7" s="10">
        <v>158</v>
      </c>
      <c r="M7" s="10"/>
      <c r="N7" s="10">
        <v>56</v>
      </c>
      <c r="O7" s="10">
        <v>95</v>
      </c>
      <c r="P7" s="10">
        <v>232</v>
      </c>
      <c r="Q7" s="10">
        <v>178</v>
      </c>
      <c r="R7" s="10">
        <v>84</v>
      </c>
      <c r="S7" s="10"/>
      <c r="T7" s="10">
        <v>34</v>
      </c>
      <c r="U7" s="10">
        <v>176</v>
      </c>
      <c r="V7" s="10">
        <v>170</v>
      </c>
      <c r="W7" s="10">
        <v>197</v>
      </c>
      <c r="X7" s="10"/>
      <c r="Y7" s="10">
        <v>281</v>
      </c>
      <c r="Z7" s="10">
        <v>68</v>
      </c>
      <c r="AA7" s="10">
        <v>191</v>
      </c>
      <c r="AB7" s="10">
        <v>43</v>
      </c>
      <c r="AC7" s="10">
        <v>49</v>
      </c>
      <c r="AD7" s="10">
        <v>14</v>
      </c>
      <c r="AE7" s="10"/>
      <c r="AF7" s="10">
        <v>293</v>
      </c>
      <c r="AG7" s="10"/>
      <c r="AH7" s="10">
        <v>650</v>
      </c>
      <c r="AI7" s="10"/>
      <c r="AJ7" s="10">
        <v>208</v>
      </c>
      <c r="AK7" s="10">
        <v>97</v>
      </c>
      <c r="AL7" s="10">
        <v>147</v>
      </c>
      <c r="AM7" s="10">
        <v>132</v>
      </c>
      <c r="AN7" s="10">
        <v>66</v>
      </c>
    </row>
    <row r="8" spans="2:40" ht="30" customHeight="1" x14ac:dyDescent="0.35">
      <c r="B8" s="11" t="s">
        <v>20</v>
      </c>
      <c r="C8" s="11">
        <v>654</v>
      </c>
      <c r="D8" s="11">
        <v>334</v>
      </c>
      <c r="E8" s="11">
        <v>319</v>
      </c>
      <c r="F8" s="11"/>
      <c r="G8" s="11">
        <v>81</v>
      </c>
      <c r="H8" s="11">
        <v>114</v>
      </c>
      <c r="I8" s="11">
        <v>98</v>
      </c>
      <c r="J8" s="11">
        <v>107</v>
      </c>
      <c r="K8" s="11">
        <v>104</v>
      </c>
      <c r="L8" s="11">
        <v>150</v>
      </c>
      <c r="M8" s="11"/>
      <c r="N8" s="11">
        <v>59</v>
      </c>
      <c r="O8" s="11">
        <v>98</v>
      </c>
      <c r="P8" s="11">
        <v>226</v>
      </c>
      <c r="Q8" s="11">
        <v>180</v>
      </c>
      <c r="R8" s="11">
        <v>85</v>
      </c>
      <c r="S8" s="11"/>
      <c r="T8" s="11">
        <v>35</v>
      </c>
      <c r="U8" s="11">
        <v>175</v>
      </c>
      <c r="V8" s="11">
        <v>170</v>
      </c>
      <c r="W8" s="11">
        <v>202</v>
      </c>
      <c r="X8" s="11"/>
      <c r="Y8" s="11">
        <v>292</v>
      </c>
      <c r="Z8" s="11">
        <v>67</v>
      </c>
      <c r="AA8" s="11">
        <v>180</v>
      </c>
      <c r="AB8" s="11">
        <v>44</v>
      </c>
      <c r="AC8" s="11">
        <v>52</v>
      </c>
      <c r="AD8" s="11">
        <v>15</v>
      </c>
      <c r="AE8" s="11"/>
      <c r="AF8" s="11">
        <v>296</v>
      </c>
      <c r="AG8" s="11"/>
      <c r="AH8" s="11">
        <v>654</v>
      </c>
      <c r="AI8" s="11"/>
      <c r="AJ8" s="11">
        <v>199</v>
      </c>
      <c r="AK8" s="11">
        <v>95</v>
      </c>
      <c r="AL8" s="11">
        <v>140</v>
      </c>
      <c r="AM8" s="11">
        <v>148</v>
      </c>
      <c r="AN8" s="11">
        <v>71</v>
      </c>
    </row>
    <row r="9" spans="2:40" x14ac:dyDescent="0.35">
      <c r="B9" s="18" t="s">
        <v>174</v>
      </c>
      <c r="C9" s="17">
        <v>0.41310379335095698</v>
      </c>
      <c r="D9" s="17">
        <v>0.38613152281357799</v>
      </c>
      <c r="E9" s="17">
        <v>0.43948276019975702</v>
      </c>
      <c r="F9" s="17"/>
      <c r="G9" s="17">
        <v>0.43680741830568498</v>
      </c>
      <c r="H9" s="17">
        <v>0.392887283221803</v>
      </c>
      <c r="I9" s="17">
        <v>0.56823000379424604</v>
      </c>
      <c r="J9" s="17">
        <v>0.38103861578482001</v>
      </c>
      <c r="K9" s="17">
        <v>0.33731627970340899</v>
      </c>
      <c r="L9" s="17">
        <v>0.39022582188159699</v>
      </c>
      <c r="M9" s="17"/>
      <c r="N9" s="17">
        <v>0.41363344042707401</v>
      </c>
      <c r="O9" s="17">
        <v>0.37933352450290397</v>
      </c>
      <c r="P9" s="17">
        <v>0.41032449688473999</v>
      </c>
      <c r="Q9" s="17">
        <v>0.46129676518541202</v>
      </c>
      <c r="R9" s="17">
        <v>0.34351185581813098</v>
      </c>
      <c r="S9" s="17"/>
      <c r="T9" s="17">
        <v>0.42425713890990902</v>
      </c>
      <c r="U9" s="17">
        <v>0.405899119148593</v>
      </c>
      <c r="V9" s="17">
        <v>0.44825018135660799</v>
      </c>
      <c r="W9" s="17">
        <v>0.42953515608362203</v>
      </c>
      <c r="X9" s="17"/>
      <c r="Y9" s="17">
        <v>0.43130472007722898</v>
      </c>
      <c r="Z9" s="17">
        <v>0.44820512118488698</v>
      </c>
      <c r="AA9" s="17">
        <v>0.39306515402769199</v>
      </c>
      <c r="AB9" s="17">
        <v>0.38321972000962901</v>
      </c>
      <c r="AC9" s="17">
        <v>0.37554133618143498</v>
      </c>
      <c r="AD9" s="17">
        <v>0.33621582356473301</v>
      </c>
      <c r="AE9" s="17"/>
      <c r="AF9" s="17">
        <v>0.42533880710480099</v>
      </c>
      <c r="AG9" s="17"/>
      <c r="AH9" s="17">
        <v>0.41310379335095698</v>
      </c>
      <c r="AI9" s="17"/>
      <c r="AJ9" s="17">
        <v>0.44021578766316799</v>
      </c>
      <c r="AK9" s="17">
        <v>0.48290497249335801</v>
      </c>
      <c r="AL9" s="17">
        <v>0.41744900522464501</v>
      </c>
      <c r="AM9" s="17">
        <v>0.363069114846649</v>
      </c>
      <c r="AN9" s="17">
        <v>0.33954182316535397</v>
      </c>
    </row>
    <row r="10" spans="2:40" x14ac:dyDescent="0.35">
      <c r="B10" s="18" t="s">
        <v>175</v>
      </c>
      <c r="C10" s="17">
        <v>0.49275460508102498</v>
      </c>
      <c r="D10" s="17">
        <v>0.52088682361632199</v>
      </c>
      <c r="E10" s="17">
        <v>0.464870605013945</v>
      </c>
      <c r="F10" s="17"/>
      <c r="G10" s="17">
        <v>0.48740391020874202</v>
      </c>
      <c r="H10" s="17">
        <v>0.53225903275606501</v>
      </c>
      <c r="I10" s="17">
        <v>0.34804687140123802</v>
      </c>
      <c r="J10" s="17">
        <v>0.485677592719998</v>
      </c>
      <c r="K10" s="17">
        <v>0.54650827411474001</v>
      </c>
      <c r="L10" s="17">
        <v>0.52753679426014699</v>
      </c>
      <c r="M10" s="17"/>
      <c r="N10" s="17">
        <v>0.54012020510313696</v>
      </c>
      <c r="O10" s="17">
        <v>0.57039818905407702</v>
      </c>
      <c r="P10" s="17">
        <v>0.46323731988538802</v>
      </c>
      <c r="Q10" s="17">
        <v>0.45490055772022903</v>
      </c>
      <c r="R10" s="17">
        <v>0.53691802938743705</v>
      </c>
      <c r="S10" s="17"/>
      <c r="T10" s="17">
        <v>0.44954291885516801</v>
      </c>
      <c r="U10" s="17">
        <v>0.50752492954769501</v>
      </c>
      <c r="V10" s="17">
        <v>0.46962405227756998</v>
      </c>
      <c r="W10" s="17">
        <v>0.47514893535263802</v>
      </c>
      <c r="X10" s="17"/>
      <c r="Y10" s="17">
        <v>0.48001960464169602</v>
      </c>
      <c r="Z10" s="17">
        <v>0.48298773708546999</v>
      </c>
      <c r="AA10" s="17">
        <v>0.50070301653863003</v>
      </c>
      <c r="AB10" s="17">
        <v>0.477438866421242</v>
      </c>
      <c r="AC10" s="17">
        <v>0.55595121730890595</v>
      </c>
      <c r="AD10" s="17">
        <v>0.51581865954350703</v>
      </c>
      <c r="AE10" s="17"/>
      <c r="AF10" s="17">
        <v>0.50422575480173903</v>
      </c>
      <c r="AG10" s="17"/>
      <c r="AH10" s="17">
        <v>0.49275460508102498</v>
      </c>
      <c r="AI10" s="17"/>
      <c r="AJ10" s="17">
        <v>0.461733162464041</v>
      </c>
      <c r="AK10" s="17">
        <v>0.38699302136247099</v>
      </c>
      <c r="AL10" s="17">
        <v>0.49649357221808099</v>
      </c>
      <c r="AM10" s="17">
        <v>0.56970695118858605</v>
      </c>
      <c r="AN10" s="17">
        <v>0.55358524390536001</v>
      </c>
    </row>
    <row r="11" spans="2:40" x14ac:dyDescent="0.35">
      <c r="B11" s="18" t="s">
        <v>176</v>
      </c>
      <c r="C11" s="17">
        <v>6.6728344750678306E-2</v>
      </c>
      <c r="D11" s="17">
        <v>5.8056896816485001E-2</v>
      </c>
      <c r="E11" s="17">
        <v>7.6001936969799996E-2</v>
      </c>
      <c r="F11" s="17"/>
      <c r="G11" s="17">
        <v>5.9988806443792703E-2</v>
      </c>
      <c r="H11" s="17">
        <v>6.2070636728315497E-2</v>
      </c>
      <c r="I11" s="17">
        <v>4.1414840794448599E-2</v>
      </c>
      <c r="J11" s="17">
        <v>0.114415858217883</v>
      </c>
      <c r="K11" s="17">
        <v>7.3834603436722296E-2</v>
      </c>
      <c r="L11" s="17">
        <v>5.1419245558185701E-2</v>
      </c>
      <c r="M11" s="17"/>
      <c r="N11" s="17">
        <v>3.18899969176452E-2</v>
      </c>
      <c r="O11" s="17">
        <v>2.8174092384061399E-2</v>
      </c>
      <c r="P11" s="17">
        <v>8.3806312456693594E-2</v>
      </c>
      <c r="Q11" s="17">
        <v>6.7068177229392706E-2</v>
      </c>
      <c r="R11" s="17">
        <v>9.3185295564092593E-2</v>
      </c>
      <c r="S11" s="17"/>
      <c r="T11" s="17">
        <v>0.10075659493759299</v>
      </c>
      <c r="U11" s="17">
        <v>4.7680206742550399E-2</v>
      </c>
      <c r="V11" s="17">
        <v>6.4994948555723797E-2</v>
      </c>
      <c r="W11" s="17">
        <v>6.4745292965409207E-2</v>
      </c>
      <c r="X11" s="17"/>
      <c r="Y11" s="17">
        <v>7.4519448657983905E-2</v>
      </c>
      <c r="Z11" s="17">
        <v>6.8807141729642807E-2</v>
      </c>
      <c r="AA11" s="17">
        <v>5.4270820649691298E-2</v>
      </c>
      <c r="AB11" s="17">
        <v>8.8012035712402001E-2</v>
      </c>
      <c r="AC11" s="17">
        <v>5.1737267538750298E-2</v>
      </c>
      <c r="AD11" s="17">
        <v>6.0753958644895599E-2</v>
      </c>
      <c r="AE11" s="17"/>
      <c r="AF11" s="17">
        <v>3.7579093958122103E-2</v>
      </c>
      <c r="AG11" s="17"/>
      <c r="AH11" s="17">
        <v>6.6728344750678306E-2</v>
      </c>
      <c r="AI11" s="17"/>
      <c r="AJ11" s="17">
        <v>8.4720928927516106E-2</v>
      </c>
      <c r="AK11" s="17">
        <v>8.5268798177880301E-2</v>
      </c>
      <c r="AL11" s="17">
        <v>4.00552776577126E-2</v>
      </c>
      <c r="AM11" s="17">
        <v>6.0497872650197203E-2</v>
      </c>
      <c r="AN11" s="17">
        <v>5.7314807013704401E-2</v>
      </c>
    </row>
    <row r="12" spans="2:40" x14ac:dyDescent="0.35">
      <c r="B12" s="18" t="s">
        <v>177</v>
      </c>
      <c r="C12" s="17">
        <v>1.96543700563044E-2</v>
      </c>
      <c r="D12" s="17">
        <v>2.5021785619805899E-2</v>
      </c>
      <c r="E12" s="17">
        <v>1.41034751926934E-2</v>
      </c>
      <c r="F12" s="17"/>
      <c r="G12" s="17">
        <v>1.5799865041780398E-2</v>
      </c>
      <c r="H12" s="17">
        <v>0</v>
      </c>
      <c r="I12" s="17">
        <v>4.2308284010066803E-2</v>
      </c>
      <c r="J12" s="17">
        <v>1.06526528721098E-2</v>
      </c>
      <c r="K12" s="17">
        <v>1.613868892084E-2</v>
      </c>
      <c r="L12" s="17">
        <v>3.08181383000702E-2</v>
      </c>
      <c r="M12" s="17"/>
      <c r="N12" s="17">
        <v>0</v>
      </c>
      <c r="O12" s="17">
        <v>1.30978445365246E-2</v>
      </c>
      <c r="P12" s="17">
        <v>2.7878556463928301E-2</v>
      </c>
      <c r="Q12" s="17">
        <v>1.6734499864966099E-2</v>
      </c>
      <c r="R12" s="17">
        <v>2.6384819230339501E-2</v>
      </c>
      <c r="S12" s="17"/>
      <c r="T12" s="17">
        <v>0</v>
      </c>
      <c r="U12" s="17">
        <v>2.00752061805856E-2</v>
      </c>
      <c r="V12" s="17">
        <v>1.18889336827074E-2</v>
      </c>
      <c r="W12" s="17">
        <v>3.0570615598331099E-2</v>
      </c>
      <c r="X12" s="17"/>
      <c r="Y12" s="17">
        <v>1.41562266230902E-2</v>
      </c>
      <c r="Z12" s="17">
        <v>0</v>
      </c>
      <c r="AA12" s="17">
        <v>3.6767411837903503E-2</v>
      </c>
      <c r="AB12" s="17">
        <v>1.8439237250098099E-2</v>
      </c>
      <c r="AC12" s="17">
        <v>0</v>
      </c>
      <c r="AD12" s="17">
        <v>8.7211558246863496E-2</v>
      </c>
      <c r="AE12" s="17"/>
      <c r="AF12" s="17">
        <v>2.5043731855248198E-2</v>
      </c>
      <c r="AG12" s="17"/>
      <c r="AH12" s="17">
        <v>1.96543700563044E-2</v>
      </c>
      <c r="AI12" s="17"/>
      <c r="AJ12" s="17">
        <v>4.6216139389263604E-3</v>
      </c>
      <c r="AK12" s="17">
        <v>4.48332079662912E-2</v>
      </c>
      <c r="AL12" s="17">
        <v>4.6002144899561198E-2</v>
      </c>
      <c r="AM12" s="17">
        <v>0</v>
      </c>
      <c r="AN12" s="17">
        <v>1.6696265151568999E-2</v>
      </c>
    </row>
    <row r="13" spans="2:40" x14ac:dyDescent="0.35">
      <c r="B13" s="18" t="s">
        <v>178</v>
      </c>
      <c r="C13" s="17">
        <v>3.7510964510866001E-3</v>
      </c>
      <c r="D13" s="17">
        <v>7.3499067859538296E-3</v>
      </c>
      <c r="E13" s="17">
        <v>0</v>
      </c>
      <c r="F13" s="17"/>
      <c r="G13" s="17">
        <v>0</v>
      </c>
      <c r="H13" s="17">
        <v>1.27830472938169E-2</v>
      </c>
      <c r="I13" s="17">
        <v>0</v>
      </c>
      <c r="J13" s="17">
        <v>0</v>
      </c>
      <c r="K13" s="17">
        <v>9.5198405929493007E-3</v>
      </c>
      <c r="L13" s="17">
        <v>0</v>
      </c>
      <c r="M13" s="17"/>
      <c r="N13" s="17">
        <v>0</v>
      </c>
      <c r="O13" s="17">
        <v>0</v>
      </c>
      <c r="P13" s="17">
        <v>1.08254722031301E-2</v>
      </c>
      <c r="Q13" s="17">
        <v>0</v>
      </c>
      <c r="R13" s="17">
        <v>0</v>
      </c>
      <c r="S13" s="17"/>
      <c r="T13" s="17">
        <v>0</v>
      </c>
      <c r="U13" s="17">
        <v>1.3968454607168701E-2</v>
      </c>
      <c r="V13" s="17">
        <v>0</v>
      </c>
      <c r="W13" s="17">
        <v>0</v>
      </c>
      <c r="X13" s="17"/>
      <c r="Y13" s="17">
        <v>0</v>
      </c>
      <c r="Z13" s="17">
        <v>0</v>
      </c>
      <c r="AA13" s="17">
        <v>5.5201805901220801E-3</v>
      </c>
      <c r="AB13" s="17">
        <v>3.2890140606629502E-2</v>
      </c>
      <c r="AC13" s="17">
        <v>0</v>
      </c>
      <c r="AD13" s="17">
        <v>0</v>
      </c>
      <c r="AE13" s="17"/>
      <c r="AF13" s="17">
        <v>4.9319909652803902E-3</v>
      </c>
      <c r="AG13" s="17"/>
      <c r="AH13" s="17">
        <v>3.7510964510866001E-3</v>
      </c>
      <c r="AI13" s="17"/>
      <c r="AJ13" s="17">
        <v>0</v>
      </c>
      <c r="AK13" s="17">
        <v>0</v>
      </c>
      <c r="AL13" s="17">
        <v>0</v>
      </c>
      <c r="AM13" s="17">
        <v>6.7260613145674296E-3</v>
      </c>
      <c r="AN13" s="17">
        <v>2.0410001977634699E-2</v>
      </c>
    </row>
    <row r="14" spans="2:40" x14ac:dyDescent="0.35">
      <c r="B14" s="18" t="s">
        <v>58</v>
      </c>
      <c r="C14" s="19">
        <v>4.0077903099486898E-3</v>
      </c>
      <c r="D14" s="19">
        <v>2.5530643478545098E-3</v>
      </c>
      <c r="E14" s="19">
        <v>5.5412226238043304E-3</v>
      </c>
      <c r="F14" s="19"/>
      <c r="G14" s="19">
        <v>0</v>
      </c>
      <c r="H14" s="19">
        <v>0</v>
      </c>
      <c r="I14" s="19">
        <v>0</v>
      </c>
      <c r="J14" s="19">
        <v>8.2152804051896094E-3</v>
      </c>
      <c r="K14" s="19">
        <v>1.66823132313389E-2</v>
      </c>
      <c r="L14" s="19">
        <v>0</v>
      </c>
      <c r="M14" s="19"/>
      <c r="N14" s="19">
        <v>1.43563575521442E-2</v>
      </c>
      <c r="O14" s="19">
        <v>8.9963495224329396E-3</v>
      </c>
      <c r="P14" s="19">
        <v>3.9278421061203599E-3</v>
      </c>
      <c r="Q14" s="19">
        <v>0</v>
      </c>
      <c r="R14" s="19">
        <v>0</v>
      </c>
      <c r="S14" s="19"/>
      <c r="T14" s="19">
        <v>2.5443347297329999E-2</v>
      </c>
      <c r="U14" s="19">
        <v>4.8520837734078101E-3</v>
      </c>
      <c r="V14" s="19">
        <v>5.2418841273904997E-3</v>
      </c>
      <c r="W14" s="19">
        <v>0</v>
      </c>
      <c r="X14" s="19"/>
      <c r="Y14" s="19">
        <v>0</v>
      </c>
      <c r="Z14" s="19">
        <v>0</v>
      </c>
      <c r="AA14" s="19">
        <v>9.6734163559606297E-3</v>
      </c>
      <c r="AB14" s="19">
        <v>0</v>
      </c>
      <c r="AC14" s="19">
        <v>1.67701789709085E-2</v>
      </c>
      <c r="AD14" s="19">
        <v>0</v>
      </c>
      <c r="AE14" s="19"/>
      <c r="AF14" s="19">
        <v>2.8806213148091699E-3</v>
      </c>
      <c r="AG14" s="19"/>
      <c r="AH14" s="19">
        <v>4.0077903099486898E-3</v>
      </c>
      <c r="AI14" s="19"/>
      <c r="AJ14" s="19">
        <v>8.7085070063479594E-3</v>
      </c>
      <c r="AK14" s="19">
        <v>0</v>
      </c>
      <c r="AL14" s="19">
        <v>0</v>
      </c>
      <c r="AM14" s="19">
        <v>0</v>
      </c>
      <c r="AN14" s="19">
        <v>1.24518587863782E-2</v>
      </c>
    </row>
    <row r="15" spans="2:40" x14ac:dyDescent="0.35">
      <c r="B15" s="16" t="s">
        <v>180</v>
      </c>
    </row>
    <row r="16" spans="2:40" x14ac:dyDescent="0.35">
      <c r="B16" t="s">
        <v>63</v>
      </c>
    </row>
    <row r="17" spans="2:2" x14ac:dyDescent="0.35">
      <c r="B17" t="s">
        <v>64</v>
      </c>
    </row>
    <row r="19" spans="2:2" x14ac:dyDescent="0.35">
      <c r="B19" s="8" t="str">
        <f>HYPERLINK("#'Contents'!A1", "Return to Contents")</f>
        <v>Return to Contents</v>
      </c>
    </row>
  </sheetData>
  <mergeCells count="9">
    <mergeCell ref="AF5"/>
    <mergeCell ref="AH5"/>
    <mergeCell ref="AJ5:AN5"/>
    <mergeCell ref="D2:AH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dimension ref="B2:G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7" width="20.7265625" customWidth="1"/>
  </cols>
  <sheetData>
    <row r="2" spans="2:7" ht="40" customHeight="1" x14ac:dyDescent="0.35">
      <c r="D2" s="30" t="s">
        <v>193</v>
      </c>
      <c r="E2" s="26"/>
      <c r="F2" s="26"/>
      <c r="G2" s="26"/>
    </row>
    <row r="6" spans="2:7" ht="50" customHeight="1" x14ac:dyDescent="0.35">
      <c r="B6" s="20" t="s">
        <v>15</v>
      </c>
      <c r="C6" s="20" t="s">
        <v>181</v>
      </c>
      <c r="D6" s="20" t="s">
        <v>182</v>
      </c>
      <c r="E6" s="20" t="s">
        <v>183</v>
      </c>
      <c r="F6" s="20" t="s">
        <v>184</v>
      </c>
    </row>
    <row r="7" spans="2:7" x14ac:dyDescent="0.35">
      <c r="B7" s="18" t="s">
        <v>185</v>
      </c>
      <c r="C7" s="17">
        <v>5.2775364268475899E-2</v>
      </c>
      <c r="D7" s="17">
        <v>4.0698056195224201E-2</v>
      </c>
      <c r="E7" s="17">
        <v>8.3512910584455799E-2</v>
      </c>
      <c r="F7" s="17">
        <v>6.9276812630010398E-2</v>
      </c>
    </row>
    <row r="8" spans="2:7" x14ac:dyDescent="0.35">
      <c r="B8" s="18" t="s">
        <v>186</v>
      </c>
      <c r="C8" s="17">
        <v>7.3313038362612298E-2</v>
      </c>
      <c r="D8" s="17">
        <v>5.49301343141122E-2</v>
      </c>
      <c r="E8" s="17">
        <v>8.9227828195526104E-2</v>
      </c>
      <c r="F8" s="17">
        <v>9.4768830324447703E-2</v>
      </c>
    </row>
    <row r="9" spans="2:7" x14ac:dyDescent="0.35">
      <c r="B9" s="18" t="s">
        <v>187</v>
      </c>
      <c r="C9" s="17">
        <v>9.6863366760549199E-2</v>
      </c>
      <c r="D9" s="17">
        <v>3.9655852548938102E-2</v>
      </c>
      <c r="E9" s="17">
        <v>8.8971723945939801E-2</v>
      </c>
      <c r="F9" s="17">
        <v>6.9935764013871707E-2</v>
      </c>
    </row>
    <row r="10" spans="2:7" x14ac:dyDescent="0.35">
      <c r="B10" s="18" t="s">
        <v>188</v>
      </c>
      <c r="C10" s="17">
        <v>7.3780185858260905E-2</v>
      </c>
      <c r="D10" s="17">
        <v>4.0367787625703998E-2</v>
      </c>
      <c r="E10" s="17">
        <v>6.3652865047908902E-2</v>
      </c>
      <c r="F10" s="17">
        <v>6.4294918337930398E-2</v>
      </c>
    </row>
    <row r="11" spans="2:7" x14ac:dyDescent="0.35">
      <c r="B11" s="18" t="s">
        <v>189</v>
      </c>
      <c r="C11" s="17">
        <v>0.105579655157976</v>
      </c>
      <c r="D11" s="17">
        <v>3.3933983455545803E-2</v>
      </c>
      <c r="E11" s="17">
        <v>8.5389969837812094E-2</v>
      </c>
      <c r="F11" s="17">
        <v>6.6804938916344606E-2</v>
      </c>
    </row>
    <row r="12" spans="2:7" x14ac:dyDescent="0.35">
      <c r="B12" s="18" t="s">
        <v>190</v>
      </c>
      <c r="C12" s="17">
        <v>8.4250888212216699E-2</v>
      </c>
      <c r="D12" s="17">
        <v>2.6243534049893699E-2</v>
      </c>
      <c r="E12" s="17">
        <v>5.16784900750746E-2</v>
      </c>
      <c r="F12" s="17">
        <v>4.3445596013974401E-2</v>
      </c>
    </row>
    <row r="13" spans="2:7" x14ac:dyDescent="0.35">
      <c r="B13" s="18" t="s">
        <v>191</v>
      </c>
      <c r="C13" s="17">
        <v>0.128877973522256</v>
      </c>
      <c r="D13" s="17">
        <v>9.2604570300476197E-2</v>
      </c>
      <c r="E13" s="17">
        <v>0.12798540463934799</v>
      </c>
      <c r="F13" s="17">
        <v>6.4239239546184296E-2</v>
      </c>
    </row>
    <row r="14" spans="2:7" x14ac:dyDescent="0.35">
      <c r="B14" s="18" t="s">
        <v>192</v>
      </c>
      <c r="C14" s="17">
        <v>0.285440940928744</v>
      </c>
      <c r="D14" s="17">
        <v>0.63070472918274001</v>
      </c>
      <c r="E14" s="17">
        <v>0.34886449484280202</v>
      </c>
      <c r="F14" s="17">
        <v>0.45046930782699601</v>
      </c>
    </row>
    <row r="15" spans="2:7" x14ac:dyDescent="0.35">
      <c r="B15" s="18" t="s">
        <v>58</v>
      </c>
      <c r="C15" s="17">
        <v>9.9118586928908903E-2</v>
      </c>
      <c r="D15" s="17">
        <v>4.0861352327366103E-2</v>
      </c>
      <c r="E15" s="17">
        <v>6.07163128311317E-2</v>
      </c>
      <c r="F15" s="17">
        <v>7.6764592390240804E-2</v>
      </c>
    </row>
    <row r="16" spans="2:7" x14ac:dyDescent="0.35">
      <c r="B16" s="16" t="s">
        <v>121</v>
      </c>
      <c r="C16" s="16"/>
      <c r="D16" s="16"/>
      <c r="E16" s="16"/>
      <c r="F16" s="16"/>
    </row>
    <row r="17" spans="2:2" x14ac:dyDescent="0.35">
      <c r="B17" t="s">
        <v>63</v>
      </c>
    </row>
    <row r="18" spans="2:2" x14ac:dyDescent="0.35">
      <c r="B18" t="s">
        <v>64</v>
      </c>
    </row>
    <row r="22" spans="2:2" x14ac:dyDescent="0.35">
      <c r="B22" s="8" t="str">
        <f>HYPERLINK("#'Contents'!A1", "Return to Contents")</f>
        <v>Return to Contents</v>
      </c>
    </row>
  </sheetData>
  <mergeCells count="1">
    <mergeCell ref="D2:G2"/>
  </mergeCells>
  <pageMargins left="0.7" right="0.7" top="0.75" bottom="0.75" header="0.3" footer="0.3"/>
  <pageSetup paperSize="9" orientation="portrait" horizontalDpi="300" verticalDpi="300"/>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dimension ref="B2:AN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0" width="10.7265625" customWidth="1"/>
    <col min="41" max="41" width="2.1796875" customWidth="1"/>
  </cols>
  <sheetData>
    <row r="2" spans="2:40" ht="40" customHeight="1" x14ac:dyDescent="0.35">
      <c r="D2" s="30" t="s">
        <v>194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row>
    <row r="5" spans="2:40" ht="30" customHeight="1" x14ac:dyDescent="0.35">
      <c r="B5" s="15"/>
      <c r="C5" s="15"/>
      <c r="D5" s="29" t="s">
        <v>49</v>
      </c>
      <c r="E5" s="29"/>
      <c r="F5" s="15"/>
      <c r="G5" s="29" t="s">
        <v>50</v>
      </c>
      <c r="H5" s="29"/>
      <c r="I5" s="29"/>
      <c r="J5" s="29"/>
      <c r="K5" s="29"/>
      <c r="L5" s="29"/>
      <c r="M5" s="15"/>
      <c r="N5" s="29" t="s">
        <v>51</v>
      </c>
      <c r="O5" s="29"/>
      <c r="P5" s="29"/>
      <c r="Q5" s="29"/>
      <c r="R5" s="29"/>
      <c r="S5" s="15"/>
      <c r="T5" s="29" t="s">
        <v>52</v>
      </c>
      <c r="U5" s="29"/>
      <c r="V5" s="29"/>
      <c r="W5" s="29"/>
      <c r="X5" s="15"/>
      <c r="Y5" s="29" t="s">
        <v>53</v>
      </c>
      <c r="Z5" s="29"/>
      <c r="AA5" s="29"/>
      <c r="AB5" s="29"/>
      <c r="AC5" s="29"/>
      <c r="AD5" s="29"/>
      <c r="AE5" s="15"/>
      <c r="AF5" s="29" t="s">
        <v>42</v>
      </c>
      <c r="AG5" s="15"/>
      <c r="AH5" s="29" t="s">
        <v>43</v>
      </c>
      <c r="AI5" s="15"/>
      <c r="AJ5" s="29" t="s">
        <v>54</v>
      </c>
      <c r="AK5" s="29"/>
      <c r="AL5" s="29"/>
      <c r="AM5" s="29"/>
      <c r="AN5" s="29"/>
    </row>
    <row r="6" spans="2:4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C6" s="12" t="s">
        <v>40</v>
      </c>
      <c r="AD6" s="12" t="s">
        <v>41</v>
      </c>
      <c r="AF6" s="12" t="s">
        <v>42</v>
      </c>
      <c r="AH6" s="12" t="s">
        <v>43</v>
      </c>
      <c r="AJ6" s="12" t="s">
        <v>44</v>
      </c>
      <c r="AK6" s="12" t="s">
        <v>45</v>
      </c>
      <c r="AL6" s="12" t="s">
        <v>46</v>
      </c>
      <c r="AM6" s="12" t="s">
        <v>47</v>
      </c>
      <c r="AN6" s="12" t="s">
        <v>48</v>
      </c>
    </row>
    <row r="7" spans="2:40" ht="30" customHeight="1" x14ac:dyDescent="0.35">
      <c r="B7" s="10" t="s">
        <v>19</v>
      </c>
      <c r="C7" s="10">
        <v>983</v>
      </c>
      <c r="D7" s="10">
        <v>451</v>
      </c>
      <c r="E7" s="10">
        <v>529</v>
      </c>
      <c r="F7" s="10"/>
      <c r="G7" s="10">
        <v>98</v>
      </c>
      <c r="H7" s="10">
        <v>144</v>
      </c>
      <c r="I7" s="10">
        <v>139</v>
      </c>
      <c r="J7" s="10">
        <v>161</v>
      </c>
      <c r="K7" s="10">
        <v>177</v>
      </c>
      <c r="L7" s="10">
        <v>264</v>
      </c>
      <c r="M7" s="10"/>
      <c r="N7" s="10">
        <v>88</v>
      </c>
      <c r="O7" s="10">
        <v>141</v>
      </c>
      <c r="P7" s="10">
        <v>346</v>
      </c>
      <c r="Q7" s="10">
        <v>274</v>
      </c>
      <c r="R7" s="10">
        <v>126</v>
      </c>
      <c r="S7" s="10"/>
      <c r="T7" s="10">
        <v>58</v>
      </c>
      <c r="U7" s="10">
        <v>282</v>
      </c>
      <c r="V7" s="10">
        <v>254</v>
      </c>
      <c r="W7" s="10">
        <v>267</v>
      </c>
      <c r="X7" s="10"/>
      <c r="Y7" s="10">
        <v>403</v>
      </c>
      <c r="Z7" s="10">
        <v>104</v>
      </c>
      <c r="AA7" s="10">
        <v>318</v>
      </c>
      <c r="AB7" s="10">
        <v>65</v>
      </c>
      <c r="AC7" s="10">
        <v>69</v>
      </c>
      <c r="AD7" s="10">
        <v>20</v>
      </c>
      <c r="AE7" s="10"/>
      <c r="AF7" s="10">
        <v>475</v>
      </c>
      <c r="AG7" s="10"/>
      <c r="AH7" s="10">
        <v>983</v>
      </c>
      <c r="AI7" s="10"/>
      <c r="AJ7" s="10">
        <v>323</v>
      </c>
      <c r="AK7" s="10">
        <v>146</v>
      </c>
      <c r="AL7" s="10">
        <v>217</v>
      </c>
      <c r="AM7" s="10">
        <v>204</v>
      </c>
      <c r="AN7" s="10">
        <v>93</v>
      </c>
    </row>
    <row r="8" spans="2:40" ht="30" customHeight="1" x14ac:dyDescent="0.35">
      <c r="B8" s="11" t="s">
        <v>20</v>
      </c>
      <c r="C8" s="11">
        <v>984</v>
      </c>
      <c r="D8" s="11">
        <v>494</v>
      </c>
      <c r="E8" s="11">
        <v>487</v>
      </c>
      <c r="F8" s="11"/>
      <c r="G8" s="11">
        <v>108</v>
      </c>
      <c r="H8" s="11">
        <v>162</v>
      </c>
      <c r="I8" s="11">
        <v>144</v>
      </c>
      <c r="J8" s="11">
        <v>166</v>
      </c>
      <c r="K8" s="11">
        <v>154</v>
      </c>
      <c r="L8" s="11">
        <v>251</v>
      </c>
      <c r="M8" s="11"/>
      <c r="N8" s="11">
        <v>92</v>
      </c>
      <c r="O8" s="11">
        <v>143</v>
      </c>
      <c r="P8" s="11">
        <v>339</v>
      </c>
      <c r="Q8" s="11">
        <v>275</v>
      </c>
      <c r="R8" s="11">
        <v>126</v>
      </c>
      <c r="S8" s="11"/>
      <c r="T8" s="11">
        <v>59</v>
      </c>
      <c r="U8" s="11">
        <v>279</v>
      </c>
      <c r="V8" s="11">
        <v>254</v>
      </c>
      <c r="W8" s="11">
        <v>273</v>
      </c>
      <c r="X8" s="11"/>
      <c r="Y8" s="11">
        <v>417</v>
      </c>
      <c r="Z8" s="11">
        <v>102</v>
      </c>
      <c r="AA8" s="11">
        <v>301</v>
      </c>
      <c r="AB8" s="11">
        <v>67</v>
      </c>
      <c r="AC8" s="11">
        <v>74</v>
      </c>
      <c r="AD8" s="11">
        <v>20</v>
      </c>
      <c r="AE8" s="11"/>
      <c r="AF8" s="11">
        <v>475</v>
      </c>
      <c r="AG8" s="11"/>
      <c r="AH8" s="11">
        <v>984</v>
      </c>
      <c r="AI8" s="11"/>
      <c r="AJ8" s="11">
        <v>310</v>
      </c>
      <c r="AK8" s="11">
        <v>141</v>
      </c>
      <c r="AL8" s="11">
        <v>207</v>
      </c>
      <c r="AM8" s="11">
        <v>226</v>
      </c>
      <c r="AN8" s="11">
        <v>100</v>
      </c>
    </row>
    <row r="9" spans="2:40" x14ac:dyDescent="0.35">
      <c r="B9" s="18" t="s">
        <v>185</v>
      </c>
      <c r="C9" s="17">
        <v>5.2775364268475899E-2</v>
      </c>
      <c r="D9" s="17">
        <v>7.0265850971243202E-2</v>
      </c>
      <c r="E9" s="17">
        <v>3.5370689398152598E-2</v>
      </c>
      <c r="F9" s="17"/>
      <c r="G9" s="17">
        <v>9.2522876279744107E-2</v>
      </c>
      <c r="H9" s="17">
        <v>0.103587778357026</v>
      </c>
      <c r="I9" s="17">
        <v>0.11036525724257699</v>
      </c>
      <c r="J9" s="17">
        <v>2.3945082568397901E-2</v>
      </c>
      <c r="K9" s="17">
        <v>2.27265705172153E-2</v>
      </c>
      <c r="L9" s="17">
        <v>7.3771723733148404E-3</v>
      </c>
      <c r="M9" s="17"/>
      <c r="N9" s="17">
        <v>5.5143137455227802E-2</v>
      </c>
      <c r="O9" s="17">
        <v>1.5538229947482799E-2</v>
      </c>
      <c r="P9" s="17">
        <v>1.1501164815586801E-2</v>
      </c>
      <c r="Q9" s="17">
        <v>0.105039785208762</v>
      </c>
      <c r="R9" s="17">
        <v>9.36098374158853E-2</v>
      </c>
      <c r="S9" s="17"/>
      <c r="T9" s="17">
        <v>0</v>
      </c>
      <c r="U9" s="17">
        <v>2.6052686234420398E-2</v>
      </c>
      <c r="V9" s="17">
        <v>5.7877102768993598E-2</v>
      </c>
      <c r="W9" s="17">
        <v>9.3037970025688102E-2</v>
      </c>
      <c r="X9" s="17"/>
      <c r="Y9" s="17">
        <v>9.1208421612505905E-2</v>
      </c>
      <c r="Z9" s="17">
        <v>1.75468975478844E-2</v>
      </c>
      <c r="AA9" s="17">
        <v>1.2294847824586201E-2</v>
      </c>
      <c r="AB9" s="17">
        <v>4.6918613017002203E-2</v>
      </c>
      <c r="AC9" s="17">
        <v>7.2005359120020707E-2</v>
      </c>
      <c r="AD9" s="17">
        <v>0</v>
      </c>
      <c r="AE9" s="17"/>
      <c r="AF9" s="17">
        <v>6.1527889557871598E-2</v>
      </c>
      <c r="AG9" s="17"/>
      <c r="AH9" s="17">
        <v>5.2775364268475899E-2</v>
      </c>
      <c r="AI9" s="17"/>
      <c r="AJ9" s="17">
        <v>9.0045672190989606E-2</v>
      </c>
      <c r="AK9" s="17">
        <v>3.6601760485116097E-2</v>
      </c>
      <c r="AL9" s="17">
        <v>3.4980738332244798E-2</v>
      </c>
      <c r="AM9" s="17">
        <v>4.2363100183749898E-2</v>
      </c>
      <c r="AN9" s="17">
        <v>2.0643363850415E-2</v>
      </c>
    </row>
    <row r="10" spans="2:40" x14ac:dyDescent="0.35">
      <c r="B10" s="18" t="s">
        <v>186</v>
      </c>
      <c r="C10" s="17">
        <v>7.3313038362612298E-2</v>
      </c>
      <c r="D10" s="17">
        <v>9.48759732358751E-2</v>
      </c>
      <c r="E10" s="17">
        <v>5.1906581429092997E-2</v>
      </c>
      <c r="F10" s="17"/>
      <c r="G10" s="17">
        <v>0.13145384484789099</v>
      </c>
      <c r="H10" s="17">
        <v>0.16841802101367001</v>
      </c>
      <c r="I10" s="17">
        <v>8.20542408736602E-2</v>
      </c>
      <c r="J10" s="17">
        <v>7.1977319136780502E-2</v>
      </c>
      <c r="K10" s="17">
        <v>2.6827501691124401E-2</v>
      </c>
      <c r="L10" s="17">
        <v>1.12916270847329E-2</v>
      </c>
      <c r="M10" s="17"/>
      <c r="N10" s="17">
        <v>3.2612757052394699E-2</v>
      </c>
      <c r="O10" s="17">
        <v>8.4870930441189693E-2</v>
      </c>
      <c r="P10" s="17">
        <v>3.0278047214181501E-2</v>
      </c>
      <c r="Q10" s="17">
        <v>0.111150766400699</v>
      </c>
      <c r="R10" s="17">
        <v>0.127694796290865</v>
      </c>
      <c r="S10" s="17"/>
      <c r="T10" s="17">
        <v>5.3957710115983902E-2</v>
      </c>
      <c r="U10" s="17">
        <v>5.04219949352862E-2</v>
      </c>
      <c r="V10" s="17">
        <v>9.9216250450358395E-2</v>
      </c>
      <c r="W10" s="17">
        <v>9.1051352942910196E-2</v>
      </c>
      <c r="X10" s="17"/>
      <c r="Y10" s="17">
        <v>0.10108011367670799</v>
      </c>
      <c r="Z10" s="17">
        <v>9.8414029914640697E-2</v>
      </c>
      <c r="AA10" s="17">
        <v>1.50545660098215E-2</v>
      </c>
      <c r="AB10" s="17">
        <v>0.12854440499881301</v>
      </c>
      <c r="AC10" s="17">
        <v>9.2527879017441E-2</v>
      </c>
      <c r="AD10" s="17">
        <v>0</v>
      </c>
      <c r="AE10" s="17"/>
      <c r="AF10" s="17">
        <v>8.5365187989036001E-2</v>
      </c>
      <c r="AG10" s="17"/>
      <c r="AH10" s="17">
        <v>7.3313038362612298E-2</v>
      </c>
      <c r="AI10" s="17"/>
      <c r="AJ10" s="17">
        <v>0.110834454985986</v>
      </c>
      <c r="AK10" s="17">
        <v>5.2324280624576197E-2</v>
      </c>
      <c r="AL10" s="17">
        <v>6.4665644809560496E-2</v>
      </c>
      <c r="AM10" s="17">
        <v>2.6228531011041899E-2</v>
      </c>
      <c r="AN10" s="17">
        <v>0.11113193483473099</v>
      </c>
    </row>
    <row r="11" spans="2:40" x14ac:dyDescent="0.35">
      <c r="B11" s="18" t="s">
        <v>187</v>
      </c>
      <c r="C11" s="17">
        <v>9.6863366760549199E-2</v>
      </c>
      <c r="D11" s="17">
        <v>0.102745247084306</v>
      </c>
      <c r="E11" s="17">
        <v>9.1496434778006397E-2</v>
      </c>
      <c r="F11" s="17"/>
      <c r="G11" s="17">
        <v>0.15004279462613199</v>
      </c>
      <c r="H11" s="17">
        <v>9.6790476505599202E-2</v>
      </c>
      <c r="I11" s="17">
        <v>9.2430439276106099E-2</v>
      </c>
      <c r="J11" s="17">
        <v>0.102638476335325</v>
      </c>
      <c r="K11" s="17">
        <v>8.1005462508147899E-2</v>
      </c>
      <c r="L11" s="17">
        <v>8.2558686736992098E-2</v>
      </c>
      <c r="M11" s="17"/>
      <c r="N11" s="17">
        <v>7.6566050794530299E-2</v>
      </c>
      <c r="O11" s="17">
        <v>9.8948109462304895E-2</v>
      </c>
      <c r="P11" s="17">
        <v>9.7301174202551799E-2</v>
      </c>
      <c r="Q11" s="17">
        <v>9.3210079383543407E-2</v>
      </c>
      <c r="R11" s="17">
        <v>0.106079128460736</v>
      </c>
      <c r="S11" s="17"/>
      <c r="T11" s="17">
        <v>0.13155018003789101</v>
      </c>
      <c r="U11" s="17">
        <v>9.9263525364356897E-2</v>
      </c>
      <c r="V11" s="17">
        <v>0.10188037458469699</v>
      </c>
      <c r="W11" s="17">
        <v>8.1675570516021201E-2</v>
      </c>
      <c r="X11" s="17"/>
      <c r="Y11" s="17">
        <v>0.103821013498558</v>
      </c>
      <c r="Z11" s="17">
        <v>0.105295929289962</v>
      </c>
      <c r="AA11" s="17">
        <v>9.1035690461426594E-2</v>
      </c>
      <c r="AB11" s="17">
        <v>7.5095420739514501E-2</v>
      </c>
      <c r="AC11" s="17">
        <v>9.47384348189972E-2</v>
      </c>
      <c r="AD11" s="17">
        <v>9.46743194486242E-2</v>
      </c>
      <c r="AE11" s="17"/>
      <c r="AF11" s="17">
        <v>9.2870812097952102E-2</v>
      </c>
      <c r="AG11" s="17"/>
      <c r="AH11" s="17">
        <v>9.6863366760549199E-2</v>
      </c>
      <c r="AI11" s="17"/>
      <c r="AJ11" s="17">
        <v>8.7076739856936605E-2</v>
      </c>
      <c r="AK11" s="17">
        <v>0.14648108860334799</v>
      </c>
      <c r="AL11" s="17">
        <v>8.6398768585719293E-2</v>
      </c>
      <c r="AM11" s="17">
        <v>9.3146229165862404E-2</v>
      </c>
      <c r="AN11" s="17">
        <v>8.7071100321781406E-2</v>
      </c>
    </row>
    <row r="12" spans="2:40" x14ac:dyDescent="0.35">
      <c r="B12" s="18" t="s">
        <v>188</v>
      </c>
      <c r="C12" s="17">
        <v>7.3780185858260905E-2</v>
      </c>
      <c r="D12" s="17">
        <v>5.5942356050867198E-2</v>
      </c>
      <c r="E12" s="17">
        <v>9.0282250983301199E-2</v>
      </c>
      <c r="F12" s="17"/>
      <c r="G12" s="17">
        <v>0.112050507339458</v>
      </c>
      <c r="H12" s="17">
        <v>0.115254920588177</v>
      </c>
      <c r="I12" s="17">
        <v>8.6657477026551605E-2</v>
      </c>
      <c r="J12" s="17">
        <v>8.1920961877379697E-2</v>
      </c>
      <c r="K12" s="17">
        <v>3.38658461123287E-2</v>
      </c>
      <c r="L12" s="17">
        <v>4.2293484377775997E-2</v>
      </c>
      <c r="M12" s="17"/>
      <c r="N12" s="17">
        <v>9.2947041499700206E-2</v>
      </c>
      <c r="O12" s="17">
        <v>9.5990281874742803E-2</v>
      </c>
      <c r="P12" s="17">
        <v>5.7883354417078002E-2</v>
      </c>
      <c r="Q12" s="17">
        <v>6.2357277607474303E-2</v>
      </c>
      <c r="R12" s="17">
        <v>0.10688223835645499</v>
      </c>
      <c r="S12" s="17"/>
      <c r="T12" s="17">
        <v>0.11524180396789301</v>
      </c>
      <c r="U12" s="17">
        <v>7.3631516701015101E-2</v>
      </c>
      <c r="V12" s="17">
        <v>6.00169835590528E-2</v>
      </c>
      <c r="W12" s="17">
        <v>7.8750727413899699E-2</v>
      </c>
      <c r="X12" s="17"/>
      <c r="Y12" s="17">
        <v>8.7263252146124598E-2</v>
      </c>
      <c r="Z12" s="17">
        <v>6.9572981984695498E-2</v>
      </c>
      <c r="AA12" s="17">
        <v>3.7923432586194003E-2</v>
      </c>
      <c r="AB12" s="17">
        <v>5.9011970208944498E-2</v>
      </c>
      <c r="AC12" s="17">
        <v>0.13229019246620899</v>
      </c>
      <c r="AD12" s="17">
        <v>0.153035542185922</v>
      </c>
      <c r="AE12" s="17"/>
      <c r="AF12" s="17">
        <v>6.3274021209009407E-2</v>
      </c>
      <c r="AG12" s="17"/>
      <c r="AH12" s="17">
        <v>7.3780185858260905E-2</v>
      </c>
      <c r="AI12" s="17"/>
      <c r="AJ12" s="17">
        <v>7.5000838438545797E-2</v>
      </c>
      <c r="AK12" s="17">
        <v>6.1645686184838497E-2</v>
      </c>
      <c r="AL12" s="17">
        <v>5.6987359587703103E-2</v>
      </c>
      <c r="AM12" s="17">
        <v>0.104353632934437</v>
      </c>
      <c r="AN12" s="17">
        <v>5.2938403571750503E-2</v>
      </c>
    </row>
    <row r="13" spans="2:40" x14ac:dyDescent="0.35">
      <c r="B13" s="18" t="s">
        <v>189</v>
      </c>
      <c r="C13" s="17">
        <v>0.105579655157976</v>
      </c>
      <c r="D13" s="17">
        <v>0.111872093023931</v>
      </c>
      <c r="E13" s="17">
        <v>9.9850122021288706E-2</v>
      </c>
      <c r="F13" s="17"/>
      <c r="G13" s="17">
        <v>8.7155879314844406E-2</v>
      </c>
      <c r="H13" s="17">
        <v>0.13617885759162099</v>
      </c>
      <c r="I13" s="17">
        <v>9.6636120352695504E-2</v>
      </c>
      <c r="J13" s="17">
        <v>0.13029244867333201</v>
      </c>
      <c r="K13" s="17">
        <v>0.10362217858687001</v>
      </c>
      <c r="L13" s="17">
        <v>8.3703131226252406E-2</v>
      </c>
      <c r="M13" s="17"/>
      <c r="N13" s="17">
        <v>0.13184774119884099</v>
      </c>
      <c r="O13" s="17">
        <v>0.12047136179908099</v>
      </c>
      <c r="P13" s="17">
        <v>9.7048530341656294E-2</v>
      </c>
      <c r="Q13" s="17">
        <v>9.5564537683352102E-2</v>
      </c>
      <c r="R13" s="17">
        <v>0.10644486185298301</v>
      </c>
      <c r="S13" s="17"/>
      <c r="T13" s="17">
        <v>0.15936309196714801</v>
      </c>
      <c r="U13" s="17">
        <v>9.0364337666614503E-2</v>
      </c>
      <c r="V13" s="17">
        <v>9.0261286934837995E-2</v>
      </c>
      <c r="W13" s="17">
        <v>0.14096602593136701</v>
      </c>
      <c r="X13" s="17"/>
      <c r="Y13" s="17">
        <v>0.120702406988553</v>
      </c>
      <c r="Z13" s="17">
        <v>0.112645473660634</v>
      </c>
      <c r="AA13" s="17">
        <v>7.8602262724473196E-2</v>
      </c>
      <c r="AB13" s="17">
        <v>7.2310687630733603E-2</v>
      </c>
      <c r="AC13" s="17">
        <v>0.16107026636448801</v>
      </c>
      <c r="AD13" s="17">
        <v>4.0554152240673498E-2</v>
      </c>
      <c r="AE13" s="17"/>
      <c r="AF13" s="17">
        <v>0.10170234704158899</v>
      </c>
      <c r="AG13" s="17"/>
      <c r="AH13" s="17">
        <v>0.105579655157976</v>
      </c>
      <c r="AI13" s="17"/>
      <c r="AJ13" s="17">
        <v>0.100561337085762</v>
      </c>
      <c r="AK13" s="17">
        <v>4.6270351448960599E-2</v>
      </c>
      <c r="AL13" s="17">
        <v>0.13740439346647099</v>
      </c>
      <c r="AM13" s="17">
        <v>0.120755381461957</v>
      </c>
      <c r="AN13" s="17">
        <v>0.104722079326247</v>
      </c>
    </row>
    <row r="14" spans="2:40" x14ac:dyDescent="0.35">
      <c r="B14" s="18" t="s">
        <v>190</v>
      </c>
      <c r="C14" s="17">
        <v>8.4250888212216699E-2</v>
      </c>
      <c r="D14" s="17">
        <v>8.6047430122740395E-2</v>
      </c>
      <c r="E14" s="17">
        <v>7.8835688805723697E-2</v>
      </c>
      <c r="F14" s="17"/>
      <c r="G14" s="17">
        <v>8.6722973433092196E-2</v>
      </c>
      <c r="H14" s="17">
        <v>0.106215073344334</v>
      </c>
      <c r="I14" s="17">
        <v>6.6612246488992805E-2</v>
      </c>
      <c r="J14" s="17">
        <v>7.9523696777970596E-2</v>
      </c>
      <c r="K14" s="17">
        <v>0.100979753263021</v>
      </c>
      <c r="L14" s="17">
        <v>7.19502729321609E-2</v>
      </c>
      <c r="M14" s="17"/>
      <c r="N14" s="17">
        <v>8.0697947319444893E-2</v>
      </c>
      <c r="O14" s="17">
        <v>8.8623293841864598E-2</v>
      </c>
      <c r="P14" s="17">
        <v>9.2646423414422405E-2</v>
      </c>
      <c r="Q14" s="17">
        <v>9.5955369185049599E-2</v>
      </c>
      <c r="R14" s="17">
        <v>3.9113646380310597E-2</v>
      </c>
      <c r="S14" s="17"/>
      <c r="T14" s="17">
        <v>8.9579885909913101E-2</v>
      </c>
      <c r="U14" s="17">
        <v>7.1127514082496304E-2</v>
      </c>
      <c r="V14" s="17">
        <v>9.3604556977382902E-2</v>
      </c>
      <c r="W14" s="17">
        <v>0.101397513426733</v>
      </c>
      <c r="X14" s="17"/>
      <c r="Y14" s="17">
        <v>8.2259761336598902E-2</v>
      </c>
      <c r="Z14" s="17">
        <v>9.1562005675737398E-2</v>
      </c>
      <c r="AA14" s="17">
        <v>7.2856537254892495E-2</v>
      </c>
      <c r="AB14" s="17">
        <v>0.10616936696933001</v>
      </c>
      <c r="AC14" s="17">
        <v>8.7754614837766795E-2</v>
      </c>
      <c r="AD14" s="17">
        <v>0.14704554062401401</v>
      </c>
      <c r="AE14" s="17"/>
      <c r="AF14" s="17">
        <v>5.77127024769757E-2</v>
      </c>
      <c r="AG14" s="17"/>
      <c r="AH14" s="17">
        <v>8.4250888212216699E-2</v>
      </c>
      <c r="AI14" s="17"/>
      <c r="AJ14" s="17">
        <v>5.93799848999867E-2</v>
      </c>
      <c r="AK14" s="17">
        <v>9.0455876021236101E-2</v>
      </c>
      <c r="AL14" s="17">
        <v>0.128777578462686</v>
      </c>
      <c r="AM14" s="17">
        <v>6.0127687481760402E-2</v>
      </c>
      <c r="AN14" s="17">
        <v>0.114619819516439</v>
      </c>
    </row>
    <row r="15" spans="2:40" x14ac:dyDescent="0.35">
      <c r="B15" s="18" t="s">
        <v>191</v>
      </c>
      <c r="C15" s="17">
        <v>0.128877973522256</v>
      </c>
      <c r="D15" s="17">
        <v>0.128099068514721</v>
      </c>
      <c r="E15" s="17">
        <v>0.13045933133719001</v>
      </c>
      <c r="F15" s="17"/>
      <c r="G15" s="17">
        <v>0.124459086925477</v>
      </c>
      <c r="H15" s="17">
        <v>8.05449791785528E-2</v>
      </c>
      <c r="I15" s="17">
        <v>0.195215877636014</v>
      </c>
      <c r="J15" s="17">
        <v>0.10166277487776899</v>
      </c>
      <c r="K15" s="17">
        <v>0.19149863316777299</v>
      </c>
      <c r="L15" s="17">
        <v>0.103591973358407</v>
      </c>
      <c r="M15" s="17"/>
      <c r="N15" s="17">
        <v>0.12690266651826401</v>
      </c>
      <c r="O15" s="17">
        <v>0.121022870159689</v>
      </c>
      <c r="P15" s="17">
        <v>0.13663463898346401</v>
      </c>
      <c r="Q15" s="17">
        <v>0.113792141684016</v>
      </c>
      <c r="R15" s="17">
        <v>0.15032544663682501</v>
      </c>
      <c r="S15" s="17"/>
      <c r="T15" s="17">
        <v>0.13902332913076501</v>
      </c>
      <c r="U15" s="17">
        <v>0.13538575998248201</v>
      </c>
      <c r="V15" s="17">
        <v>0.13464943533517501</v>
      </c>
      <c r="W15" s="17">
        <v>0.13256594295886501</v>
      </c>
      <c r="X15" s="17"/>
      <c r="Y15" s="17">
        <v>0.15634047450590799</v>
      </c>
      <c r="Z15" s="17">
        <v>0.130272169063161</v>
      </c>
      <c r="AA15" s="17">
        <v>9.4653519638112096E-2</v>
      </c>
      <c r="AB15" s="17">
        <v>0.1132253976063</v>
      </c>
      <c r="AC15" s="17">
        <v>0.12362683822755099</v>
      </c>
      <c r="AD15" s="17">
        <v>0.159078937345807</v>
      </c>
      <c r="AE15" s="17"/>
      <c r="AF15" s="17">
        <v>0.12534276534722599</v>
      </c>
      <c r="AG15" s="17"/>
      <c r="AH15" s="17">
        <v>0.128877973522256</v>
      </c>
      <c r="AI15" s="17"/>
      <c r="AJ15" s="17">
        <v>0.116054273730333</v>
      </c>
      <c r="AK15" s="17">
        <v>9.1465197922207295E-2</v>
      </c>
      <c r="AL15" s="17">
        <v>0.129521970229103</v>
      </c>
      <c r="AM15" s="17">
        <v>0.19256312910409701</v>
      </c>
      <c r="AN15" s="17">
        <v>7.6297526702364199E-2</v>
      </c>
    </row>
    <row r="16" spans="2:40" x14ac:dyDescent="0.35">
      <c r="B16" s="18" t="s">
        <v>192</v>
      </c>
      <c r="C16" s="17">
        <v>0.285440940928744</v>
      </c>
      <c r="D16" s="17">
        <v>0.27561516276960601</v>
      </c>
      <c r="E16" s="17">
        <v>0.29715443806592001</v>
      </c>
      <c r="F16" s="17"/>
      <c r="G16" s="17">
        <v>0.16224724683925801</v>
      </c>
      <c r="H16" s="17">
        <v>0.11115030427094701</v>
      </c>
      <c r="I16" s="17">
        <v>0.18553129793016401</v>
      </c>
      <c r="J16" s="17">
        <v>0.30962284941642298</v>
      </c>
      <c r="K16" s="17">
        <v>0.318289032265891</v>
      </c>
      <c r="L16" s="17">
        <v>0.472029728978625</v>
      </c>
      <c r="M16" s="17"/>
      <c r="N16" s="17">
        <v>0.28025742313813501</v>
      </c>
      <c r="O16" s="17">
        <v>0.24967880900231601</v>
      </c>
      <c r="P16" s="17">
        <v>0.36390553430836198</v>
      </c>
      <c r="Q16" s="17">
        <v>0.25735896441974698</v>
      </c>
      <c r="R16" s="17">
        <v>0.19104738125241599</v>
      </c>
      <c r="S16" s="17"/>
      <c r="T16" s="17">
        <v>0.23011812636453799</v>
      </c>
      <c r="U16" s="17">
        <v>0.328832186855185</v>
      </c>
      <c r="V16" s="17">
        <v>0.25477658588984498</v>
      </c>
      <c r="W16" s="17">
        <v>0.24719762668915499</v>
      </c>
      <c r="X16" s="17"/>
      <c r="Y16" s="17">
        <v>0.19933609426123799</v>
      </c>
      <c r="Z16" s="17">
        <v>0.25554876741722998</v>
      </c>
      <c r="AA16" s="17">
        <v>0.446062225687819</v>
      </c>
      <c r="AB16" s="17">
        <v>0.31535616360767099</v>
      </c>
      <c r="AC16" s="17">
        <v>0.17025237042617899</v>
      </c>
      <c r="AD16" s="17">
        <v>0.193891840713107</v>
      </c>
      <c r="AE16" s="17"/>
      <c r="AF16" s="17">
        <v>0.30457332037398899</v>
      </c>
      <c r="AG16" s="17"/>
      <c r="AH16" s="17">
        <v>0.285440940928744</v>
      </c>
      <c r="AI16" s="17"/>
      <c r="AJ16" s="17">
        <v>0.25819886075941001</v>
      </c>
      <c r="AK16" s="17">
        <v>0.40028379576230999</v>
      </c>
      <c r="AL16" s="17">
        <v>0.28598821638038102</v>
      </c>
      <c r="AM16" s="17">
        <v>0.220691981615383</v>
      </c>
      <c r="AN16" s="17">
        <v>0.352497534488457</v>
      </c>
    </row>
    <row r="17" spans="2:40" x14ac:dyDescent="0.35">
      <c r="B17" s="18" t="s">
        <v>58</v>
      </c>
      <c r="C17" s="19">
        <v>9.9118586928908903E-2</v>
      </c>
      <c r="D17" s="19">
        <v>7.4536818226709906E-2</v>
      </c>
      <c r="E17" s="19">
        <v>0.12464446318132399</v>
      </c>
      <c r="F17" s="19"/>
      <c r="G17" s="19">
        <v>5.3344790394103003E-2</v>
      </c>
      <c r="H17" s="19">
        <v>8.1859589150072701E-2</v>
      </c>
      <c r="I17" s="19">
        <v>8.4497043173239098E-2</v>
      </c>
      <c r="J17" s="19">
        <v>9.8416390336623E-2</v>
      </c>
      <c r="K17" s="19">
        <v>0.121185021887628</v>
      </c>
      <c r="L17" s="19">
        <v>0.12520392293173799</v>
      </c>
      <c r="M17" s="19"/>
      <c r="N17" s="19">
        <v>0.12302523502346201</v>
      </c>
      <c r="O17" s="19">
        <v>0.12485611347132999</v>
      </c>
      <c r="P17" s="19">
        <v>0.112801132302698</v>
      </c>
      <c r="Q17" s="19">
        <v>6.5571078427356294E-2</v>
      </c>
      <c r="R17" s="19">
        <v>7.88026633535239E-2</v>
      </c>
      <c r="S17" s="19"/>
      <c r="T17" s="19">
        <v>8.1165872505868403E-2</v>
      </c>
      <c r="U17" s="19">
        <v>0.124920478178143</v>
      </c>
      <c r="V17" s="19">
        <v>0.107717423499657</v>
      </c>
      <c r="W17" s="19">
        <v>3.3357270095360103E-2</v>
      </c>
      <c r="X17" s="19"/>
      <c r="Y17" s="19">
        <v>5.7988461973804903E-2</v>
      </c>
      <c r="Z17" s="19">
        <v>0.11914174544605501</v>
      </c>
      <c r="AA17" s="19">
        <v>0.15151691781267501</v>
      </c>
      <c r="AB17" s="19">
        <v>8.3367975221691995E-2</v>
      </c>
      <c r="AC17" s="19">
        <v>6.5734044721347307E-2</v>
      </c>
      <c r="AD17" s="19">
        <v>0.211719667441853</v>
      </c>
      <c r="AE17" s="19"/>
      <c r="AF17" s="19">
        <v>0.107630953906351</v>
      </c>
      <c r="AG17" s="19"/>
      <c r="AH17" s="19">
        <v>9.9118586928908903E-2</v>
      </c>
      <c r="AI17" s="19"/>
      <c r="AJ17" s="19">
        <v>0.10284783805205</v>
      </c>
      <c r="AK17" s="19">
        <v>7.4471962947408002E-2</v>
      </c>
      <c r="AL17" s="19">
        <v>7.5275330146131303E-2</v>
      </c>
      <c r="AM17" s="19">
        <v>0.13977032704171199</v>
      </c>
      <c r="AN17" s="19">
        <v>8.0078237387814999E-2</v>
      </c>
    </row>
    <row r="18" spans="2:40" x14ac:dyDescent="0.35">
      <c r="B18" s="16" t="s">
        <v>121</v>
      </c>
    </row>
    <row r="19" spans="2:40" x14ac:dyDescent="0.35">
      <c r="B19" t="s">
        <v>63</v>
      </c>
    </row>
    <row r="20" spans="2:40" x14ac:dyDescent="0.35">
      <c r="B20" t="s">
        <v>64</v>
      </c>
    </row>
    <row r="22" spans="2:40" x14ac:dyDescent="0.35">
      <c r="B22" s="8" t="str">
        <f>HYPERLINK("#'Contents'!A1", "Return to Contents")</f>
        <v>Return to Contents</v>
      </c>
    </row>
  </sheetData>
  <mergeCells count="9">
    <mergeCell ref="AF5"/>
    <mergeCell ref="AH5"/>
    <mergeCell ref="AJ5:AN5"/>
    <mergeCell ref="D2:AH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dimension ref="B2:AN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0" width="10.7265625" customWidth="1"/>
    <col min="41" max="41" width="2.1796875" customWidth="1"/>
  </cols>
  <sheetData>
    <row r="2" spans="2:40" ht="40" customHeight="1" x14ac:dyDescent="0.35">
      <c r="D2" s="30" t="s">
        <v>195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row>
    <row r="5" spans="2:40" ht="30" customHeight="1" x14ac:dyDescent="0.35">
      <c r="B5" s="15"/>
      <c r="C5" s="15"/>
      <c r="D5" s="29" t="s">
        <v>49</v>
      </c>
      <c r="E5" s="29"/>
      <c r="F5" s="15"/>
      <c r="G5" s="29" t="s">
        <v>50</v>
      </c>
      <c r="H5" s="29"/>
      <c r="I5" s="29"/>
      <c r="J5" s="29"/>
      <c r="K5" s="29"/>
      <c r="L5" s="29"/>
      <c r="M5" s="15"/>
      <c r="N5" s="29" t="s">
        <v>51</v>
      </c>
      <c r="O5" s="29"/>
      <c r="P5" s="29"/>
      <c r="Q5" s="29"/>
      <c r="R5" s="29"/>
      <c r="S5" s="15"/>
      <c r="T5" s="29" t="s">
        <v>52</v>
      </c>
      <c r="U5" s="29"/>
      <c r="V5" s="29"/>
      <c r="W5" s="29"/>
      <c r="X5" s="15"/>
      <c r="Y5" s="29" t="s">
        <v>53</v>
      </c>
      <c r="Z5" s="29"/>
      <c r="AA5" s="29"/>
      <c r="AB5" s="29"/>
      <c r="AC5" s="29"/>
      <c r="AD5" s="29"/>
      <c r="AE5" s="15"/>
      <c r="AF5" s="29" t="s">
        <v>42</v>
      </c>
      <c r="AG5" s="15"/>
      <c r="AH5" s="29" t="s">
        <v>43</v>
      </c>
      <c r="AI5" s="15"/>
      <c r="AJ5" s="29" t="s">
        <v>54</v>
      </c>
      <c r="AK5" s="29"/>
      <c r="AL5" s="29"/>
      <c r="AM5" s="29"/>
      <c r="AN5" s="29"/>
    </row>
    <row r="6" spans="2:4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C6" s="12" t="s">
        <v>40</v>
      </c>
      <c r="AD6" s="12" t="s">
        <v>41</v>
      </c>
      <c r="AF6" s="12" t="s">
        <v>42</v>
      </c>
      <c r="AH6" s="12" t="s">
        <v>43</v>
      </c>
      <c r="AJ6" s="12" t="s">
        <v>44</v>
      </c>
      <c r="AK6" s="12" t="s">
        <v>45</v>
      </c>
      <c r="AL6" s="12" t="s">
        <v>46</v>
      </c>
      <c r="AM6" s="12" t="s">
        <v>47</v>
      </c>
      <c r="AN6" s="12" t="s">
        <v>48</v>
      </c>
    </row>
    <row r="7" spans="2:40" ht="30" customHeight="1" x14ac:dyDescent="0.35">
      <c r="B7" s="10" t="s">
        <v>19</v>
      </c>
      <c r="C7" s="10">
        <v>983</v>
      </c>
      <c r="D7" s="10">
        <v>451</v>
      </c>
      <c r="E7" s="10">
        <v>529</v>
      </c>
      <c r="F7" s="10"/>
      <c r="G7" s="10">
        <v>98</v>
      </c>
      <c r="H7" s="10">
        <v>144</v>
      </c>
      <c r="I7" s="10">
        <v>139</v>
      </c>
      <c r="J7" s="10">
        <v>161</v>
      </c>
      <c r="K7" s="10">
        <v>177</v>
      </c>
      <c r="L7" s="10">
        <v>264</v>
      </c>
      <c r="M7" s="10"/>
      <c r="N7" s="10">
        <v>88</v>
      </c>
      <c r="O7" s="10">
        <v>141</v>
      </c>
      <c r="P7" s="10">
        <v>346</v>
      </c>
      <c r="Q7" s="10">
        <v>274</v>
      </c>
      <c r="R7" s="10">
        <v>126</v>
      </c>
      <c r="S7" s="10"/>
      <c r="T7" s="10">
        <v>58</v>
      </c>
      <c r="U7" s="10">
        <v>282</v>
      </c>
      <c r="V7" s="10">
        <v>254</v>
      </c>
      <c r="W7" s="10">
        <v>267</v>
      </c>
      <c r="X7" s="10"/>
      <c r="Y7" s="10">
        <v>403</v>
      </c>
      <c r="Z7" s="10">
        <v>104</v>
      </c>
      <c r="AA7" s="10">
        <v>318</v>
      </c>
      <c r="AB7" s="10">
        <v>65</v>
      </c>
      <c r="AC7" s="10">
        <v>69</v>
      </c>
      <c r="AD7" s="10">
        <v>20</v>
      </c>
      <c r="AE7" s="10"/>
      <c r="AF7" s="10">
        <v>475</v>
      </c>
      <c r="AG7" s="10"/>
      <c r="AH7" s="10">
        <v>983</v>
      </c>
      <c r="AI7" s="10"/>
      <c r="AJ7" s="10">
        <v>323</v>
      </c>
      <c r="AK7" s="10">
        <v>146</v>
      </c>
      <c r="AL7" s="10">
        <v>217</v>
      </c>
      <c r="AM7" s="10">
        <v>204</v>
      </c>
      <c r="AN7" s="10">
        <v>93</v>
      </c>
    </row>
    <row r="8" spans="2:40" ht="30" customHeight="1" x14ac:dyDescent="0.35">
      <c r="B8" s="11" t="s">
        <v>20</v>
      </c>
      <c r="C8" s="11">
        <v>984</v>
      </c>
      <c r="D8" s="11">
        <v>494</v>
      </c>
      <c r="E8" s="11">
        <v>487</v>
      </c>
      <c r="F8" s="11"/>
      <c r="G8" s="11">
        <v>108</v>
      </c>
      <c r="H8" s="11">
        <v>162</v>
      </c>
      <c r="I8" s="11">
        <v>144</v>
      </c>
      <c r="J8" s="11">
        <v>166</v>
      </c>
      <c r="K8" s="11">
        <v>154</v>
      </c>
      <c r="L8" s="11">
        <v>251</v>
      </c>
      <c r="M8" s="11"/>
      <c r="N8" s="11">
        <v>92</v>
      </c>
      <c r="O8" s="11">
        <v>143</v>
      </c>
      <c r="P8" s="11">
        <v>339</v>
      </c>
      <c r="Q8" s="11">
        <v>275</v>
      </c>
      <c r="R8" s="11">
        <v>126</v>
      </c>
      <c r="S8" s="11"/>
      <c r="T8" s="11">
        <v>59</v>
      </c>
      <c r="U8" s="11">
        <v>279</v>
      </c>
      <c r="V8" s="11">
        <v>254</v>
      </c>
      <c r="W8" s="11">
        <v>273</v>
      </c>
      <c r="X8" s="11"/>
      <c r="Y8" s="11">
        <v>417</v>
      </c>
      <c r="Z8" s="11">
        <v>102</v>
      </c>
      <c r="AA8" s="11">
        <v>301</v>
      </c>
      <c r="AB8" s="11">
        <v>67</v>
      </c>
      <c r="AC8" s="11">
        <v>74</v>
      </c>
      <c r="AD8" s="11">
        <v>20</v>
      </c>
      <c r="AE8" s="11"/>
      <c r="AF8" s="11">
        <v>475</v>
      </c>
      <c r="AG8" s="11"/>
      <c r="AH8" s="11">
        <v>984</v>
      </c>
      <c r="AI8" s="11"/>
      <c r="AJ8" s="11">
        <v>310</v>
      </c>
      <c r="AK8" s="11">
        <v>141</v>
      </c>
      <c r="AL8" s="11">
        <v>207</v>
      </c>
      <c r="AM8" s="11">
        <v>226</v>
      </c>
      <c r="AN8" s="11">
        <v>100</v>
      </c>
    </row>
    <row r="9" spans="2:40" x14ac:dyDescent="0.35">
      <c r="B9" s="18" t="s">
        <v>185</v>
      </c>
      <c r="C9" s="17">
        <v>4.0698056195224201E-2</v>
      </c>
      <c r="D9" s="17">
        <v>5.6884156539494503E-2</v>
      </c>
      <c r="E9" s="17">
        <v>2.4541346319269099E-2</v>
      </c>
      <c r="F9" s="17"/>
      <c r="G9" s="17">
        <v>6.7843266008673506E-2</v>
      </c>
      <c r="H9" s="17">
        <v>8.4067006563409499E-2</v>
      </c>
      <c r="I9" s="17">
        <v>8.0454686513345003E-2</v>
      </c>
      <c r="J9" s="17">
        <v>3.4406872431761201E-2</v>
      </c>
      <c r="K9" s="17">
        <v>0</v>
      </c>
      <c r="L9" s="17">
        <v>7.3771723733148404E-3</v>
      </c>
      <c r="M9" s="17"/>
      <c r="N9" s="17">
        <v>0</v>
      </c>
      <c r="O9" s="17">
        <v>2.4117836604897198E-2</v>
      </c>
      <c r="P9" s="17">
        <v>8.0302315589262305E-3</v>
      </c>
      <c r="Q9" s="17">
        <v>7.7593025756843598E-2</v>
      </c>
      <c r="R9" s="17">
        <v>9.0643166720441704E-2</v>
      </c>
      <c r="S9" s="17"/>
      <c r="T9" s="17">
        <v>0</v>
      </c>
      <c r="U9" s="17">
        <v>1.7098158453615699E-2</v>
      </c>
      <c r="V9" s="17">
        <v>5.4128222145080403E-2</v>
      </c>
      <c r="W9" s="17">
        <v>7.4332601998062298E-2</v>
      </c>
      <c r="X9" s="17"/>
      <c r="Y9" s="17">
        <v>7.16188924362752E-2</v>
      </c>
      <c r="Z9" s="17">
        <v>4.0321223920179998E-2</v>
      </c>
      <c r="AA9" s="17">
        <v>6.1581494129578397E-3</v>
      </c>
      <c r="AB9" s="17">
        <v>2.7622417887141201E-2</v>
      </c>
      <c r="AC9" s="17">
        <v>1.77699579816941E-2</v>
      </c>
      <c r="AD9" s="17">
        <v>5.3355821399730302E-2</v>
      </c>
      <c r="AE9" s="17"/>
      <c r="AF9" s="17">
        <v>6.0852159654387901E-2</v>
      </c>
      <c r="AG9" s="17"/>
      <c r="AH9" s="17">
        <v>4.0698056195224201E-2</v>
      </c>
      <c r="AI9" s="17"/>
      <c r="AJ9" s="17">
        <v>7.0759810059776093E-2</v>
      </c>
      <c r="AK9" s="17">
        <v>2.862433503648E-2</v>
      </c>
      <c r="AL9" s="17">
        <v>2.0983201271873201E-2</v>
      </c>
      <c r="AM9" s="17">
        <v>3.2838474242177701E-2</v>
      </c>
      <c r="AN9" s="17">
        <v>2.33229401146662E-2</v>
      </c>
    </row>
    <row r="10" spans="2:40" x14ac:dyDescent="0.35">
      <c r="B10" s="18" t="s">
        <v>186</v>
      </c>
      <c r="C10" s="17">
        <v>5.49301343141122E-2</v>
      </c>
      <c r="D10" s="17">
        <v>7.1106852797699099E-2</v>
      </c>
      <c r="E10" s="17">
        <v>3.8870376962856501E-2</v>
      </c>
      <c r="F10" s="17"/>
      <c r="G10" s="17">
        <v>0.123587814095499</v>
      </c>
      <c r="H10" s="17">
        <v>0.12473914869325101</v>
      </c>
      <c r="I10" s="17">
        <v>7.6933751261231503E-2</v>
      </c>
      <c r="J10" s="17">
        <v>3.4694301556125601E-2</v>
      </c>
      <c r="K10" s="17">
        <v>1.7605830050713301E-2</v>
      </c>
      <c r="L10" s="17">
        <v>4.0177468195972798E-3</v>
      </c>
      <c r="M10" s="17"/>
      <c r="N10" s="17">
        <v>4.2380831564218902E-2</v>
      </c>
      <c r="O10" s="17">
        <v>3.7616793480971703E-2</v>
      </c>
      <c r="P10" s="17">
        <v>1.37102746021314E-2</v>
      </c>
      <c r="Q10" s="17">
        <v>9.6265685288581607E-2</v>
      </c>
      <c r="R10" s="17">
        <v>0.107866382981222</v>
      </c>
      <c r="S10" s="17"/>
      <c r="T10" s="17">
        <v>7.7074842539243696E-2</v>
      </c>
      <c r="U10" s="17">
        <v>3.94870125604765E-2</v>
      </c>
      <c r="V10" s="17">
        <v>6.0265938861549198E-2</v>
      </c>
      <c r="W10" s="17">
        <v>7.3943480055238403E-2</v>
      </c>
      <c r="X10" s="17"/>
      <c r="Y10" s="17">
        <v>6.8081313251346101E-2</v>
      </c>
      <c r="Z10" s="17">
        <v>4.1860585989385801E-2</v>
      </c>
      <c r="AA10" s="17">
        <v>6.2747807287993201E-3</v>
      </c>
      <c r="AB10" s="17">
        <v>0.160150346461229</v>
      </c>
      <c r="AC10" s="17">
        <v>0.119261941909962</v>
      </c>
      <c r="AD10" s="17">
        <v>0</v>
      </c>
      <c r="AE10" s="17"/>
      <c r="AF10" s="17">
        <v>6.2905872296107807E-2</v>
      </c>
      <c r="AG10" s="17"/>
      <c r="AH10" s="17">
        <v>5.49301343141122E-2</v>
      </c>
      <c r="AI10" s="17"/>
      <c r="AJ10" s="17">
        <v>7.0362177647129598E-2</v>
      </c>
      <c r="AK10" s="17">
        <v>4.03275305875802E-2</v>
      </c>
      <c r="AL10" s="17">
        <v>5.7666766159083199E-2</v>
      </c>
      <c r="AM10" s="17">
        <v>1.8580220849207199E-2</v>
      </c>
      <c r="AN10" s="17">
        <v>0.10426783553860799</v>
      </c>
    </row>
    <row r="11" spans="2:40" x14ac:dyDescent="0.35">
      <c r="B11" s="18" t="s">
        <v>187</v>
      </c>
      <c r="C11" s="17">
        <v>3.9655852548938102E-2</v>
      </c>
      <c r="D11" s="17">
        <v>4.2830564505003901E-2</v>
      </c>
      <c r="E11" s="17">
        <v>3.6681508568923202E-2</v>
      </c>
      <c r="F11" s="17"/>
      <c r="G11" s="17">
        <v>4.9580965899979297E-2</v>
      </c>
      <c r="H11" s="17">
        <v>0.10688493276163399</v>
      </c>
      <c r="I11" s="17">
        <v>3.76589395924821E-2</v>
      </c>
      <c r="J11" s="17">
        <v>4.5941377497406399E-2</v>
      </c>
      <c r="K11" s="17">
        <v>2.1612542735013899E-2</v>
      </c>
      <c r="L11" s="17">
        <v>0</v>
      </c>
      <c r="M11" s="17"/>
      <c r="N11" s="17">
        <v>2.8416020523348798E-2</v>
      </c>
      <c r="O11" s="17">
        <v>6.75813771747346E-2</v>
      </c>
      <c r="P11" s="17">
        <v>3.3173077834765502E-2</v>
      </c>
      <c r="Q11" s="17">
        <v>3.4123417094527098E-2</v>
      </c>
      <c r="R11" s="17">
        <v>4.8156128218705498E-2</v>
      </c>
      <c r="S11" s="17"/>
      <c r="T11" s="17">
        <v>8.2504847431490794E-2</v>
      </c>
      <c r="U11" s="17">
        <v>3.6264682061619299E-2</v>
      </c>
      <c r="V11" s="17">
        <v>3.3553302341855003E-2</v>
      </c>
      <c r="W11" s="17">
        <v>3.1431406257415501E-2</v>
      </c>
      <c r="X11" s="17"/>
      <c r="Y11" s="17">
        <v>5.1977657434475001E-2</v>
      </c>
      <c r="Z11" s="17">
        <v>3.1513948938161902E-2</v>
      </c>
      <c r="AA11" s="17">
        <v>3.8757001716016402E-3</v>
      </c>
      <c r="AB11" s="17">
        <v>0.135139020963219</v>
      </c>
      <c r="AC11" s="17">
        <v>4.0712742644731098E-2</v>
      </c>
      <c r="AD11" s="17">
        <v>4.5715581851176898E-2</v>
      </c>
      <c r="AE11" s="17"/>
      <c r="AF11" s="17">
        <v>3.8656448800675397E-2</v>
      </c>
      <c r="AG11" s="17"/>
      <c r="AH11" s="17">
        <v>3.9655852548938102E-2</v>
      </c>
      <c r="AI11" s="17"/>
      <c r="AJ11" s="17">
        <v>5.6348444596723703E-2</v>
      </c>
      <c r="AK11" s="17">
        <v>3.5342834570279598E-2</v>
      </c>
      <c r="AL11" s="17">
        <v>3.2629203577585898E-2</v>
      </c>
      <c r="AM11" s="17">
        <v>2.3558302116916199E-2</v>
      </c>
      <c r="AN11" s="17">
        <v>4.5005256173699E-2</v>
      </c>
    </row>
    <row r="12" spans="2:40" x14ac:dyDescent="0.35">
      <c r="B12" s="18" t="s">
        <v>188</v>
      </c>
      <c r="C12" s="17">
        <v>4.0367787625703998E-2</v>
      </c>
      <c r="D12" s="17">
        <v>4.4429853614141299E-2</v>
      </c>
      <c r="E12" s="17">
        <v>3.64983667196822E-2</v>
      </c>
      <c r="F12" s="17"/>
      <c r="G12" s="17">
        <v>0.121385542626278</v>
      </c>
      <c r="H12" s="17">
        <v>6.7588611532245699E-2</v>
      </c>
      <c r="I12" s="17">
        <v>6.4851213065767493E-2</v>
      </c>
      <c r="J12" s="17">
        <v>1.2210751820891499E-2</v>
      </c>
      <c r="K12" s="17">
        <v>2.2288039031363501E-2</v>
      </c>
      <c r="L12" s="17">
        <v>3.69205913230019E-3</v>
      </c>
      <c r="M12" s="17"/>
      <c r="N12" s="17">
        <v>4.9811086729651899E-2</v>
      </c>
      <c r="O12" s="17">
        <v>5.33873693343139E-2</v>
      </c>
      <c r="P12" s="17">
        <v>2.3805145819138701E-2</v>
      </c>
      <c r="Q12" s="17">
        <v>3.8575817422611597E-2</v>
      </c>
      <c r="R12" s="17">
        <v>6.9671176107581098E-2</v>
      </c>
      <c r="S12" s="17"/>
      <c r="T12" s="17">
        <v>7.7920048644934306E-2</v>
      </c>
      <c r="U12" s="17">
        <v>3.84151212671189E-2</v>
      </c>
      <c r="V12" s="17">
        <v>4.7421637907282703E-2</v>
      </c>
      <c r="W12" s="17">
        <v>3.5401815193678403E-2</v>
      </c>
      <c r="X12" s="17"/>
      <c r="Y12" s="17">
        <v>4.8436757097181302E-2</v>
      </c>
      <c r="Z12" s="17">
        <v>3.9537491074832197E-2</v>
      </c>
      <c r="AA12" s="17">
        <v>6.5941336707125396E-3</v>
      </c>
      <c r="AB12" s="17">
        <v>7.9811572838230996E-2</v>
      </c>
      <c r="AC12" s="17">
        <v>8.6866303025121994E-2</v>
      </c>
      <c r="AD12" s="17">
        <v>4.08562504156776E-2</v>
      </c>
      <c r="AE12" s="17"/>
      <c r="AF12" s="17">
        <v>2.4649491899021998E-2</v>
      </c>
      <c r="AG12" s="17"/>
      <c r="AH12" s="17">
        <v>4.0367787625703998E-2</v>
      </c>
      <c r="AI12" s="17"/>
      <c r="AJ12" s="17">
        <v>3.9666289918723903E-2</v>
      </c>
      <c r="AK12" s="17">
        <v>3.8699800936679997E-2</v>
      </c>
      <c r="AL12" s="17">
        <v>3.07694381096917E-2</v>
      </c>
      <c r="AM12" s="17">
        <v>2.51694362105707E-2</v>
      </c>
      <c r="AN12" s="17">
        <v>9.9200080604838106E-2</v>
      </c>
    </row>
    <row r="13" spans="2:40" x14ac:dyDescent="0.35">
      <c r="B13" s="18" t="s">
        <v>189</v>
      </c>
      <c r="C13" s="17">
        <v>3.3933983455545803E-2</v>
      </c>
      <c r="D13" s="17">
        <v>2.7706522700952901E-2</v>
      </c>
      <c r="E13" s="17">
        <v>4.0454834043654797E-2</v>
      </c>
      <c r="F13" s="17"/>
      <c r="G13" s="17">
        <v>3.8120805627804698E-2</v>
      </c>
      <c r="H13" s="17">
        <v>3.5774791413253397E-2</v>
      </c>
      <c r="I13" s="17">
        <v>3.4134405912396797E-2</v>
      </c>
      <c r="J13" s="17">
        <v>4.9409782381933297E-2</v>
      </c>
      <c r="K13" s="17">
        <v>6.14708511130546E-2</v>
      </c>
      <c r="L13" s="17">
        <v>3.7236222904432101E-3</v>
      </c>
      <c r="M13" s="17"/>
      <c r="N13" s="17">
        <v>7.96460487363925E-2</v>
      </c>
      <c r="O13" s="17">
        <v>3.2177483479997201E-2</v>
      </c>
      <c r="P13" s="17">
        <v>1.0528529931072299E-2</v>
      </c>
      <c r="Q13" s="17">
        <v>5.0486778157069097E-2</v>
      </c>
      <c r="R13" s="17">
        <v>3.1480621764193598E-2</v>
      </c>
      <c r="S13" s="17"/>
      <c r="T13" s="17">
        <v>6.3749608324721901E-2</v>
      </c>
      <c r="U13" s="17">
        <v>1.3624872251890401E-2</v>
      </c>
      <c r="V13" s="17">
        <v>3.8133531468974399E-2</v>
      </c>
      <c r="W13" s="17">
        <v>4.1449741618312101E-2</v>
      </c>
      <c r="X13" s="17"/>
      <c r="Y13" s="17">
        <v>4.3321237497228202E-2</v>
      </c>
      <c r="Z13" s="17">
        <v>5.7712280579696497E-2</v>
      </c>
      <c r="AA13" s="17">
        <v>6.5162639828622903E-3</v>
      </c>
      <c r="AB13" s="17">
        <v>7.8530252690986804E-2</v>
      </c>
      <c r="AC13" s="17">
        <v>3.00341314850055E-2</v>
      </c>
      <c r="AD13" s="17">
        <v>0</v>
      </c>
      <c r="AE13" s="17"/>
      <c r="AF13" s="17">
        <v>3.21468856872568E-2</v>
      </c>
      <c r="AG13" s="17"/>
      <c r="AH13" s="17">
        <v>3.3933983455545803E-2</v>
      </c>
      <c r="AI13" s="17"/>
      <c r="AJ13" s="17">
        <v>3.9456483801154497E-2</v>
      </c>
      <c r="AK13" s="17">
        <v>3.3265732391274998E-2</v>
      </c>
      <c r="AL13" s="17">
        <v>3.5592991336214498E-2</v>
      </c>
      <c r="AM13" s="17">
        <v>2.1991808351530601E-2</v>
      </c>
      <c r="AN13" s="17">
        <v>4.13141486970489E-2</v>
      </c>
    </row>
    <row r="14" spans="2:40" x14ac:dyDescent="0.35">
      <c r="B14" s="18" t="s">
        <v>190</v>
      </c>
      <c r="C14" s="17">
        <v>2.6243534049893699E-2</v>
      </c>
      <c r="D14" s="17">
        <v>1.5971878454780999E-2</v>
      </c>
      <c r="E14" s="17">
        <v>3.6816462339805303E-2</v>
      </c>
      <c r="F14" s="17"/>
      <c r="G14" s="17">
        <v>5.0861666498871999E-2</v>
      </c>
      <c r="H14" s="17">
        <v>5.3888453748439702E-2</v>
      </c>
      <c r="I14" s="17">
        <v>5.0482296554253597E-2</v>
      </c>
      <c r="J14" s="17">
        <v>2.0929930350510901E-2</v>
      </c>
      <c r="K14" s="17">
        <v>5.7774077474516301E-3</v>
      </c>
      <c r="L14" s="17">
        <v>0</v>
      </c>
      <c r="M14" s="17"/>
      <c r="N14" s="17">
        <v>0</v>
      </c>
      <c r="O14" s="17">
        <v>2.5149769294351299E-2</v>
      </c>
      <c r="P14" s="17">
        <v>2.8064328169680099E-2</v>
      </c>
      <c r="Q14" s="17">
        <v>3.2491325162637599E-2</v>
      </c>
      <c r="R14" s="17">
        <v>2.9798890406332601E-2</v>
      </c>
      <c r="S14" s="17"/>
      <c r="T14" s="17">
        <v>3.1839117556974501E-2</v>
      </c>
      <c r="U14" s="17">
        <v>3.03052391256954E-2</v>
      </c>
      <c r="V14" s="17">
        <v>1.89506896133993E-2</v>
      </c>
      <c r="W14" s="17">
        <v>2.3031789260290099E-2</v>
      </c>
      <c r="X14" s="17"/>
      <c r="Y14" s="17">
        <v>2.73638811073444E-2</v>
      </c>
      <c r="Z14" s="17">
        <v>4.2946089701628498E-2</v>
      </c>
      <c r="AA14" s="17">
        <v>2.9584031507608201E-3</v>
      </c>
      <c r="AB14" s="17">
        <v>7.4631308216196707E-2</v>
      </c>
      <c r="AC14" s="17">
        <v>3.8777958524772303E-2</v>
      </c>
      <c r="AD14" s="17">
        <v>6.3437717889902795E-2</v>
      </c>
      <c r="AE14" s="17"/>
      <c r="AF14" s="17">
        <v>2.58738998668014E-2</v>
      </c>
      <c r="AG14" s="17"/>
      <c r="AH14" s="17">
        <v>2.6243534049893699E-2</v>
      </c>
      <c r="AI14" s="17"/>
      <c r="AJ14" s="17">
        <v>2.53542333284754E-2</v>
      </c>
      <c r="AK14" s="17">
        <v>2.1827848893659699E-2</v>
      </c>
      <c r="AL14" s="17">
        <v>1.3967697483254301E-2</v>
      </c>
      <c r="AM14" s="17">
        <v>3.3939562023692998E-2</v>
      </c>
      <c r="AN14" s="17">
        <v>4.3350767557871601E-2</v>
      </c>
    </row>
    <row r="15" spans="2:40" x14ac:dyDescent="0.35">
      <c r="B15" s="18" t="s">
        <v>191</v>
      </c>
      <c r="C15" s="17">
        <v>9.2604570300476197E-2</v>
      </c>
      <c r="D15" s="17">
        <v>8.6963885872521199E-2</v>
      </c>
      <c r="E15" s="17">
        <v>9.8891120888142697E-2</v>
      </c>
      <c r="F15" s="17"/>
      <c r="G15" s="17">
        <v>0.191502415689035</v>
      </c>
      <c r="H15" s="17">
        <v>0.155917063616621</v>
      </c>
      <c r="I15" s="17">
        <v>9.1925495579061295E-2</v>
      </c>
      <c r="J15" s="17">
        <v>0.109172472807866</v>
      </c>
      <c r="K15" s="17">
        <v>7.2465303684079593E-2</v>
      </c>
      <c r="L15" s="17">
        <v>1.1069231505615E-2</v>
      </c>
      <c r="M15" s="17"/>
      <c r="N15" s="17">
        <v>8.9936867387190603E-2</v>
      </c>
      <c r="O15" s="17">
        <v>0.130103913850036</v>
      </c>
      <c r="P15" s="17">
        <v>6.7821584341638902E-2</v>
      </c>
      <c r="Q15" s="17">
        <v>0.109532830885685</v>
      </c>
      <c r="R15" s="17">
        <v>7.9041465774959199E-2</v>
      </c>
      <c r="S15" s="17"/>
      <c r="T15" s="17">
        <v>0.13766291220435001</v>
      </c>
      <c r="U15" s="17">
        <v>6.8574846811744694E-2</v>
      </c>
      <c r="V15" s="17">
        <v>7.9854080543422898E-2</v>
      </c>
      <c r="W15" s="17">
        <v>0.114746363478072</v>
      </c>
      <c r="X15" s="17"/>
      <c r="Y15" s="17">
        <v>0.126990543091825</v>
      </c>
      <c r="Z15" s="17">
        <v>0.12822407013789999</v>
      </c>
      <c r="AA15" s="17">
        <v>3.1049321786613599E-3</v>
      </c>
      <c r="AB15" s="17">
        <v>8.6502974830587401E-2</v>
      </c>
      <c r="AC15" s="17">
        <v>0.186418534516577</v>
      </c>
      <c r="AD15" s="17">
        <v>0.22982973682688199</v>
      </c>
      <c r="AE15" s="17"/>
      <c r="AF15" s="17">
        <v>6.1181602595738599E-2</v>
      </c>
      <c r="AG15" s="17"/>
      <c r="AH15" s="17">
        <v>9.2604570300476197E-2</v>
      </c>
      <c r="AI15" s="17"/>
      <c r="AJ15" s="17">
        <v>8.2304181497773701E-2</v>
      </c>
      <c r="AK15" s="17">
        <v>8.23803954066398E-2</v>
      </c>
      <c r="AL15" s="17">
        <v>8.9647598942507706E-2</v>
      </c>
      <c r="AM15" s="17">
        <v>0.129147449980935</v>
      </c>
      <c r="AN15" s="17">
        <v>6.2539914280595701E-2</v>
      </c>
    </row>
    <row r="16" spans="2:40" x14ac:dyDescent="0.35">
      <c r="B16" s="18" t="s">
        <v>192</v>
      </c>
      <c r="C16" s="17">
        <v>0.63070472918274001</v>
      </c>
      <c r="D16" s="17">
        <v>0.62678531815257799</v>
      </c>
      <c r="E16" s="17">
        <v>0.63240859965949603</v>
      </c>
      <c r="F16" s="17"/>
      <c r="G16" s="17">
        <v>0.304627624831665</v>
      </c>
      <c r="H16" s="17">
        <v>0.33187227068117298</v>
      </c>
      <c r="I16" s="17">
        <v>0.495953987715891</v>
      </c>
      <c r="J16" s="17">
        <v>0.64086248809012503</v>
      </c>
      <c r="K16" s="17">
        <v>0.76530602594416997</v>
      </c>
      <c r="L16" s="17">
        <v>0.95159633439282998</v>
      </c>
      <c r="M16" s="17"/>
      <c r="N16" s="17">
        <v>0.65488211809591401</v>
      </c>
      <c r="O16" s="17">
        <v>0.56981364123549505</v>
      </c>
      <c r="P16" s="17">
        <v>0.78269811626580199</v>
      </c>
      <c r="Q16" s="17">
        <v>0.52517037516808696</v>
      </c>
      <c r="R16" s="17">
        <v>0.49747175931531401</v>
      </c>
      <c r="S16" s="17"/>
      <c r="T16" s="17">
        <v>0.41392119698811902</v>
      </c>
      <c r="U16" s="17">
        <v>0.71514881925993801</v>
      </c>
      <c r="V16" s="17">
        <v>0.64309559206857703</v>
      </c>
      <c r="W16" s="17">
        <v>0.57578772065643802</v>
      </c>
      <c r="X16" s="17"/>
      <c r="Y16" s="17">
        <v>0.52672928789600404</v>
      </c>
      <c r="Z16" s="17">
        <v>0.55495651804791002</v>
      </c>
      <c r="AA16" s="17">
        <v>0.93596809745994303</v>
      </c>
      <c r="AB16" s="17">
        <v>0.32756151781913001</v>
      </c>
      <c r="AC16" s="17">
        <v>0.40272356333729697</v>
      </c>
      <c r="AD16" s="17">
        <v>0.47420894457949297</v>
      </c>
      <c r="AE16" s="17"/>
      <c r="AF16" s="17">
        <v>0.648039347683667</v>
      </c>
      <c r="AG16" s="17"/>
      <c r="AH16" s="17">
        <v>0.63070472918274001</v>
      </c>
      <c r="AI16" s="17"/>
      <c r="AJ16" s="17">
        <v>0.58669982203861804</v>
      </c>
      <c r="AK16" s="17">
        <v>0.69216891145694304</v>
      </c>
      <c r="AL16" s="17">
        <v>0.67051164079556203</v>
      </c>
      <c r="AM16" s="17">
        <v>0.65176619430031002</v>
      </c>
      <c r="AN16" s="17">
        <v>0.54977964994707496</v>
      </c>
    </row>
    <row r="17" spans="2:40" x14ac:dyDescent="0.35">
      <c r="B17" s="18" t="s">
        <v>58</v>
      </c>
      <c r="C17" s="19">
        <v>4.0861352327366103E-2</v>
      </c>
      <c r="D17" s="19">
        <v>2.7320967362828099E-2</v>
      </c>
      <c r="E17" s="19">
        <v>5.48373844981698E-2</v>
      </c>
      <c r="F17" s="19"/>
      <c r="G17" s="19">
        <v>5.2489898722193999E-2</v>
      </c>
      <c r="H17" s="19">
        <v>3.92677209899739E-2</v>
      </c>
      <c r="I17" s="19">
        <v>6.7605223805571296E-2</v>
      </c>
      <c r="J17" s="19">
        <v>5.2372023063379798E-2</v>
      </c>
      <c r="K17" s="19">
        <v>3.3473999694153503E-2</v>
      </c>
      <c r="L17" s="19">
        <v>1.8523833485899401E-2</v>
      </c>
      <c r="M17" s="19"/>
      <c r="N17" s="19">
        <v>5.49270269632837E-2</v>
      </c>
      <c r="O17" s="19">
        <v>6.0051815545203099E-2</v>
      </c>
      <c r="P17" s="19">
        <v>3.21687114768444E-2</v>
      </c>
      <c r="Q17" s="19">
        <v>3.5760745063957898E-2</v>
      </c>
      <c r="R17" s="19">
        <v>4.5870408711249602E-2</v>
      </c>
      <c r="S17" s="19"/>
      <c r="T17" s="19">
        <v>0.115327426310166</v>
      </c>
      <c r="U17" s="19">
        <v>4.1081248207901502E-2</v>
      </c>
      <c r="V17" s="19">
        <v>2.4597005049859299E-2</v>
      </c>
      <c r="W17" s="19">
        <v>2.9875081482492901E-2</v>
      </c>
      <c r="X17" s="19"/>
      <c r="Y17" s="19">
        <v>3.5480430188321602E-2</v>
      </c>
      <c r="Z17" s="19">
        <v>6.29277916103054E-2</v>
      </c>
      <c r="AA17" s="19">
        <v>2.8549539243701599E-2</v>
      </c>
      <c r="AB17" s="19">
        <v>3.0050588293279602E-2</v>
      </c>
      <c r="AC17" s="19">
        <v>7.7434866574838904E-2</v>
      </c>
      <c r="AD17" s="19">
        <v>9.2595947037137194E-2</v>
      </c>
      <c r="AE17" s="19"/>
      <c r="AF17" s="19">
        <v>4.5694291516343001E-2</v>
      </c>
      <c r="AG17" s="19"/>
      <c r="AH17" s="19">
        <v>4.0861352327366103E-2</v>
      </c>
      <c r="AI17" s="19"/>
      <c r="AJ17" s="19">
        <v>2.9048557111625101E-2</v>
      </c>
      <c r="AK17" s="19">
        <v>2.7362610720463199E-2</v>
      </c>
      <c r="AL17" s="19">
        <v>4.8231462324227897E-2</v>
      </c>
      <c r="AM17" s="19">
        <v>6.3008551924659595E-2</v>
      </c>
      <c r="AN17" s="19">
        <v>3.12194070855971E-2</v>
      </c>
    </row>
    <row r="18" spans="2:40" x14ac:dyDescent="0.35">
      <c r="B18" s="16" t="s">
        <v>121</v>
      </c>
    </row>
    <row r="19" spans="2:40" x14ac:dyDescent="0.35">
      <c r="B19" t="s">
        <v>63</v>
      </c>
    </row>
    <row r="20" spans="2:40" x14ac:dyDescent="0.35">
      <c r="B20" t="s">
        <v>64</v>
      </c>
    </row>
    <row r="22" spans="2:40" x14ac:dyDescent="0.35">
      <c r="B22" s="8" t="str">
        <f>HYPERLINK("#'Contents'!A1", "Return to Contents")</f>
        <v>Return to Contents</v>
      </c>
    </row>
  </sheetData>
  <mergeCells count="9">
    <mergeCell ref="AF5"/>
    <mergeCell ref="AH5"/>
    <mergeCell ref="AJ5:AN5"/>
    <mergeCell ref="D2:AH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dimension ref="B2:AN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0" width="10.7265625" customWidth="1"/>
    <col min="41" max="41" width="2.1796875" customWidth="1"/>
  </cols>
  <sheetData>
    <row r="2" spans="2:40" ht="40" customHeight="1" x14ac:dyDescent="0.35">
      <c r="D2" s="30" t="s">
        <v>196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row>
    <row r="5" spans="2:40" ht="30" customHeight="1" x14ac:dyDescent="0.35">
      <c r="B5" s="15"/>
      <c r="C5" s="15"/>
      <c r="D5" s="29" t="s">
        <v>49</v>
      </c>
      <c r="E5" s="29"/>
      <c r="F5" s="15"/>
      <c r="G5" s="29" t="s">
        <v>50</v>
      </c>
      <c r="H5" s="29"/>
      <c r="I5" s="29"/>
      <c r="J5" s="29"/>
      <c r="K5" s="29"/>
      <c r="L5" s="29"/>
      <c r="M5" s="15"/>
      <c r="N5" s="29" t="s">
        <v>51</v>
      </c>
      <c r="O5" s="29"/>
      <c r="P5" s="29"/>
      <c r="Q5" s="29"/>
      <c r="R5" s="29"/>
      <c r="S5" s="15"/>
      <c r="T5" s="29" t="s">
        <v>52</v>
      </c>
      <c r="U5" s="29"/>
      <c r="V5" s="29"/>
      <c r="W5" s="29"/>
      <c r="X5" s="15"/>
      <c r="Y5" s="29" t="s">
        <v>53</v>
      </c>
      <c r="Z5" s="29"/>
      <c r="AA5" s="29"/>
      <c r="AB5" s="29"/>
      <c r="AC5" s="29"/>
      <c r="AD5" s="29"/>
      <c r="AE5" s="15"/>
      <c r="AF5" s="29" t="s">
        <v>42</v>
      </c>
      <c r="AG5" s="15"/>
      <c r="AH5" s="29" t="s">
        <v>43</v>
      </c>
      <c r="AI5" s="15"/>
      <c r="AJ5" s="29" t="s">
        <v>54</v>
      </c>
      <c r="AK5" s="29"/>
      <c r="AL5" s="29"/>
      <c r="AM5" s="29"/>
      <c r="AN5" s="29"/>
    </row>
    <row r="6" spans="2:4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C6" s="12" t="s">
        <v>40</v>
      </c>
      <c r="AD6" s="12" t="s">
        <v>41</v>
      </c>
      <c r="AF6" s="12" t="s">
        <v>42</v>
      </c>
      <c r="AH6" s="12" t="s">
        <v>43</v>
      </c>
      <c r="AJ6" s="12" t="s">
        <v>44</v>
      </c>
      <c r="AK6" s="12" t="s">
        <v>45</v>
      </c>
      <c r="AL6" s="12" t="s">
        <v>46</v>
      </c>
      <c r="AM6" s="12" t="s">
        <v>47</v>
      </c>
      <c r="AN6" s="12" t="s">
        <v>48</v>
      </c>
    </row>
    <row r="7" spans="2:40" ht="30" customHeight="1" x14ac:dyDescent="0.35">
      <c r="B7" s="10" t="s">
        <v>19</v>
      </c>
      <c r="C7" s="10">
        <v>507</v>
      </c>
      <c r="D7" s="10">
        <v>256</v>
      </c>
      <c r="E7" s="10">
        <v>250</v>
      </c>
      <c r="F7" s="10"/>
      <c r="G7" s="10">
        <v>44</v>
      </c>
      <c r="H7" s="10">
        <v>102</v>
      </c>
      <c r="I7" s="10">
        <v>113</v>
      </c>
      <c r="J7" s="10">
        <v>116</v>
      </c>
      <c r="K7" s="10">
        <v>99</v>
      </c>
      <c r="L7" s="10">
        <v>33</v>
      </c>
      <c r="M7" s="10"/>
      <c r="N7" s="10">
        <v>27</v>
      </c>
      <c r="O7" s="10">
        <v>68</v>
      </c>
      <c r="P7" s="10">
        <v>156</v>
      </c>
      <c r="Q7" s="10">
        <v>167</v>
      </c>
      <c r="R7" s="10">
        <v>86</v>
      </c>
      <c r="S7" s="10"/>
      <c r="T7" s="10">
        <v>10</v>
      </c>
      <c r="U7" s="10">
        <v>80</v>
      </c>
      <c r="V7" s="10">
        <v>150</v>
      </c>
      <c r="W7" s="10">
        <v>218</v>
      </c>
      <c r="X7" s="10"/>
      <c r="Y7" s="10">
        <v>403</v>
      </c>
      <c r="Z7" s="10">
        <v>104</v>
      </c>
      <c r="AA7" s="10" t="s">
        <v>116</v>
      </c>
      <c r="AB7" s="10" t="s">
        <v>116</v>
      </c>
      <c r="AC7" s="10" t="s">
        <v>116</v>
      </c>
      <c r="AD7" s="10" t="s">
        <v>116</v>
      </c>
      <c r="AE7" s="10"/>
      <c r="AF7" s="10">
        <v>256</v>
      </c>
      <c r="AG7" s="10"/>
      <c r="AH7" s="10">
        <v>507</v>
      </c>
      <c r="AI7" s="10"/>
      <c r="AJ7" s="10">
        <v>184</v>
      </c>
      <c r="AK7" s="10">
        <v>67</v>
      </c>
      <c r="AL7" s="10">
        <v>110</v>
      </c>
      <c r="AM7" s="10">
        <v>106</v>
      </c>
      <c r="AN7" s="10">
        <v>40</v>
      </c>
    </row>
    <row r="8" spans="2:40" ht="30" customHeight="1" x14ac:dyDescent="0.35">
      <c r="B8" s="11" t="s">
        <v>20</v>
      </c>
      <c r="C8" s="11">
        <v>519</v>
      </c>
      <c r="D8" s="11">
        <v>290</v>
      </c>
      <c r="E8" s="11">
        <v>228</v>
      </c>
      <c r="F8" s="11"/>
      <c r="G8" s="11">
        <v>48</v>
      </c>
      <c r="H8" s="11">
        <v>116</v>
      </c>
      <c r="I8" s="11">
        <v>118</v>
      </c>
      <c r="J8" s="11">
        <v>119</v>
      </c>
      <c r="K8" s="11">
        <v>86</v>
      </c>
      <c r="L8" s="11">
        <v>32</v>
      </c>
      <c r="M8" s="11"/>
      <c r="N8" s="11">
        <v>28</v>
      </c>
      <c r="O8" s="11">
        <v>71</v>
      </c>
      <c r="P8" s="11">
        <v>157</v>
      </c>
      <c r="Q8" s="11">
        <v>171</v>
      </c>
      <c r="R8" s="11">
        <v>89</v>
      </c>
      <c r="S8" s="11"/>
      <c r="T8" s="11">
        <v>10</v>
      </c>
      <c r="U8" s="11">
        <v>82</v>
      </c>
      <c r="V8" s="11">
        <v>152</v>
      </c>
      <c r="W8" s="11">
        <v>226</v>
      </c>
      <c r="X8" s="11"/>
      <c r="Y8" s="11">
        <v>417</v>
      </c>
      <c r="Z8" s="11">
        <v>102</v>
      </c>
      <c r="AA8" s="11" t="s">
        <v>116</v>
      </c>
      <c r="AB8" s="11" t="s">
        <v>116</v>
      </c>
      <c r="AC8" s="11" t="s">
        <v>116</v>
      </c>
      <c r="AD8" s="11" t="s">
        <v>116</v>
      </c>
      <c r="AE8" s="11"/>
      <c r="AF8" s="11">
        <v>263</v>
      </c>
      <c r="AG8" s="11"/>
      <c r="AH8" s="11">
        <v>519</v>
      </c>
      <c r="AI8" s="11"/>
      <c r="AJ8" s="11">
        <v>181</v>
      </c>
      <c r="AK8" s="11">
        <v>66</v>
      </c>
      <c r="AL8" s="11">
        <v>106</v>
      </c>
      <c r="AM8" s="11">
        <v>120</v>
      </c>
      <c r="AN8" s="11">
        <v>45</v>
      </c>
    </row>
    <row r="9" spans="2:40" x14ac:dyDescent="0.35">
      <c r="B9" s="18" t="s">
        <v>185</v>
      </c>
      <c r="C9" s="17">
        <v>8.3512910584455799E-2</v>
      </c>
      <c r="D9" s="17">
        <v>0.106059930202415</v>
      </c>
      <c r="E9" s="17">
        <v>5.5233999960039401E-2</v>
      </c>
      <c r="F9" s="17"/>
      <c r="G9" s="17">
        <v>0.12226267147348201</v>
      </c>
      <c r="H9" s="17">
        <v>0.15648076081107301</v>
      </c>
      <c r="I9" s="17">
        <v>0.124347722912779</v>
      </c>
      <c r="J9" s="17">
        <v>3.8920368130261902E-2</v>
      </c>
      <c r="K9" s="17">
        <v>0</v>
      </c>
      <c r="L9" s="17">
        <v>0</v>
      </c>
      <c r="M9" s="17"/>
      <c r="N9" s="17">
        <v>0</v>
      </c>
      <c r="O9" s="17">
        <v>0</v>
      </c>
      <c r="P9" s="17">
        <v>8.1844532459883594E-3</v>
      </c>
      <c r="Q9" s="17">
        <v>0.118166105177889</v>
      </c>
      <c r="R9" s="17">
        <v>0.24604571294003499</v>
      </c>
      <c r="S9" s="17"/>
      <c r="T9" s="17">
        <v>8.7547336775315995E-2</v>
      </c>
      <c r="U9" s="17">
        <v>5.15492862198281E-2</v>
      </c>
      <c r="V9" s="17">
        <v>8.1138580837566102E-2</v>
      </c>
      <c r="W9" s="17">
        <v>0.11449214274654999</v>
      </c>
      <c r="X9" s="17"/>
      <c r="Y9" s="17">
        <v>0.101861500104687</v>
      </c>
      <c r="Z9" s="17">
        <v>8.9152120046074902E-3</v>
      </c>
      <c r="AA9" s="17" t="s">
        <v>117</v>
      </c>
      <c r="AB9" s="17" t="s">
        <v>117</v>
      </c>
      <c r="AC9" s="17" t="s">
        <v>117</v>
      </c>
      <c r="AD9" s="17" t="s">
        <v>117</v>
      </c>
      <c r="AE9" s="17"/>
      <c r="AF9" s="17">
        <v>9.9465374269307502E-2</v>
      </c>
      <c r="AG9" s="17"/>
      <c r="AH9" s="17">
        <v>8.3512910584455799E-2</v>
      </c>
      <c r="AI9" s="17"/>
      <c r="AJ9" s="17">
        <v>0.14166454791020999</v>
      </c>
      <c r="AK9" s="17">
        <v>6.3815873493675707E-2</v>
      </c>
      <c r="AL9" s="17">
        <v>3.1439118602331798E-2</v>
      </c>
      <c r="AM9" s="17">
        <v>5.1247601976734801E-2</v>
      </c>
      <c r="AN9" s="17">
        <v>8.7495719606031794E-2</v>
      </c>
    </row>
    <row r="10" spans="2:40" x14ac:dyDescent="0.35">
      <c r="B10" s="18" t="s">
        <v>186</v>
      </c>
      <c r="C10" s="17">
        <v>8.9227828195526104E-2</v>
      </c>
      <c r="D10" s="17">
        <v>0.111712480816462</v>
      </c>
      <c r="E10" s="17">
        <v>6.1052942944715798E-2</v>
      </c>
      <c r="F10" s="17"/>
      <c r="G10" s="17">
        <v>0.108605706344385</v>
      </c>
      <c r="H10" s="17">
        <v>0.14112090215154199</v>
      </c>
      <c r="I10" s="17">
        <v>0.104543830486901</v>
      </c>
      <c r="J10" s="17">
        <v>9.6658403734045703E-2</v>
      </c>
      <c r="K10" s="17">
        <v>9.8422891401830099E-3</v>
      </c>
      <c r="L10" s="17">
        <v>0</v>
      </c>
      <c r="M10" s="17"/>
      <c r="N10" s="17">
        <v>6.7225742348915499E-2</v>
      </c>
      <c r="O10" s="17">
        <v>4.6910331012778E-2</v>
      </c>
      <c r="P10" s="17">
        <v>2.14265080344372E-2</v>
      </c>
      <c r="Q10" s="17">
        <v>0.155933777659928</v>
      </c>
      <c r="R10" s="17">
        <v>0.12427731263842</v>
      </c>
      <c r="S10" s="17"/>
      <c r="T10" s="17">
        <v>0</v>
      </c>
      <c r="U10" s="17">
        <v>3.8111455314042503E-2</v>
      </c>
      <c r="V10" s="17">
        <v>8.0070702320763298E-2</v>
      </c>
      <c r="W10" s="17">
        <v>0.123391773780979</v>
      </c>
      <c r="X10" s="17"/>
      <c r="Y10" s="17">
        <v>9.2513194922963601E-2</v>
      </c>
      <c r="Z10" s="17">
        <v>7.5870899774002604E-2</v>
      </c>
      <c r="AA10" s="17" t="s">
        <v>117</v>
      </c>
      <c r="AB10" s="17" t="s">
        <v>117</v>
      </c>
      <c r="AC10" s="17" t="s">
        <v>117</v>
      </c>
      <c r="AD10" s="17" t="s">
        <v>117</v>
      </c>
      <c r="AE10" s="17"/>
      <c r="AF10" s="17">
        <v>0.11832265925696001</v>
      </c>
      <c r="AG10" s="17"/>
      <c r="AH10" s="17">
        <v>8.9227828195526104E-2</v>
      </c>
      <c r="AI10" s="17"/>
      <c r="AJ10" s="17">
        <v>0.122239751549736</v>
      </c>
      <c r="AK10" s="17">
        <v>9.0918790735007804E-2</v>
      </c>
      <c r="AL10" s="17">
        <v>8.03813358843848E-2</v>
      </c>
      <c r="AM10" s="17">
        <v>6.8089750802692306E-2</v>
      </c>
      <c r="AN10" s="17">
        <v>3.1423909457226798E-2</v>
      </c>
    </row>
    <row r="11" spans="2:40" x14ac:dyDescent="0.35">
      <c r="B11" s="18" t="s">
        <v>187</v>
      </c>
      <c r="C11" s="17">
        <v>8.8971723945939801E-2</v>
      </c>
      <c r="D11" s="17">
        <v>0.107448114381528</v>
      </c>
      <c r="E11" s="17">
        <v>6.5887396421253797E-2</v>
      </c>
      <c r="F11" s="17"/>
      <c r="G11" s="17">
        <v>0.18782002791271499</v>
      </c>
      <c r="H11" s="17">
        <v>0.15104607634721101</v>
      </c>
      <c r="I11" s="17">
        <v>4.4417519926836999E-2</v>
      </c>
      <c r="J11" s="17">
        <v>7.0738231739476604E-2</v>
      </c>
      <c r="K11" s="17">
        <v>6.9072190771116995E-2</v>
      </c>
      <c r="L11" s="17">
        <v>0</v>
      </c>
      <c r="M11" s="17"/>
      <c r="N11" s="17">
        <v>0.122139766881507</v>
      </c>
      <c r="O11" s="17">
        <v>0.12615100674841101</v>
      </c>
      <c r="P11" s="17">
        <v>8.3919803779878899E-2</v>
      </c>
      <c r="Q11" s="17">
        <v>7.27297255086327E-2</v>
      </c>
      <c r="R11" s="17">
        <v>9.2283378674180003E-2</v>
      </c>
      <c r="S11" s="17"/>
      <c r="T11" s="17">
        <v>0</v>
      </c>
      <c r="U11" s="17">
        <v>0.107821842384101</v>
      </c>
      <c r="V11" s="17">
        <v>0.105727781505479</v>
      </c>
      <c r="W11" s="17">
        <v>8.0973067717325403E-2</v>
      </c>
      <c r="X11" s="17"/>
      <c r="Y11" s="17">
        <v>9.7708738935574399E-2</v>
      </c>
      <c r="Z11" s="17">
        <v>5.3450671498516497E-2</v>
      </c>
      <c r="AA11" s="17" t="s">
        <v>117</v>
      </c>
      <c r="AB11" s="17" t="s">
        <v>117</v>
      </c>
      <c r="AC11" s="17" t="s">
        <v>117</v>
      </c>
      <c r="AD11" s="17" t="s">
        <v>117</v>
      </c>
      <c r="AE11" s="17"/>
      <c r="AF11" s="17">
        <v>5.6217073288061699E-2</v>
      </c>
      <c r="AG11" s="17"/>
      <c r="AH11" s="17">
        <v>8.8971723945939801E-2</v>
      </c>
      <c r="AI11" s="17"/>
      <c r="AJ11" s="17">
        <v>9.0859687982426399E-2</v>
      </c>
      <c r="AK11" s="17">
        <v>6.2826427434707899E-2</v>
      </c>
      <c r="AL11" s="17">
        <v>8.4218633794641395E-2</v>
      </c>
      <c r="AM11" s="17">
        <v>6.4148256907285497E-2</v>
      </c>
      <c r="AN11" s="17">
        <v>0.19644480372008299</v>
      </c>
    </row>
    <row r="12" spans="2:40" x14ac:dyDescent="0.35">
      <c r="B12" s="18" t="s">
        <v>188</v>
      </c>
      <c r="C12" s="17">
        <v>6.3652865047908902E-2</v>
      </c>
      <c r="D12" s="17">
        <v>7.3492433139770705E-2</v>
      </c>
      <c r="E12" s="17">
        <v>5.1429960176600703E-2</v>
      </c>
      <c r="F12" s="17"/>
      <c r="G12" s="17">
        <v>7.1391197111735694E-2</v>
      </c>
      <c r="H12" s="17">
        <v>0.110853432894213</v>
      </c>
      <c r="I12" s="17">
        <v>4.5941600284057797E-2</v>
      </c>
      <c r="J12" s="17">
        <v>6.1062295446803701E-2</v>
      </c>
      <c r="K12" s="17">
        <v>3.43642230767136E-2</v>
      </c>
      <c r="L12" s="17">
        <v>3.3890030888778698E-2</v>
      </c>
      <c r="M12" s="17"/>
      <c r="N12" s="17">
        <v>0.12869851870884699</v>
      </c>
      <c r="O12" s="17">
        <v>9.3722612290385296E-2</v>
      </c>
      <c r="P12" s="17">
        <v>6.2937613101637202E-2</v>
      </c>
      <c r="Q12" s="17">
        <v>4.7024709826368E-2</v>
      </c>
      <c r="R12" s="17">
        <v>5.4658822438144197E-2</v>
      </c>
      <c r="S12" s="17"/>
      <c r="T12" s="17">
        <v>0.32517653045146899</v>
      </c>
      <c r="U12" s="17">
        <v>1.2515302987301099E-2</v>
      </c>
      <c r="V12" s="17">
        <v>7.7198951218337794E-2</v>
      </c>
      <c r="W12" s="17">
        <v>6.2050693243311097E-2</v>
      </c>
      <c r="X12" s="17"/>
      <c r="Y12" s="17">
        <v>6.4647019548589701E-2</v>
      </c>
      <c r="Z12" s="17">
        <v>5.96110482258684E-2</v>
      </c>
      <c r="AA12" s="17" t="s">
        <v>117</v>
      </c>
      <c r="AB12" s="17" t="s">
        <v>117</v>
      </c>
      <c r="AC12" s="17" t="s">
        <v>117</v>
      </c>
      <c r="AD12" s="17" t="s">
        <v>117</v>
      </c>
      <c r="AE12" s="17"/>
      <c r="AF12" s="17">
        <v>6.3716764680899707E-2</v>
      </c>
      <c r="AG12" s="17"/>
      <c r="AH12" s="17">
        <v>6.3652865047908902E-2</v>
      </c>
      <c r="AI12" s="17"/>
      <c r="AJ12" s="17">
        <v>8.5136117565297806E-2</v>
      </c>
      <c r="AK12" s="17">
        <v>6.8229585180068303E-2</v>
      </c>
      <c r="AL12" s="17">
        <v>5.1732830308467703E-2</v>
      </c>
      <c r="AM12" s="17">
        <v>5.2793518678894501E-2</v>
      </c>
      <c r="AN12" s="17">
        <v>2.7760516737189399E-2</v>
      </c>
    </row>
    <row r="13" spans="2:40" x14ac:dyDescent="0.35">
      <c r="B13" s="18" t="s">
        <v>189</v>
      </c>
      <c r="C13" s="17">
        <v>8.5389969837812094E-2</v>
      </c>
      <c r="D13" s="17">
        <v>7.6045188831998803E-2</v>
      </c>
      <c r="E13" s="17">
        <v>9.7631150037253603E-2</v>
      </c>
      <c r="F13" s="17"/>
      <c r="G13" s="17">
        <v>5.97959662002314E-2</v>
      </c>
      <c r="H13" s="17">
        <v>0.10020085798232101</v>
      </c>
      <c r="I13" s="17">
        <v>4.3014224831940298E-2</v>
      </c>
      <c r="J13" s="17">
        <v>0.11526364398786999</v>
      </c>
      <c r="K13" s="17">
        <v>7.2340019830697502E-2</v>
      </c>
      <c r="L13" s="17">
        <v>0.15040776949802001</v>
      </c>
      <c r="M13" s="17"/>
      <c r="N13" s="17">
        <v>6.8718911539994501E-2</v>
      </c>
      <c r="O13" s="17">
        <v>0.10986765892073599</v>
      </c>
      <c r="P13" s="17">
        <v>0.110050324475953</v>
      </c>
      <c r="Q13" s="17">
        <v>7.2026953942184294E-2</v>
      </c>
      <c r="R13" s="17">
        <v>5.6357111746056801E-2</v>
      </c>
      <c r="S13" s="17"/>
      <c r="T13" s="17">
        <v>0.110232070121735</v>
      </c>
      <c r="U13" s="17">
        <v>0.109013093658171</v>
      </c>
      <c r="V13" s="17">
        <v>9.5980684952777603E-2</v>
      </c>
      <c r="W13" s="17">
        <v>8.2227816082576496E-2</v>
      </c>
      <c r="X13" s="17"/>
      <c r="Y13" s="17">
        <v>8.5115967749725394E-2</v>
      </c>
      <c r="Z13" s="17">
        <v>8.6503947844394094E-2</v>
      </c>
      <c r="AA13" s="17" t="s">
        <v>117</v>
      </c>
      <c r="AB13" s="17" t="s">
        <v>117</v>
      </c>
      <c r="AC13" s="17" t="s">
        <v>117</v>
      </c>
      <c r="AD13" s="17" t="s">
        <v>117</v>
      </c>
      <c r="AE13" s="17"/>
      <c r="AF13" s="17">
        <v>9.97344451569529E-2</v>
      </c>
      <c r="AG13" s="17"/>
      <c r="AH13" s="17">
        <v>8.5389969837812094E-2</v>
      </c>
      <c r="AI13" s="17"/>
      <c r="AJ13" s="17">
        <v>7.6572177861440993E-2</v>
      </c>
      <c r="AK13" s="17">
        <v>7.5686322482048707E-2</v>
      </c>
      <c r="AL13" s="17">
        <v>9.7633780999256695E-2</v>
      </c>
      <c r="AM13" s="17">
        <v>9.1816957746447395E-2</v>
      </c>
      <c r="AN13" s="17">
        <v>8.9143352630840694E-2</v>
      </c>
    </row>
    <row r="14" spans="2:40" x14ac:dyDescent="0.35">
      <c r="B14" s="18" t="s">
        <v>190</v>
      </c>
      <c r="C14" s="17">
        <v>5.16784900750746E-2</v>
      </c>
      <c r="D14" s="17">
        <v>4.8442080844131E-2</v>
      </c>
      <c r="E14" s="17">
        <v>5.1674255459291898E-2</v>
      </c>
      <c r="F14" s="17"/>
      <c r="G14" s="17">
        <v>3.0362493063885301E-2</v>
      </c>
      <c r="H14" s="17">
        <v>2.0284884013704201E-2</v>
      </c>
      <c r="I14" s="17">
        <v>5.3281262858372397E-2</v>
      </c>
      <c r="J14" s="17">
        <v>4.3900304129848501E-2</v>
      </c>
      <c r="K14" s="17">
        <v>0.110326849266715</v>
      </c>
      <c r="L14" s="17">
        <v>6.3141794843875595E-2</v>
      </c>
      <c r="M14" s="17"/>
      <c r="N14" s="17">
        <v>0</v>
      </c>
      <c r="O14" s="17">
        <v>5.2092876267511301E-2</v>
      </c>
      <c r="P14" s="17">
        <v>5.2120695605568299E-2</v>
      </c>
      <c r="Q14" s="17">
        <v>5.8845300449773701E-2</v>
      </c>
      <c r="R14" s="17">
        <v>5.4981561609266198E-2</v>
      </c>
      <c r="S14" s="17"/>
      <c r="T14" s="17">
        <v>0</v>
      </c>
      <c r="U14" s="17">
        <v>5.8355588496297399E-2</v>
      </c>
      <c r="V14" s="17">
        <v>2.86466686831836E-2</v>
      </c>
      <c r="W14" s="17">
        <v>7.4052047686145206E-2</v>
      </c>
      <c r="X14" s="17"/>
      <c r="Y14" s="17">
        <v>4.7466100874030602E-2</v>
      </c>
      <c r="Z14" s="17">
        <v>6.8804304545664496E-2</v>
      </c>
      <c r="AA14" s="17" t="s">
        <v>117</v>
      </c>
      <c r="AB14" s="17" t="s">
        <v>117</v>
      </c>
      <c r="AC14" s="17" t="s">
        <v>117</v>
      </c>
      <c r="AD14" s="17" t="s">
        <v>117</v>
      </c>
      <c r="AE14" s="17"/>
      <c r="AF14" s="17">
        <v>4.7752424519308397E-2</v>
      </c>
      <c r="AG14" s="17"/>
      <c r="AH14" s="17">
        <v>5.16784900750746E-2</v>
      </c>
      <c r="AI14" s="17"/>
      <c r="AJ14" s="17">
        <v>3.8879132002097597E-2</v>
      </c>
      <c r="AK14" s="17">
        <v>6.0138323420993803E-2</v>
      </c>
      <c r="AL14" s="17">
        <v>4.37714852059033E-2</v>
      </c>
      <c r="AM14" s="17">
        <v>7.4822233146811398E-2</v>
      </c>
      <c r="AN14" s="17">
        <v>4.7886690043711003E-2</v>
      </c>
    </row>
    <row r="15" spans="2:40" x14ac:dyDescent="0.35">
      <c r="B15" s="18" t="s">
        <v>191</v>
      </c>
      <c r="C15" s="17">
        <v>0.12798540463934799</v>
      </c>
      <c r="D15" s="17">
        <v>0.12999336536733799</v>
      </c>
      <c r="E15" s="17">
        <v>0.12599012264595799</v>
      </c>
      <c r="F15" s="17"/>
      <c r="G15" s="17">
        <v>0.116890114254758</v>
      </c>
      <c r="H15" s="17">
        <v>0.10259908310519</v>
      </c>
      <c r="I15" s="17">
        <v>0.15020632711374199</v>
      </c>
      <c r="J15" s="17">
        <v>9.6273434211660694E-2</v>
      </c>
      <c r="K15" s="17">
        <v>0.14007666011082001</v>
      </c>
      <c r="L15" s="17">
        <v>0.24219280286091999</v>
      </c>
      <c r="M15" s="17"/>
      <c r="N15" s="17">
        <v>0.12142653267225199</v>
      </c>
      <c r="O15" s="17">
        <v>0.12432853621258701</v>
      </c>
      <c r="P15" s="17">
        <v>0.109260899502942</v>
      </c>
      <c r="Q15" s="17">
        <v>0.125540746591808</v>
      </c>
      <c r="R15" s="17">
        <v>0.17541236249663</v>
      </c>
      <c r="S15" s="17"/>
      <c r="T15" s="17">
        <v>8.9791313714259302E-2</v>
      </c>
      <c r="U15" s="17">
        <v>0.122508740121962</v>
      </c>
      <c r="V15" s="17">
        <v>0.12064291336508599</v>
      </c>
      <c r="W15" s="17">
        <v>0.13851293080053101</v>
      </c>
      <c r="X15" s="17"/>
      <c r="Y15" s="17">
        <v>0.122215834411252</v>
      </c>
      <c r="Z15" s="17">
        <v>0.151442066544408</v>
      </c>
      <c r="AA15" s="17" t="s">
        <v>117</v>
      </c>
      <c r="AB15" s="17" t="s">
        <v>117</v>
      </c>
      <c r="AC15" s="17" t="s">
        <v>117</v>
      </c>
      <c r="AD15" s="17" t="s">
        <v>117</v>
      </c>
      <c r="AE15" s="17"/>
      <c r="AF15" s="17">
        <v>0.11259111527285499</v>
      </c>
      <c r="AG15" s="17"/>
      <c r="AH15" s="17">
        <v>0.12798540463934799</v>
      </c>
      <c r="AI15" s="17"/>
      <c r="AJ15" s="17">
        <v>9.0824866347696001E-2</v>
      </c>
      <c r="AK15" s="17">
        <v>0.16229786087232401</v>
      </c>
      <c r="AL15" s="17">
        <v>0.117612106993483</v>
      </c>
      <c r="AM15" s="17">
        <v>0.19428610140554001</v>
      </c>
      <c r="AN15" s="17">
        <v>7.5491007790846595E-2</v>
      </c>
    </row>
    <row r="16" spans="2:40" x14ac:dyDescent="0.35">
      <c r="B16" s="18" t="s">
        <v>192</v>
      </c>
      <c r="C16" s="17">
        <v>0.34886449484280202</v>
      </c>
      <c r="D16" s="17">
        <v>0.292559681590087</v>
      </c>
      <c r="E16" s="17">
        <v>0.42190209420913999</v>
      </c>
      <c r="F16" s="17"/>
      <c r="G16" s="17">
        <v>0.243926310936357</v>
      </c>
      <c r="H16" s="17">
        <v>0.148397078859519</v>
      </c>
      <c r="I16" s="17">
        <v>0.37572595189804098</v>
      </c>
      <c r="J16" s="17">
        <v>0.43289401288228602</v>
      </c>
      <c r="K16" s="17">
        <v>0.49999196702812398</v>
      </c>
      <c r="L16" s="17">
        <v>0.416169954066332</v>
      </c>
      <c r="M16" s="17"/>
      <c r="N16" s="17">
        <v>0.49179052784848398</v>
      </c>
      <c r="O16" s="17">
        <v>0.340604098487433</v>
      </c>
      <c r="P16" s="17">
        <v>0.48020186964707601</v>
      </c>
      <c r="Q16" s="17">
        <v>0.298535629316169</v>
      </c>
      <c r="R16" s="17">
        <v>0.16360508513824501</v>
      </c>
      <c r="S16" s="17"/>
      <c r="T16" s="17">
        <v>0.28227500485373003</v>
      </c>
      <c r="U16" s="17">
        <v>0.38907089369187797</v>
      </c>
      <c r="V16" s="17">
        <v>0.36798930405087299</v>
      </c>
      <c r="W16" s="17">
        <v>0.29280773242159203</v>
      </c>
      <c r="X16" s="17"/>
      <c r="Y16" s="17">
        <v>0.33484149956231501</v>
      </c>
      <c r="Z16" s="17">
        <v>0.40587613456404598</v>
      </c>
      <c r="AA16" s="17" t="s">
        <v>117</v>
      </c>
      <c r="AB16" s="17" t="s">
        <v>117</v>
      </c>
      <c r="AC16" s="17" t="s">
        <v>117</v>
      </c>
      <c r="AD16" s="17" t="s">
        <v>117</v>
      </c>
      <c r="AE16" s="17"/>
      <c r="AF16" s="17">
        <v>0.33202429245412401</v>
      </c>
      <c r="AG16" s="17"/>
      <c r="AH16" s="17">
        <v>0.34886449484280202</v>
      </c>
      <c r="AI16" s="17"/>
      <c r="AJ16" s="17">
        <v>0.31127812898290902</v>
      </c>
      <c r="AK16" s="17">
        <v>0.41608681638117401</v>
      </c>
      <c r="AL16" s="17">
        <v>0.416984330058422</v>
      </c>
      <c r="AM16" s="17">
        <v>0.29557160127542198</v>
      </c>
      <c r="AN16" s="17">
        <v>0.38114158475229398</v>
      </c>
    </row>
    <row r="17" spans="2:40" x14ac:dyDescent="0.35">
      <c r="B17" s="18" t="s">
        <v>58</v>
      </c>
      <c r="C17" s="19">
        <v>6.07163128311317E-2</v>
      </c>
      <c r="D17" s="19">
        <v>5.4246724826269299E-2</v>
      </c>
      <c r="E17" s="19">
        <v>6.9198078145746605E-2</v>
      </c>
      <c r="F17" s="19"/>
      <c r="G17" s="19">
        <v>5.8945512702450201E-2</v>
      </c>
      <c r="H17" s="19">
        <v>6.9016923835226604E-2</v>
      </c>
      <c r="I17" s="19">
        <v>5.8521559687328098E-2</v>
      </c>
      <c r="J17" s="19">
        <v>4.42893057377459E-2</v>
      </c>
      <c r="K17" s="19">
        <v>6.3985800775629695E-2</v>
      </c>
      <c r="L17" s="19">
        <v>9.4197647842073198E-2</v>
      </c>
      <c r="M17" s="19"/>
      <c r="N17" s="19">
        <v>0</v>
      </c>
      <c r="O17" s="19">
        <v>0.106322880060158</v>
      </c>
      <c r="P17" s="19">
        <v>7.1897832606518206E-2</v>
      </c>
      <c r="Q17" s="19">
        <v>5.1197051527247801E-2</v>
      </c>
      <c r="R17" s="19">
        <v>3.2378652319022101E-2</v>
      </c>
      <c r="S17" s="19"/>
      <c r="T17" s="19">
        <v>0.104977744083491</v>
      </c>
      <c r="U17" s="19">
        <v>0.111053797126418</v>
      </c>
      <c r="V17" s="19">
        <v>4.2604413065933898E-2</v>
      </c>
      <c r="W17" s="19">
        <v>3.1491795520989803E-2</v>
      </c>
      <c r="X17" s="19"/>
      <c r="Y17" s="19">
        <v>5.3630143890861397E-2</v>
      </c>
      <c r="Z17" s="19">
        <v>8.9525714998492698E-2</v>
      </c>
      <c r="AA17" s="19" t="s">
        <v>117</v>
      </c>
      <c r="AB17" s="19" t="s">
        <v>117</v>
      </c>
      <c r="AC17" s="19" t="s">
        <v>117</v>
      </c>
      <c r="AD17" s="19" t="s">
        <v>117</v>
      </c>
      <c r="AE17" s="19"/>
      <c r="AF17" s="19">
        <v>7.0175851101530407E-2</v>
      </c>
      <c r="AG17" s="19"/>
      <c r="AH17" s="19">
        <v>6.07163128311317E-2</v>
      </c>
      <c r="AI17" s="19"/>
      <c r="AJ17" s="19">
        <v>4.2545589798186602E-2</v>
      </c>
      <c r="AK17" s="19">
        <v>0</v>
      </c>
      <c r="AL17" s="19">
        <v>7.6226378153109495E-2</v>
      </c>
      <c r="AM17" s="19">
        <v>0.107223978060171</v>
      </c>
      <c r="AN17" s="19">
        <v>6.3212415261776594E-2</v>
      </c>
    </row>
    <row r="18" spans="2:40" x14ac:dyDescent="0.35">
      <c r="B18" s="16" t="s">
        <v>121</v>
      </c>
    </row>
    <row r="19" spans="2:40" x14ac:dyDescent="0.35">
      <c r="B19" t="s">
        <v>63</v>
      </c>
    </row>
    <row r="20" spans="2:40" x14ac:dyDescent="0.35">
      <c r="B20" t="s">
        <v>64</v>
      </c>
    </row>
    <row r="22" spans="2:40" x14ac:dyDescent="0.35">
      <c r="B22" s="8" t="str">
        <f>HYPERLINK("#'Contents'!A1", "Return to Contents")</f>
        <v>Return to Contents</v>
      </c>
    </row>
  </sheetData>
  <mergeCells count="9">
    <mergeCell ref="AF5"/>
    <mergeCell ref="AH5"/>
    <mergeCell ref="AJ5:AN5"/>
    <mergeCell ref="D2:AH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dimension ref="B2:AN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0" width="10.7265625" customWidth="1"/>
    <col min="41" max="41" width="2.1796875" customWidth="1"/>
  </cols>
  <sheetData>
    <row r="2" spans="2:40" ht="40" customHeight="1" x14ac:dyDescent="0.35">
      <c r="D2" s="30" t="s">
        <v>197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row>
    <row r="5" spans="2:40" ht="30" customHeight="1" x14ac:dyDescent="0.35">
      <c r="B5" s="15"/>
      <c r="C5" s="15"/>
      <c r="D5" s="29" t="s">
        <v>49</v>
      </c>
      <c r="E5" s="29"/>
      <c r="F5" s="15"/>
      <c r="G5" s="29" t="s">
        <v>50</v>
      </c>
      <c r="H5" s="29"/>
      <c r="I5" s="29"/>
      <c r="J5" s="29"/>
      <c r="K5" s="29"/>
      <c r="L5" s="29"/>
      <c r="M5" s="15"/>
      <c r="N5" s="29" t="s">
        <v>51</v>
      </c>
      <c r="O5" s="29"/>
      <c r="P5" s="29"/>
      <c r="Q5" s="29"/>
      <c r="R5" s="29"/>
      <c r="S5" s="15"/>
      <c r="T5" s="29" t="s">
        <v>52</v>
      </c>
      <c r="U5" s="29"/>
      <c r="V5" s="29"/>
      <c r="W5" s="29"/>
      <c r="X5" s="15"/>
      <c r="Y5" s="29" t="s">
        <v>53</v>
      </c>
      <c r="Z5" s="29"/>
      <c r="AA5" s="29"/>
      <c r="AB5" s="29"/>
      <c r="AC5" s="29"/>
      <c r="AD5" s="29"/>
      <c r="AE5" s="15"/>
      <c r="AF5" s="29" t="s">
        <v>42</v>
      </c>
      <c r="AG5" s="15"/>
      <c r="AH5" s="29" t="s">
        <v>43</v>
      </c>
      <c r="AI5" s="15"/>
      <c r="AJ5" s="29" t="s">
        <v>54</v>
      </c>
      <c r="AK5" s="29"/>
      <c r="AL5" s="29"/>
      <c r="AM5" s="29"/>
      <c r="AN5" s="29"/>
    </row>
    <row r="6" spans="2:4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C6" s="12" t="s">
        <v>40</v>
      </c>
      <c r="AD6" s="12" t="s">
        <v>41</v>
      </c>
      <c r="AF6" s="12" t="s">
        <v>42</v>
      </c>
      <c r="AH6" s="12" t="s">
        <v>43</v>
      </c>
      <c r="AJ6" s="12" t="s">
        <v>44</v>
      </c>
      <c r="AK6" s="12" t="s">
        <v>45</v>
      </c>
      <c r="AL6" s="12" t="s">
        <v>46</v>
      </c>
      <c r="AM6" s="12" t="s">
        <v>47</v>
      </c>
      <c r="AN6" s="12" t="s">
        <v>48</v>
      </c>
    </row>
    <row r="7" spans="2:40" ht="30" customHeight="1" x14ac:dyDescent="0.35">
      <c r="B7" s="10" t="s">
        <v>19</v>
      </c>
      <c r="C7" s="10">
        <v>507</v>
      </c>
      <c r="D7" s="10">
        <v>256</v>
      </c>
      <c r="E7" s="10">
        <v>250</v>
      </c>
      <c r="F7" s="10"/>
      <c r="G7" s="10">
        <v>44</v>
      </c>
      <c r="H7" s="10">
        <v>102</v>
      </c>
      <c r="I7" s="10">
        <v>113</v>
      </c>
      <c r="J7" s="10">
        <v>116</v>
      </c>
      <c r="K7" s="10">
        <v>99</v>
      </c>
      <c r="L7" s="10">
        <v>33</v>
      </c>
      <c r="M7" s="10"/>
      <c r="N7" s="10">
        <v>27</v>
      </c>
      <c r="O7" s="10">
        <v>68</v>
      </c>
      <c r="P7" s="10">
        <v>156</v>
      </c>
      <c r="Q7" s="10">
        <v>167</v>
      </c>
      <c r="R7" s="10">
        <v>86</v>
      </c>
      <c r="S7" s="10"/>
      <c r="T7" s="10">
        <v>10</v>
      </c>
      <c r="U7" s="10">
        <v>80</v>
      </c>
      <c r="V7" s="10">
        <v>150</v>
      </c>
      <c r="W7" s="10">
        <v>218</v>
      </c>
      <c r="X7" s="10"/>
      <c r="Y7" s="10">
        <v>403</v>
      </c>
      <c r="Z7" s="10">
        <v>104</v>
      </c>
      <c r="AA7" s="10" t="s">
        <v>116</v>
      </c>
      <c r="AB7" s="10" t="s">
        <v>116</v>
      </c>
      <c r="AC7" s="10" t="s">
        <v>116</v>
      </c>
      <c r="AD7" s="10" t="s">
        <v>116</v>
      </c>
      <c r="AE7" s="10"/>
      <c r="AF7" s="10">
        <v>256</v>
      </c>
      <c r="AG7" s="10"/>
      <c r="AH7" s="10">
        <v>507</v>
      </c>
      <c r="AI7" s="10"/>
      <c r="AJ7" s="10">
        <v>184</v>
      </c>
      <c r="AK7" s="10">
        <v>67</v>
      </c>
      <c r="AL7" s="10">
        <v>110</v>
      </c>
      <c r="AM7" s="10">
        <v>106</v>
      </c>
      <c r="AN7" s="10">
        <v>40</v>
      </c>
    </row>
    <row r="8" spans="2:40" ht="30" customHeight="1" x14ac:dyDescent="0.35">
      <c r="B8" s="11" t="s">
        <v>20</v>
      </c>
      <c r="C8" s="11">
        <v>519</v>
      </c>
      <c r="D8" s="11">
        <v>290</v>
      </c>
      <c r="E8" s="11">
        <v>228</v>
      </c>
      <c r="F8" s="11"/>
      <c r="G8" s="11">
        <v>48</v>
      </c>
      <c r="H8" s="11">
        <v>116</v>
      </c>
      <c r="I8" s="11">
        <v>118</v>
      </c>
      <c r="J8" s="11">
        <v>119</v>
      </c>
      <c r="K8" s="11">
        <v>86</v>
      </c>
      <c r="L8" s="11">
        <v>32</v>
      </c>
      <c r="M8" s="11"/>
      <c r="N8" s="11">
        <v>28</v>
      </c>
      <c r="O8" s="11">
        <v>71</v>
      </c>
      <c r="P8" s="11">
        <v>157</v>
      </c>
      <c r="Q8" s="11">
        <v>171</v>
      </c>
      <c r="R8" s="11">
        <v>89</v>
      </c>
      <c r="S8" s="11"/>
      <c r="T8" s="11">
        <v>10</v>
      </c>
      <c r="U8" s="11">
        <v>82</v>
      </c>
      <c r="V8" s="11">
        <v>152</v>
      </c>
      <c r="W8" s="11">
        <v>226</v>
      </c>
      <c r="X8" s="11"/>
      <c r="Y8" s="11">
        <v>417</v>
      </c>
      <c r="Z8" s="11">
        <v>102</v>
      </c>
      <c r="AA8" s="11" t="s">
        <v>116</v>
      </c>
      <c r="AB8" s="11" t="s">
        <v>116</v>
      </c>
      <c r="AC8" s="11" t="s">
        <v>116</v>
      </c>
      <c r="AD8" s="11" t="s">
        <v>116</v>
      </c>
      <c r="AE8" s="11"/>
      <c r="AF8" s="11">
        <v>263</v>
      </c>
      <c r="AG8" s="11"/>
      <c r="AH8" s="11">
        <v>519</v>
      </c>
      <c r="AI8" s="11"/>
      <c r="AJ8" s="11">
        <v>181</v>
      </c>
      <c r="AK8" s="11">
        <v>66</v>
      </c>
      <c r="AL8" s="11">
        <v>106</v>
      </c>
      <c r="AM8" s="11">
        <v>120</v>
      </c>
      <c r="AN8" s="11">
        <v>45</v>
      </c>
    </row>
    <row r="9" spans="2:40" x14ac:dyDescent="0.35">
      <c r="B9" s="18" t="s">
        <v>185</v>
      </c>
      <c r="C9" s="17">
        <v>6.9276812630010398E-2</v>
      </c>
      <c r="D9" s="17">
        <v>8.0390006726553206E-2</v>
      </c>
      <c r="E9" s="17">
        <v>5.5460435211032298E-2</v>
      </c>
      <c r="F9" s="17"/>
      <c r="G9" s="17">
        <v>0.109272732333017</v>
      </c>
      <c r="H9" s="17">
        <v>0.12562991267693099</v>
      </c>
      <c r="I9" s="17">
        <v>0.10203102124357501</v>
      </c>
      <c r="J9" s="17">
        <v>3.4307271718557797E-2</v>
      </c>
      <c r="K9" s="17">
        <v>0</v>
      </c>
      <c r="L9" s="17">
        <v>0</v>
      </c>
      <c r="M9" s="17"/>
      <c r="N9" s="17">
        <v>0</v>
      </c>
      <c r="O9" s="17">
        <v>4.3892163583945001E-2</v>
      </c>
      <c r="P9" s="17">
        <v>6.4800652853446803E-3</v>
      </c>
      <c r="Q9" s="17">
        <v>0.101597312984084</v>
      </c>
      <c r="R9" s="17">
        <v>0.16275962471664401</v>
      </c>
      <c r="S9" s="17"/>
      <c r="T9" s="17">
        <v>8.7547336775315995E-2</v>
      </c>
      <c r="U9" s="17">
        <v>2.33434031999235E-2</v>
      </c>
      <c r="V9" s="17">
        <v>6.5135165822875193E-2</v>
      </c>
      <c r="W9" s="17">
        <v>0.102863929191833</v>
      </c>
      <c r="X9" s="17"/>
      <c r="Y9" s="17">
        <v>7.7041793792467506E-2</v>
      </c>
      <c r="Z9" s="17">
        <v>3.7707643588625002E-2</v>
      </c>
      <c r="AA9" s="17" t="s">
        <v>117</v>
      </c>
      <c r="AB9" s="17" t="s">
        <v>117</v>
      </c>
      <c r="AC9" s="17" t="s">
        <v>117</v>
      </c>
      <c r="AD9" s="17" t="s">
        <v>117</v>
      </c>
      <c r="AE9" s="17"/>
      <c r="AF9" s="17">
        <v>0.10064457502287499</v>
      </c>
      <c r="AG9" s="17"/>
      <c r="AH9" s="17">
        <v>6.9276812630010398E-2</v>
      </c>
      <c r="AI9" s="17"/>
      <c r="AJ9" s="17">
        <v>0.109322684008931</v>
      </c>
      <c r="AK9" s="17">
        <v>8.5908624955668103E-2</v>
      </c>
      <c r="AL9" s="17">
        <v>5.3262778723482597E-2</v>
      </c>
      <c r="AM9" s="17">
        <v>3.9910758097022797E-2</v>
      </c>
      <c r="AN9" s="17">
        <v>0</v>
      </c>
    </row>
    <row r="10" spans="2:40" x14ac:dyDescent="0.35">
      <c r="B10" s="18" t="s">
        <v>186</v>
      </c>
      <c r="C10" s="17">
        <v>9.4768830324447703E-2</v>
      </c>
      <c r="D10" s="17">
        <v>0.105277587782569</v>
      </c>
      <c r="E10" s="17">
        <v>8.1830892324417301E-2</v>
      </c>
      <c r="F10" s="17"/>
      <c r="G10" s="17">
        <v>0.16511227122053199</v>
      </c>
      <c r="H10" s="17">
        <v>0.17451952099099599</v>
      </c>
      <c r="I10" s="17">
        <v>0.10681813715253401</v>
      </c>
      <c r="J10" s="17">
        <v>6.3122025268135304E-2</v>
      </c>
      <c r="K10" s="17">
        <v>1.00984601236522E-2</v>
      </c>
      <c r="L10" s="17">
        <v>0</v>
      </c>
      <c r="M10" s="17"/>
      <c r="N10" s="17">
        <v>3.1141013777479701E-2</v>
      </c>
      <c r="O10" s="17">
        <v>4.89288646224839E-2</v>
      </c>
      <c r="P10" s="17">
        <v>2.8320756660293399E-2</v>
      </c>
      <c r="Q10" s="17">
        <v>0.15273027108986001</v>
      </c>
      <c r="R10" s="17">
        <v>0.14852102023769601</v>
      </c>
      <c r="S10" s="17"/>
      <c r="T10" s="17">
        <v>0.104977744083491</v>
      </c>
      <c r="U10" s="17">
        <v>5.0090180699891802E-2</v>
      </c>
      <c r="V10" s="17">
        <v>0.12087457648043599</v>
      </c>
      <c r="W10" s="17">
        <v>0.10371945244058101</v>
      </c>
      <c r="X10" s="17"/>
      <c r="Y10" s="17">
        <v>9.8165728548238906E-2</v>
      </c>
      <c r="Z10" s="17">
        <v>8.0958461438850604E-2</v>
      </c>
      <c r="AA10" s="17" t="s">
        <v>117</v>
      </c>
      <c r="AB10" s="17" t="s">
        <v>117</v>
      </c>
      <c r="AC10" s="17" t="s">
        <v>117</v>
      </c>
      <c r="AD10" s="17" t="s">
        <v>117</v>
      </c>
      <c r="AE10" s="17"/>
      <c r="AF10" s="17">
        <v>9.8411873919887302E-2</v>
      </c>
      <c r="AG10" s="17"/>
      <c r="AH10" s="17">
        <v>9.4768830324447703E-2</v>
      </c>
      <c r="AI10" s="17"/>
      <c r="AJ10" s="17">
        <v>0.141342948446288</v>
      </c>
      <c r="AK10" s="17">
        <v>6.7412238287303805E-2</v>
      </c>
      <c r="AL10" s="17">
        <v>6.3776863270478004E-2</v>
      </c>
      <c r="AM10" s="17">
        <v>8.5720085652919303E-2</v>
      </c>
      <c r="AN10" s="17">
        <v>4.54757354928291E-2</v>
      </c>
    </row>
    <row r="11" spans="2:40" x14ac:dyDescent="0.35">
      <c r="B11" s="18" t="s">
        <v>187</v>
      </c>
      <c r="C11" s="17">
        <v>6.9935764013871707E-2</v>
      </c>
      <c r="D11" s="17">
        <v>8.7575004174526599E-2</v>
      </c>
      <c r="E11" s="17">
        <v>4.7832252769577602E-2</v>
      </c>
      <c r="F11" s="17"/>
      <c r="G11" s="17">
        <v>9.5020217095220696E-2</v>
      </c>
      <c r="H11" s="17">
        <v>9.9620421263665299E-2</v>
      </c>
      <c r="I11" s="17">
        <v>6.0148420144701703E-2</v>
      </c>
      <c r="J11" s="17">
        <v>9.3543113532668601E-2</v>
      </c>
      <c r="K11" s="17">
        <v>1.12797126459439E-2</v>
      </c>
      <c r="L11" s="17">
        <v>2.9791558791711401E-2</v>
      </c>
      <c r="M11" s="17"/>
      <c r="N11" s="17">
        <v>0.119780080184657</v>
      </c>
      <c r="O11" s="17">
        <v>4.5571434975408498E-2</v>
      </c>
      <c r="P11" s="17">
        <v>3.7978495394761398E-2</v>
      </c>
      <c r="Q11" s="17">
        <v>7.1619424262904005E-2</v>
      </c>
      <c r="R11" s="17">
        <v>0.12932868289017299</v>
      </c>
      <c r="S11" s="17"/>
      <c r="T11" s="17">
        <v>0.10827788311125</v>
      </c>
      <c r="U11" s="17">
        <v>7.3297678384623505E-2</v>
      </c>
      <c r="V11" s="17">
        <v>7.7604227401607398E-2</v>
      </c>
      <c r="W11" s="17">
        <v>6.6446162297411293E-2</v>
      </c>
      <c r="X11" s="17"/>
      <c r="Y11" s="17">
        <v>8.2265134289432704E-2</v>
      </c>
      <c r="Z11" s="17">
        <v>1.98096959320978E-2</v>
      </c>
      <c r="AA11" s="17" t="s">
        <v>117</v>
      </c>
      <c r="AB11" s="17" t="s">
        <v>117</v>
      </c>
      <c r="AC11" s="17" t="s">
        <v>117</v>
      </c>
      <c r="AD11" s="17" t="s">
        <v>117</v>
      </c>
      <c r="AE11" s="17"/>
      <c r="AF11" s="17">
        <v>5.2228841257196401E-2</v>
      </c>
      <c r="AG11" s="17"/>
      <c r="AH11" s="17">
        <v>6.9935764013871707E-2</v>
      </c>
      <c r="AI11" s="17"/>
      <c r="AJ11" s="17">
        <v>6.2155346279776098E-2</v>
      </c>
      <c r="AK11" s="17">
        <v>9.6887919266933104E-2</v>
      </c>
      <c r="AL11" s="17">
        <v>5.5443265066711003E-2</v>
      </c>
      <c r="AM11" s="17">
        <v>4.0529600006135903E-2</v>
      </c>
      <c r="AN11" s="17">
        <v>0.17311098620089199</v>
      </c>
    </row>
    <row r="12" spans="2:40" x14ac:dyDescent="0.35">
      <c r="B12" s="18" t="s">
        <v>188</v>
      </c>
      <c r="C12" s="17">
        <v>6.4294918337930398E-2</v>
      </c>
      <c r="D12" s="17">
        <v>7.786266613791E-2</v>
      </c>
      <c r="E12" s="17">
        <v>4.7338917572854397E-2</v>
      </c>
      <c r="F12" s="17"/>
      <c r="G12" s="17">
        <v>8.9784455744622793E-2</v>
      </c>
      <c r="H12" s="17">
        <v>0.15596552415690801</v>
      </c>
      <c r="I12" s="17">
        <v>4.31601745413858E-2</v>
      </c>
      <c r="J12" s="17">
        <v>1.6619200979424702E-2</v>
      </c>
      <c r="K12" s="17">
        <v>4.4960273926748298E-2</v>
      </c>
      <c r="L12" s="17">
        <v>0</v>
      </c>
      <c r="M12" s="17"/>
      <c r="N12" s="17">
        <v>4.6665367125386402E-2</v>
      </c>
      <c r="O12" s="17">
        <v>9.47490596371586E-2</v>
      </c>
      <c r="P12" s="17">
        <v>3.5981179927864301E-2</v>
      </c>
      <c r="Q12" s="17">
        <v>9.6878333377338199E-2</v>
      </c>
      <c r="R12" s="17">
        <v>3.5080829714261498E-2</v>
      </c>
      <c r="S12" s="17"/>
      <c r="T12" s="17">
        <v>0.21914262427916201</v>
      </c>
      <c r="U12" s="17">
        <v>6.8419084942507105E-2</v>
      </c>
      <c r="V12" s="17">
        <v>5.7360768473450501E-2</v>
      </c>
      <c r="W12" s="17">
        <v>6.6438133754522705E-2</v>
      </c>
      <c r="X12" s="17"/>
      <c r="Y12" s="17">
        <v>6.1772423443170299E-2</v>
      </c>
      <c r="Z12" s="17">
        <v>7.4550328630968707E-2</v>
      </c>
      <c r="AA12" s="17" t="s">
        <v>117</v>
      </c>
      <c r="AB12" s="17" t="s">
        <v>117</v>
      </c>
      <c r="AC12" s="17" t="s">
        <v>117</v>
      </c>
      <c r="AD12" s="17" t="s">
        <v>117</v>
      </c>
      <c r="AE12" s="17"/>
      <c r="AF12" s="17">
        <v>5.0488668010598099E-2</v>
      </c>
      <c r="AG12" s="17"/>
      <c r="AH12" s="17">
        <v>6.4294918337930398E-2</v>
      </c>
      <c r="AI12" s="17"/>
      <c r="AJ12" s="17">
        <v>9.6414480425087795E-2</v>
      </c>
      <c r="AK12" s="17">
        <v>3.3571616171322899E-2</v>
      </c>
      <c r="AL12" s="17">
        <v>1.66680675100324E-2</v>
      </c>
      <c r="AM12" s="17">
        <v>5.8614650454184E-2</v>
      </c>
      <c r="AN12" s="17">
        <v>0.107844646242812</v>
      </c>
    </row>
    <row r="13" spans="2:40" x14ac:dyDescent="0.35">
      <c r="B13" s="18" t="s">
        <v>189</v>
      </c>
      <c r="C13" s="17">
        <v>6.6804938916344606E-2</v>
      </c>
      <c r="D13" s="17">
        <v>7.6216239617314094E-2</v>
      </c>
      <c r="E13" s="17">
        <v>5.5139738332346297E-2</v>
      </c>
      <c r="F13" s="17"/>
      <c r="G13" s="17">
        <v>0.10809121596787701</v>
      </c>
      <c r="H13" s="17">
        <v>5.9676671583347198E-2</v>
      </c>
      <c r="I13" s="17">
        <v>8.9083558260210194E-2</v>
      </c>
      <c r="J13" s="17">
        <v>5.5635249137397001E-2</v>
      </c>
      <c r="K13" s="17">
        <v>5.0531516296029103E-2</v>
      </c>
      <c r="L13" s="17">
        <v>3.3890030888778698E-2</v>
      </c>
      <c r="M13" s="17"/>
      <c r="N13" s="17">
        <v>3.0740357652518702E-2</v>
      </c>
      <c r="O13" s="17">
        <v>6.7745053620223206E-2</v>
      </c>
      <c r="P13" s="17">
        <v>5.8766076729350802E-2</v>
      </c>
      <c r="Q13" s="17">
        <v>7.8510223161685794E-2</v>
      </c>
      <c r="R13" s="17">
        <v>7.1508508020942704E-2</v>
      </c>
      <c r="S13" s="17"/>
      <c r="T13" s="17">
        <v>0</v>
      </c>
      <c r="U13" s="17">
        <v>9.1532924110586805E-2</v>
      </c>
      <c r="V13" s="17">
        <v>6.0236559722170499E-2</v>
      </c>
      <c r="W13" s="17">
        <v>6.93224131372977E-2</v>
      </c>
      <c r="X13" s="17"/>
      <c r="Y13" s="17">
        <v>6.6796609085198105E-2</v>
      </c>
      <c r="Z13" s="17">
        <v>6.6838804529415596E-2</v>
      </c>
      <c r="AA13" s="17" t="s">
        <v>117</v>
      </c>
      <c r="AB13" s="17" t="s">
        <v>117</v>
      </c>
      <c r="AC13" s="17" t="s">
        <v>117</v>
      </c>
      <c r="AD13" s="17" t="s">
        <v>117</v>
      </c>
      <c r="AE13" s="17"/>
      <c r="AF13" s="17">
        <v>5.4020782195082599E-2</v>
      </c>
      <c r="AG13" s="17"/>
      <c r="AH13" s="17">
        <v>6.6804938916344606E-2</v>
      </c>
      <c r="AI13" s="17"/>
      <c r="AJ13" s="17">
        <v>6.0604978473544201E-2</v>
      </c>
      <c r="AK13" s="17">
        <v>3.3070876194060302E-2</v>
      </c>
      <c r="AL13" s="17">
        <v>8.6002122224561106E-2</v>
      </c>
      <c r="AM13" s="17">
        <v>7.1502960115417999E-2</v>
      </c>
      <c r="AN13" s="17">
        <v>8.3585533677924803E-2</v>
      </c>
    </row>
    <row r="14" spans="2:40" x14ac:dyDescent="0.35">
      <c r="B14" s="18" t="s">
        <v>190</v>
      </c>
      <c r="C14" s="17">
        <v>4.3445596013974401E-2</v>
      </c>
      <c r="D14" s="17">
        <v>3.3408500273920998E-2</v>
      </c>
      <c r="E14" s="17">
        <v>5.2044500593385702E-2</v>
      </c>
      <c r="F14" s="17"/>
      <c r="G14" s="17">
        <v>4.2486002678111097E-2</v>
      </c>
      <c r="H14" s="17">
        <v>2.75463339225204E-2</v>
      </c>
      <c r="I14" s="17">
        <v>4.3668126158779901E-2</v>
      </c>
      <c r="J14" s="17">
        <v>5.8528672930402897E-2</v>
      </c>
      <c r="K14" s="17">
        <v>6.0180881655083299E-2</v>
      </c>
      <c r="L14" s="17">
        <v>0</v>
      </c>
      <c r="M14" s="17"/>
      <c r="N14" s="17">
        <v>6.1617395288019003E-2</v>
      </c>
      <c r="O14" s="17">
        <v>5.1534035051638102E-2</v>
      </c>
      <c r="P14" s="17">
        <v>4.6796336488784201E-2</v>
      </c>
      <c r="Q14" s="17">
        <v>3.8646242406554503E-2</v>
      </c>
      <c r="R14" s="17">
        <v>3.6099305878161903E-2</v>
      </c>
      <c r="S14" s="17"/>
      <c r="T14" s="17">
        <v>0</v>
      </c>
      <c r="U14" s="17">
        <v>3.5936481774012097E-2</v>
      </c>
      <c r="V14" s="17">
        <v>4.4706677551259802E-2</v>
      </c>
      <c r="W14" s="17">
        <v>5.2484205621218798E-2</v>
      </c>
      <c r="X14" s="17"/>
      <c r="Y14" s="17">
        <v>4.6997315313066598E-2</v>
      </c>
      <c r="Z14" s="17">
        <v>2.9005789323559902E-2</v>
      </c>
      <c r="AA14" s="17" t="s">
        <v>117</v>
      </c>
      <c r="AB14" s="17" t="s">
        <v>117</v>
      </c>
      <c r="AC14" s="17" t="s">
        <v>117</v>
      </c>
      <c r="AD14" s="17" t="s">
        <v>117</v>
      </c>
      <c r="AE14" s="17"/>
      <c r="AF14" s="17">
        <v>3.3831937592106301E-2</v>
      </c>
      <c r="AG14" s="17"/>
      <c r="AH14" s="17">
        <v>4.3445596013974401E-2</v>
      </c>
      <c r="AI14" s="17"/>
      <c r="AJ14" s="17">
        <v>4.06365242701291E-2</v>
      </c>
      <c r="AK14" s="17">
        <v>2.8015145203763799E-2</v>
      </c>
      <c r="AL14" s="17">
        <v>6.7484907949411602E-2</v>
      </c>
      <c r="AM14" s="17">
        <v>3.29632947574343E-2</v>
      </c>
      <c r="AN14" s="17">
        <v>4.85279670760193E-2</v>
      </c>
    </row>
    <row r="15" spans="2:40" x14ac:dyDescent="0.35">
      <c r="B15" s="18" t="s">
        <v>191</v>
      </c>
      <c r="C15" s="17">
        <v>6.4239239546184296E-2</v>
      </c>
      <c r="D15" s="17">
        <v>7.59918384172662E-2</v>
      </c>
      <c r="E15" s="17">
        <v>4.9588768920220599E-2</v>
      </c>
      <c r="F15" s="17"/>
      <c r="G15" s="17">
        <v>5.0914862737389197E-2</v>
      </c>
      <c r="H15" s="17">
        <v>4.7258205184922498E-2</v>
      </c>
      <c r="I15" s="17">
        <v>6.5411657158492606E-2</v>
      </c>
      <c r="J15" s="17">
        <v>8.0829689795716794E-2</v>
      </c>
      <c r="K15" s="17">
        <v>5.9869070603311703E-2</v>
      </c>
      <c r="L15" s="17">
        <v>9.1763714118062001E-2</v>
      </c>
      <c r="M15" s="17"/>
      <c r="N15" s="17">
        <v>3.6084728571435701E-2</v>
      </c>
      <c r="O15" s="17">
        <v>4.9243430319129797E-2</v>
      </c>
      <c r="P15" s="17">
        <v>7.9670681461144796E-2</v>
      </c>
      <c r="Q15" s="17">
        <v>3.77726887170644E-2</v>
      </c>
      <c r="R15" s="17">
        <v>0.111245205579331</v>
      </c>
      <c r="S15" s="17"/>
      <c r="T15" s="17">
        <v>0.18757027069015</v>
      </c>
      <c r="U15" s="17">
        <v>5.3014520858717301E-2</v>
      </c>
      <c r="V15" s="17">
        <v>5.1809894348360301E-2</v>
      </c>
      <c r="W15" s="17">
        <v>8.0388412721368305E-2</v>
      </c>
      <c r="X15" s="17"/>
      <c r="Y15" s="17">
        <v>6.82207479444292E-2</v>
      </c>
      <c r="Z15" s="17">
        <v>4.8052089953136798E-2</v>
      </c>
      <c r="AA15" s="17" t="s">
        <v>117</v>
      </c>
      <c r="AB15" s="17" t="s">
        <v>117</v>
      </c>
      <c r="AC15" s="17" t="s">
        <v>117</v>
      </c>
      <c r="AD15" s="17" t="s">
        <v>117</v>
      </c>
      <c r="AE15" s="17"/>
      <c r="AF15" s="17">
        <v>7.5433235182688393E-2</v>
      </c>
      <c r="AG15" s="17"/>
      <c r="AH15" s="17">
        <v>6.4239239546184296E-2</v>
      </c>
      <c r="AI15" s="17"/>
      <c r="AJ15" s="17">
        <v>6.1072262692957402E-2</v>
      </c>
      <c r="AK15" s="17">
        <v>4.6966239634854898E-2</v>
      </c>
      <c r="AL15" s="17">
        <v>6.1605720453188802E-2</v>
      </c>
      <c r="AM15" s="17">
        <v>8.6911852076123494E-2</v>
      </c>
      <c r="AN15" s="17">
        <v>4.8574310219720702E-2</v>
      </c>
    </row>
    <row r="16" spans="2:40" x14ac:dyDescent="0.35">
      <c r="B16" s="18" t="s">
        <v>192</v>
      </c>
      <c r="C16" s="17">
        <v>0.45046930782699601</v>
      </c>
      <c r="D16" s="17">
        <v>0.38292725352514001</v>
      </c>
      <c r="E16" s="17">
        <v>0.53822243439967199</v>
      </c>
      <c r="F16" s="17"/>
      <c r="G16" s="17">
        <v>0.25400521995431502</v>
      </c>
      <c r="H16" s="17">
        <v>0.23720897733068699</v>
      </c>
      <c r="I16" s="17">
        <v>0.41071700411354101</v>
      </c>
      <c r="J16" s="17">
        <v>0.5231858776071</v>
      </c>
      <c r="K16" s="17">
        <v>0.67914584017637603</v>
      </c>
      <c r="L16" s="17">
        <v>0.78347620946387497</v>
      </c>
      <c r="M16" s="17"/>
      <c r="N16" s="17">
        <v>0.62696655011654201</v>
      </c>
      <c r="O16" s="17">
        <v>0.45577438193712899</v>
      </c>
      <c r="P16" s="17">
        <v>0.60821044666498203</v>
      </c>
      <c r="Q16" s="17">
        <v>0.35188733878248901</v>
      </c>
      <c r="R16" s="17">
        <v>0.29381714094044697</v>
      </c>
      <c r="S16" s="17"/>
      <c r="T16" s="17">
        <v>0.29248414106063098</v>
      </c>
      <c r="U16" s="17">
        <v>0.50302814890823999</v>
      </c>
      <c r="V16" s="17">
        <v>0.44859171830003303</v>
      </c>
      <c r="W16" s="17">
        <v>0.39748630164894599</v>
      </c>
      <c r="X16" s="17"/>
      <c r="Y16" s="17">
        <v>0.42428487847013002</v>
      </c>
      <c r="Z16" s="17">
        <v>0.55692425721125605</v>
      </c>
      <c r="AA16" s="17" t="s">
        <v>117</v>
      </c>
      <c r="AB16" s="17" t="s">
        <v>117</v>
      </c>
      <c r="AC16" s="17" t="s">
        <v>117</v>
      </c>
      <c r="AD16" s="17" t="s">
        <v>117</v>
      </c>
      <c r="AE16" s="17"/>
      <c r="AF16" s="17">
        <v>0.46094274660035101</v>
      </c>
      <c r="AG16" s="17"/>
      <c r="AH16" s="17">
        <v>0.45046930782699601</v>
      </c>
      <c r="AI16" s="17"/>
      <c r="AJ16" s="17">
        <v>0.37636290577703502</v>
      </c>
      <c r="AK16" s="17">
        <v>0.48443814421851</v>
      </c>
      <c r="AL16" s="17">
        <v>0.52787784250301695</v>
      </c>
      <c r="AM16" s="17">
        <v>0.47528232508228802</v>
      </c>
      <c r="AN16" s="17">
        <v>0.44948097365717499</v>
      </c>
    </row>
    <row r="17" spans="2:40" x14ac:dyDescent="0.35">
      <c r="B17" s="18" t="s">
        <v>58</v>
      </c>
      <c r="C17" s="19">
        <v>7.6764592390240804E-2</v>
      </c>
      <c r="D17" s="19">
        <v>8.0350903344800606E-2</v>
      </c>
      <c r="E17" s="19">
        <v>7.2542059876494203E-2</v>
      </c>
      <c r="F17" s="19"/>
      <c r="G17" s="19">
        <v>8.5313022268915795E-2</v>
      </c>
      <c r="H17" s="19">
        <v>7.2574432890022897E-2</v>
      </c>
      <c r="I17" s="19">
        <v>7.8961901226780207E-2</v>
      </c>
      <c r="J17" s="19">
        <v>7.4228899030597095E-2</v>
      </c>
      <c r="K17" s="19">
        <v>8.3934244572856004E-2</v>
      </c>
      <c r="L17" s="19">
        <v>6.1078486737573101E-2</v>
      </c>
      <c r="M17" s="19"/>
      <c r="N17" s="19">
        <v>4.70045072839613E-2</v>
      </c>
      <c r="O17" s="19">
        <v>0.14256157625288399</v>
      </c>
      <c r="P17" s="19">
        <v>9.7795961387474803E-2</v>
      </c>
      <c r="Q17" s="19">
        <v>7.0358165218019894E-2</v>
      </c>
      <c r="R17" s="19">
        <v>1.16396820223434E-2</v>
      </c>
      <c r="S17" s="19"/>
      <c r="T17" s="19">
        <v>0</v>
      </c>
      <c r="U17" s="19">
        <v>0.101337577121499</v>
      </c>
      <c r="V17" s="19">
        <v>7.3680411899807105E-2</v>
      </c>
      <c r="W17" s="19">
        <v>6.0850989186820401E-2</v>
      </c>
      <c r="X17" s="19"/>
      <c r="Y17" s="19">
        <v>7.4455369113866895E-2</v>
      </c>
      <c r="Z17" s="19">
        <v>8.61529293920891E-2</v>
      </c>
      <c r="AA17" s="19" t="s">
        <v>117</v>
      </c>
      <c r="AB17" s="19" t="s">
        <v>117</v>
      </c>
      <c r="AC17" s="19" t="s">
        <v>117</v>
      </c>
      <c r="AD17" s="19" t="s">
        <v>117</v>
      </c>
      <c r="AE17" s="19"/>
      <c r="AF17" s="19">
        <v>7.3997340219215099E-2</v>
      </c>
      <c r="AG17" s="19"/>
      <c r="AH17" s="19">
        <v>7.6764592390240804E-2</v>
      </c>
      <c r="AI17" s="19"/>
      <c r="AJ17" s="19">
        <v>5.2087869626251199E-2</v>
      </c>
      <c r="AK17" s="19">
        <v>0.12372919606758299</v>
      </c>
      <c r="AL17" s="19">
        <v>6.7878432299117206E-2</v>
      </c>
      <c r="AM17" s="19">
        <v>0.108564473758474</v>
      </c>
      <c r="AN17" s="19">
        <v>4.33998474326278E-2</v>
      </c>
    </row>
    <row r="18" spans="2:40" x14ac:dyDescent="0.35">
      <c r="B18" s="16" t="s">
        <v>121</v>
      </c>
    </row>
    <row r="19" spans="2:40" x14ac:dyDescent="0.35">
      <c r="B19" t="s">
        <v>63</v>
      </c>
    </row>
    <row r="20" spans="2:40" x14ac:dyDescent="0.35">
      <c r="B20" t="s">
        <v>64</v>
      </c>
    </row>
    <row r="22" spans="2:40" x14ac:dyDescent="0.35">
      <c r="B22" s="8" t="str">
        <f>HYPERLINK("#'Contents'!A1", "Return to Contents")</f>
        <v>Return to Contents</v>
      </c>
    </row>
  </sheetData>
  <mergeCells count="9">
    <mergeCell ref="AF5"/>
    <mergeCell ref="AH5"/>
    <mergeCell ref="AJ5:AN5"/>
    <mergeCell ref="D2:AH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dimension ref="B2:AN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0" width="10.7265625" customWidth="1"/>
    <col min="41" max="41" width="2.1796875" customWidth="1"/>
  </cols>
  <sheetData>
    <row r="2" spans="2:40" ht="40" customHeight="1" x14ac:dyDescent="0.35">
      <c r="D2" s="30" t="s">
        <v>201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row>
    <row r="5" spans="2:40" ht="30" customHeight="1" x14ac:dyDescent="0.35">
      <c r="B5" s="15"/>
      <c r="C5" s="15"/>
      <c r="D5" s="29" t="s">
        <v>49</v>
      </c>
      <c r="E5" s="29"/>
      <c r="F5" s="15"/>
      <c r="G5" s="29" t="s">
        <v>50</v>
      </c>
      <c r="H5" s="29"/>
      <c r="I5" s="29"/>
      <c r="J5" s="29"/>
      <c r="K5" s="29"/>
      <c r="L5" s="29"/>
      <c r="M5" s="15"/>
      <c r="N5" s="29" t="s">
        <v>51</v>
      </c>
      <c r="O5" s="29"/>
      <c r="P5" s="29"/>
      <c r="Q5" s="29"/>
      <c r="R5" s="29"/>
      <c r="S5" s="15"/>
      <c r="T5" s="29" t="s">
        <v>52</v>
      </c>
      <c r="U5" s="29"/>
      <c r="V5" s="29"/>
      <c r="W5" s="29"/>
      <c r="X5" s="15"/>
      <c r="Y5" s="29" t="s">
        <v>53</v>
      </c>
      <c r="Z5" s="29"/>
      <c r="AA5" s="29"/>
      <c r="AB5" s="29"/>
      <c r="AC5" s="29"/>
      <c r="AD5" s="29"/>
      <c r="AE5" s="15"/>
      <c r="AF5" s="29" t="s">
        <v>42</v>
      </c>
      <c r="AG5" s="15"/>
      <c r="AH5" s="29" t="s">
        <v>43</v>
      </c>
      <c r="AI5" s="15"/>
      <c r="AJ5" s="29" t="s">
        <v>54</v>
      </c>
      <c r="AK5" s="29"/>
      <c r="AL5" s="29"/>
      <c r="AM5" s="29"/>
      <c r="AN5" s="29"/>
    </row>
    <row r="6" spans="2:4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C6" s="12" t="s">
        <v>40</v>
      </c>
      <c r="AD6" s="12" t="s">
        <v>41</v>
      </c>
      <c r="AF6" s="12" t="s">
        <v>42</v>
      </c>
      <c r="AH6" s="12" t="s">
        <v>43</v>
      </c>
      <c r="AJ6" s="12" t="s">
        <v>44</v>
      </c>
      <c r="AK6" s="12" t="s">
        <v>45</v>
      </c>
      <c r="AL6" s="12" t="s">
        <v>46</v>
      </c>
      <c r="AM6" s="12" t="s">
        <v>47</v>
      </c>
      <c r="AN6" s="12" t="s">
        <v>48</v>
      </c>
    </row>
    <row r="7" spans="2:40" ht="30" customHeight="1" x14ac:dyDescent="0.35">
      <c r="B7" s="10" t="s">
        <v>19</v>
      </c>
      <c r="C7" s="10">
        <v>1008</v>
      </c>
      <c r="D7" s="10">
        <v>459</v>
      </c>
      <c r="E7" s="10">
        <v>546</v>
      </c>
      <c r="F7" s="10"/>
      <c r="G7" s="10">
        <v>99</v>
      </c>
      <c r="H7" s="10">
        <v>151</v>
      </c>
      <c r="I7" s="10">
        <v>140</v>
      </c>
      <c r="J7" s="10">
        <v>164</v>
      </c>
      <c r="K7" s="10">
        <v>186</v>
      </c>
      <c r="L7" s="10">
        <v>268</v>
      </c>
      <c r="M7" s="10"/>
      <c r="N7" s="10">
        <v>91</v>
      </c>
      <c r="O7" s="10">
        <v>143</v>
      </c>
      <c r="P7" s="10">
        <v>357</v>
      </c>
      <c r="Q7" s="10">
        <v>280</v>
      </c>
      <c r="R7" s="10">
        <v>129</v>
      </c>
      <c r="S7" s="10"/>
      <c r="T7" s="10">
        <v>61</v>
      </c>
      <c r="U7" s="10">
        <v>290</v>
      </c>
      <c r="V7" s="10">
        <v>259</v>
      </c>
      <c r="W7" s="10">
        <v>272</v>
      </c>
      <c r="X7" s="10"/>
      <c r="Y7" s="10">
        <v>415</v>
      </c>
      <c r="Z7" s="10">
        <v>104</v>
      </c>
      <c r="AA7" s="10">
        <v>327</v>
      </c>
      <c r="AB7" s="10">
        <v>67</v>
      </c>
      <c r="AC7" s="10">
        <v>69</v>
      </c>
      <c r="AD7" s="10">
        <v>21</v>
      </c>
      <c r="AE7" s="10"/>
      <c r="AF7" s="10">
        <v>488</v>
      </c>
      <c r="AG7" s="10"/>
      <c r="AH7" s="10">
        <v>983</v>
      </c>
      <c r="AI7" s="10"/>
      <c r="AJ7" s="10">
        <v>334</v>
      </c>
      <c r="AK7" s="10">
        <v>150</v>
      </c>
      <c r="AL7" s="10">
        <v>221</v>
      </c>
      <c r="AM7" s="10">
        <v>207</v>
      </c>
      <c r="AN7" s="10">
        <v>96</v>
      </c>
    </row>
    <row r="8" spans="2:40" ht="30" customHeight="1" x14ac:dyDescent="0.35">
      <c r="B8" s="11" t="s">
        <v>20</v>
      </c>
      <c r="C8" s="11">
        <v>1008</v>
      </c>
      <c r="D8" s="11">
        <v>503</v>
      </c>
      <c r="E8" s="11">
        <v>502</v>
      </c>
      <c r="F8" s="11"/>
      <c r="G8" s="11">
        <v>109</v>
      </c>
      <c r="H8" s="11">
        <v>169</v>
      </c>
      <c r="I8" s="11">
        <v>145</v>
      </c>
      <c r="J8" s="11">
        <v>169</v>
      </c>
      <c r="K8" s="11">
        <v>162</v>
      </c>
      <c r="L8" s="11">
        <v>255</v>
      </c>
      <c r="M8" s="11"/>
      <c r="N8" s="11">
        <v>95</v>
      </c>
      <c r="O8" s="11">
        <v>146</v>
      </c>
      <c r="P8" s="11">
        <v>349</v>
      </c>
      <c r="Q8" s="11">
        <v>281</v>
      </c>
      <c r="R8" s="11">
        <v>129</v>
      </c>
      <c r="S8" s="11"/>
      <c r="T8" s="11">
        <v>62</v>
      </c>
      <c r="U8" s="11">
        <v>286</v>
      </c>
      <c r="V8" s="11">
        <v>258</v>
      </c>
      <c r="W8" s="11">
        <v>278</v>
      </c>
      <c r="X8" s="11"/>
      <c r="Y8" s="11">
        <v>428</v>
      </c>
      <c r="Z8" s="11">
        <v>102</v>
      </c>
      <c r="AA8" s="11">
        <v>309</v>
      </c>
      <c r="AB8" s="11">
        <v>69</v>
      </c>
      <c r="AC8" s="11">
        <v>74</v>
      </c>
      <c r="AD8" s="11">
        <v>21</v>
      </c>
      <c r="AE8" s="11"/>
      <c r="AF8" s="11">
        <v>487</v>
      </c>
      <c r="AG8" s="11"/>
      <c r="AH8" s="11">
        <v>984</v>
      </c>
      <c r="AI8" s="11"/>
      <c r="AJ8" s="11">
        <v>320</v>
      </c>
      <c r="AK8" s="11">
        <v>145</v>
      </c>
      <c r="AL8" s="11">
        <v>211</v>
      </c>
      <c r="AM8" s="11">
        <v>229</v>
      </c>
      <c r="AN8" s="11">
        <v>103</v>
      </c>
    </row>
    <row r="9" spans="2:40" ht="43.5" x14ac:dyDescent="0.35">
      <c r="B9" s="18" t="s">
        <v>198</v>
      </c>
      <c r="C9" s="17">
        <v>0.23851828224704599</v>
      </c>
      <c r="D9" s="17">
        <v>0.25852116698354</v>
      </c>
      <c r="E9" s="17">
        <v>0.21791649970825799</v>
      </c>
      <c r="F9" s="17"/>
      <c r="G9" s="17">
        <v>0.18560489617038001</v>
      </c>
      <c r="H9" s="17">
        <v>0.36282724787034398</v>
      </c>
      <c r="I9" s="17">
        <v>0.24610457751116699</v>
      </c>
      <c r="J9" s="17">
        <v>0.212366317363783</v>
      </c>
      <c r="K9" s="17">
        <v>0.200066514287667</v>
      </c>
      <c r="L9" s="17">
        <v>0.216093810411949</v>
      </c>
      <c r="M9" s="17"/>
      <c r="N9" s="17">
        <v>0.15687252403551299</v>
      </c>
      <c r="O9" s="17">
        <v>0.184252598946817</v>
      </c>
      <c r="P9" s="17">
        <v>0.19744554754173199</v>
      </c>
      <c r="Q9" s="17">
        <v>0.26300763760174301</v>
      </c>
      <c r="R9" s="17">
        <v>0.43287057618455899</v>
      </c>
      <c r="S9" s="17"/>
      <c r="T9" s="17">
        <v>0.184174058410872</v>
      </c>
      <c r="U9" s="17">
        <v>0.18436832769904599</v>
      </c>
      <c r="V9" s="17">
        <v>0.26618895031967699</v>
      </c>
      <c r="W9" s="17">
        <v>0.28144288922424698</v>
      </c>
      <c r="X9" s="17"/>
      <c r="Y9" s="17">
        <v>0.28407473177524101</v>
      </c>
      <c r="Z9" s="17">
        <v>0.18405405717141099</v>
      </c>
      <c r="AA9" s="17">
        <v>0.21583726389794</v>
      </c>
      <c r="AB9" s="17">
        <v>0.15408913164208601</v>
      </c>
      <c r="AC9" s="17">
        <v>0.21326611051172001</v>
      </c>
      <c r="AD9" s="17">
        <v>0.22700879082775499</v>
      </c>
      <c r="AE9" s="17"/>
      <c r="AF9" s="17">
        <v>0.260532011138423</v>
      </c>
      <c r="AG9" s="17"/>
      <c r="AH9" s="17">
        <v>0.235746390785772</v>
      </c>
      <c r="AI9" s="17"/>
      <c r="AJ9" s="17">
        <v>0.28661297891996701</v>
      </c>
      <c r="AK9" s="17">
        <v>0.18762664874753199</v>
      </c>
      <c r="AL9" s="17">
        <v>0.23824876233731701</v>
      </c>
      <c r="AM9" s="17">
        <v>0.19533990875782101</v>
      </c>
      <c r="AN9" s="17">
        <v>0.25729207013132199</v>
      </c>
    </row>
    <row r="10" spans="2:40" ht="29" x14ac:dyDescent="0.35">
      <c r="B10" s="18" t="s">
        <v>199</v>
      </c>
      <c r="C10" s="17">
        <v>0.44583812773043202</v>
      </c>
      <c r="D10" s="17">
        <v>0.43484831223965598</v>
      </c>
      <c r="E10" s="17">
        <v>0.45554458996240998</v>
      </c>
      <c r="F10" s="17"/>
      <c r="G10" s="17">
        <v>0.49238334827058999</v>
      </c>
      <c r="H10" s="17">
        <v>0.31962519384552102</v>
      </c>
      <c r="I10" s="17">
        <v>0.42089947927674998</v>
      </c>
      <c r="J10" s="17">
        <v>0.44769962900000798</v>
      </c>
      <c r="K10" s="17">
        <v>0.49943439978821402</v>
      </c>
      <c r="L10" s="17">
        <v>0.488618127839202</v>
      </c>
      <c r="M10" s="17"/>
      <c r="N10" s="17">
        <v>0.44200524814179198</v>
      </c>
      <c r="O10" s="17">
        <v>0.469474015716009</v>
      </c>
      <c r="P10" s="17">
        <v>0.44771860862208801</v>
      </c>
      <c r="Q10" s="17">
        <v>0.48361280273107998</v>
      </c>
      <c r="R10" s="17">
        <v>0.32363840162126301</v>
      </c>
      <c r="S10" s="17"/>
      <c r="T10" s="17">
        <v>0.46428700436778098</v>
      </c>
      <c r="U10" s="17">
        <v>0.48034446801835601</v>
      </c>
      <c r="V10" s="17">
        <v>0.43287796866112299</v>
      </c>
      <c r="W10" s="17">
        <v>0.413230007673902</v>
      </c>
      <c r="X10" s="17"/>
      <c r="Y10" s="17">
        <v>0.41594100067086598</v>
      </c>
      <c r="Z10" s="17">
        <v>0.52709823069043704</v>
      </c>
      <c r="AA10" s="17">
        <v>0.45124946745834899</v>
      </c>
      <c r="AB10" s="17">
        <v>0.46459080162182698</v>
      </c>
      <c r="AC10" s="17">
        <v>0.52574940911309997</v>
      </c>
      <c r="AD10" s="17">
        <v>0.296133469859446</v>
      </c>
      <c r="AE10" s="17"/>
      <c r="AF10" s="17">
        <v>0.40951025588791401</v>
      </c>
      <c r="AG10" s="17"/>
      <c r="AH10" s="17">
        <v>0.44943995607963799</v>
      </c>
      <c r="AI10" s="17"/>
      <c r="AJ10" s="17">
        <v>0.44304492274085899</v>
      </c>
      <c r="AK10" s="17">
        <v>0.50278710289161099</v>
      </c>
      <c r="AL10" s="17">
        <v>0.41923078930762803</v>
      </c>
      <c r="AM10" s="17">
        <v>0.43518756004165399</v>
      </c>
      <c r="AN10" s="17">
        <v>0.45253087148027998</v>
      </c>
    </row>
    <row r="11" spans="2:40" ht="43.5" x14ac:dyDescent="0.35">
      <c r="B11" s="18" t="s">
        <v>200</v>
      </c>
      <c r="C11" s="17">
        <v>0.23894630406004699</v>
      </c>
      <c r="D11" s="17">
        <v>0.24703239248454301</v>
      </c>
      <c r="E11" s="17">
        <v>0.232282592809543</v>
      </c>
      <c r="F11" s="17"/>
      <c r="G11" s="17">
        <v>0.285704106284001</v>
      </c>
      <c r="H11" s="17">
        <v>0.30027193526845097</v>
      </c>
      <c r="I11" s="17">
        <v>0.290338822736742</v>
      </c>
      <c r="J11" s="17">
        <v>0.26352008665308402</v>
      </c>
      <c r="K11" s="17">
        <v>0.21332770100206</v>
      </c>
      <c r="L11" s="17">
        <v>0.14896754552338801</v>
      </c>
      <c r="M11" s="17"/>
      <c r="N11" s="17">
        <v>0.28747747971930798</v>
      </c>
      <c r="O11" s="17">
        <v>0.25640439673189502</v>
      </c>
      <c r="P11" s="17">
        <v>0.25108724691566903</v>
      </c>
      <c r="Q11" s="17">
        <v>0.224949806640515</v>
      </c>
      <c r="R11" s="17">
        <v>0.18746461203113299</v>
      </c>
      <c r="S11" s="17"/>
      <c r="T11" s="17">
        <v>0.31697516388191399</v>
      </c>
      <c r="U11" s="17">
        <v>0.21351381936786501</v>
      </c>
      <c r="V11" s="17">
        <v>0.247220362550953</v>
      </c>
      <c r="W11" s="17">
        <v>0.277991987481646</v>
      </c>
      <c r="X11" s="17"/>
      <c r="Y11" s="17">
        <v>0.25708695486345901</v>
      </c>
      <c r="Z11" s="17">
        <v>0.26010855978240299</v>
      </c>
      <c r="AA11" s="17">
        <v>0.177588764340884</v>
      </c>
      <c r="AB11" s="17">
        <v>0.349321747346649</v>
      </c>
      <c r="AC11" s="17">
        <v>0.22285572956470601</v>
      </c>
      <c r="AD11" s="17">
        <v>0.37371652502415198</v>
      </c>
      <c r="AE11" s="17"/>
      <c r="AF11" s="17">
        <v>0.244051515301489</v>
      </c>
      <c r="AG11" s="17"/>
      <c r="AH11" s="17">
        <v>0.241778800263136</v>
      </c>
      <c r="AI11" s="17"/>
      <c r="AJ11" s="17">
        <v>0.21672039431582699</v>
      </c>
      <c r="AK11" s="17">
        <v>0.218967226753744</v>
      </c>
      <c r="AL11" s="17">
        <v>0.24679842857055401</v>
      </c>
      <c r="AM11" s="17">
        <v>0.281668060634023</v>
      </c>
      <c r="AN11" s="17">
        <v>0.22505481668535901</v>
      </c>
    </row>
    <row r="12" spans="2:40" x14ac:dyDescent="0.35">
      <c r="B12" s="18" t="s">
        <v>58</v>
      </c>
      <c r="C12" s="19">
        <v>7.6697285962474299E-2</v>
      </c>
      <c r="D12" s="19">
        <v>5.9598128292260397E-2</v>
      </c>
      <c r="E12" s="19">
        <v>9.4256317519788205E-2</v>
      </c>
      <c r="F12" s="19"/>
      <c r="G12" s="19">
        <v>3.6307649275029497E-2</v>
      </c>
      <c r="H12" s="19">
        <v>1.7275623015683701E-2</v>
      </c>
      <c r="I12" s="19">
        <v>4.2657120475341703E-2</v>
      </c>
      <c r="J12" s="19">
        <v>7.6413966983124998E-2</v>
      </c>
      <c r="K12" s="19">
        <v>8.7171384922058906E-2</v>
      </c>
      <c r="L12" s="19">
        <v>0.14632051622546199</v>
      </c>
      <c r="M12" s="19"/>
      <c r="N12" s="19">
        <v>0.113644748103387</v>
      </c>
      <c r="O12" s="19">
        <v>8.9868988605279101E-2</v>
      </c>
      <c r="P12" s="19">
        <v>0.103748596920511</v>
      </c>
      <c r="Q12" s="19">
        <v>2.8429753026662601E-2</v>
      </c>
      <c r="R12" s="19">
        <v>5.6026410163044202E-2</v>
      </c>
      <c r="S12" s="19"/>
      <c r="T12" s="19">
        <v>3.4563773339433598E-2</v>
      </c>
      <c r="U12" s="19">
        <v>0.121773384914733</v>
      </c>
      <c r="V12" s="19">
        <v>5.37127184682471E-2</v>
      </c>
      <c r="W12" s="19">
        <v>2.7335115620204301E-2</v>
      </c>
      <c r="X12" s="19"/>
      <c r="Y12" s="19">
        <v>4.28973126904343E-2</v>
      </c>
      <c r="Z12" s="19">
        <v>2.87391523557489E-2</v>
      </c>
      <c r="AA12" s="19">
        <v>0.15532450430282699</v>
      </c>
      <c r="AB12" s="19">
        <v>3.1998319389438298E-2</v>
      </c>
      <c r="AC12" s="19">
        <v>3.8128750810474503E-2</v>
      </c>
      <c r="AD12" s="19">
        <v>0.103141214288647</v>
      </c>
      <c r="AE12" s="19"/>
      <c r="AF12" s="19">
        <v>8.5906217672173393E-2</v>
      </c>
      <c r="AG12" s="19"/>
      <c r="AH12" s="19">
        <v>7.3034852871454406E-2</v>
      </c>
      <c r="AI12" s="19"/>
      <c r="AJ12" s="19">
        <v>5.3621704023346303E-2</v>
      </c>
      <c r="AK12" s="19">
        <v>9.0619021607113201E-2</v>
      </c>
      <c r="AL12" s="19">
        <v>9.5722019784501705E-2</v>
      </c>
      <c r="AM12" s="19">
        <v>8.7804470566502299E-2</v>
      </c>
      <c r="AN12" s="19">
        <v>6.51222417030385E-2</v>
      </c>
    </row>
    <row r="13" spans="2:40" x14ac:dyDescent="0.35">
      <c r="B13" s="16"/>
    </row>
    <row r="14" spans="2:40" x14ac:dyDescent="0.35">
      <c r="B14" t="s">
        <v>63</v>
      </c>
    </row>
    <row r="15" spans="2:40" x14ac:dyDescent="0.35">
      <c r="B15" t="s">
        <v>64</v>
      </c>
    </row>
    <row r="17" spans="2:2" x14ac:dyDescent="0.35">
      <c r="B17" s="8" t="str">
        <f>HYPERLINK("#'Contents'!A1", "Return to Contents")</f>
        <v>Return to Contents</v>
      </c>
    </row>
  </sheetData>
  <mergeCells count="9">
    <mergeCell ref="AF5"/>
    <mergeCell ref="AH5"/>
    <mergeCell ref="AJ5:AN5"/>
    <mergeCell ref="D2:AH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dimension ref="B2:J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0" width="20.7265625" customWidth="1"/>
  </cols>
  <sheetData>
    <row r="2" spans="2:10" ht="40" customHeight="1" x14ac:dyDescent="0.35">
      <c r="D2" s="30" t="s">
        <v>208</v>
      </c>
      <c r="E2" s="26"/>
      <c r="F2" s="26"/>
      <c r="G2" s="26"/>
      <c r="H2" s="26"/>
      <c r="I2" s="26"/>
      <c r="J2" s="26"/>
    </row>
    <row r="6" spans="2:10" ht="50" customHeight="1" x14ac:dyDescent="0.35">
      <c r="B6" s="20" t="s">
        <v>15</v>
      </c>
      <c r="C6" s="20" t="s">
        <v>165</v>
      </c>
      <c r="D6" s="20" t="s">
        <v>202</v>
      </c>
      <c r="E6" s="20" t="s">
        <v>203</v>
      </c>
      <c r="F6" s="20" t="s">
        <v>204</v>
      </c>
      <c r="G6" s="20" t="s">
        <v>205</v>
      </c>
      <c r="H6" s="20" t="s">
        <v>206</v>
      </c>
      <c r="I6" s="20" t="s">
        <v>207</v>
      </c>
    </row>
    <row r="7" spans="2:10" x14ac:dyDescent="0.35">
      <c r="B7" s="18" t="s">
        <v>168</v>
      </c>
      <c r="C7" s="17">
        <v>0.64648814107846098</v>
      </c>
      <c r="D7" s="17">
        <v>0.72218164343841695</v>
      </c>
      <c r="E7" s="17">
        <v>0.72903726921221002</v>
      </c>
      <c r="F7" s="17">
        <v>0.30735175651306801</v>
      </c>
      <c r="G7" s="17">
        <v>0.365927556554277</v>
      </c>
      <c r="H7" s="17">
        <v>0.43572577366619297</v>
      </c>
      <c r="I7" s="17">
        <v>0.29919664764398701</v>
      </c>
    </row>
    <row r="8" spans="2:10" x14ac:dyDescent="0.35">
      <c r="B8" s="18" t="s">
        <v>169</v>
      </c>
      <c r="C8" s="17">
        <v>0.33146996292011499</v>
      </c>
      <c r="D8" s="17">
        <v>0.27186623045708902</v>
      </c>
      <c r="E8" s="17">
        <v>0.25717135737983199</v>
      </c>
      <c r="F8" s="17">
        <v>0.67842833534758995</v>
      </c>
      <c r="G8" s="17">
        <v>0.62095428898092697</v>
      </c>
      <c r="H8" s="17">
        <v>0.54784922003372705</v>
      </c>
      <c r="I8" s="17">
        <v>0.67409405271650003</v>
      </c>
    </row>
    <row r="9" spans="2:10" x14ac:dyDescent="0.35">
      <c r="B9" s="18" t="s">
        <v>89</v>
      </c>
      <c r="C9" s="17">
        <v>2.20418960014243E-2</v>
      </c>
      <c r="D9" s="17">
        <v>5.9521261044936996E-3</v>
      </c>
      <c r="E9" s="17">
        <v>1.3791373407958199E-2</v>
      </c>
      <c r="F9" s="17">
        <v>1.4219908139342E-2</v>
      </c>
      <c r="G9" s="17">
        <v>1.31181544647957E-2</v>
      </c>
      <c r="H9" s="17">
        <v>1.64250063000804E-2</v>
      </c>
      <c r="I9" s="17">
        <v>2.6709299639513399E-2</v>
      </c>
    </row>
    <row r="10" spans="2:10" x14ac:dyDescent="0.35">
      <c r="B10" s="16" t="s">
        <v>209</v>
      </c>
      <c r="C10" s="16"/>
      <c r="D10" s="16"/>
      <c r="E10" s="16"/>
      <c r="F10" s="16"/>
      <c r="G10" s="16"/>
      <c r="H10" s="16"/>
      <c r="I10" s="16"/>
    </row>
    <row r="11" spans="2:10" x14ac:dyDescent="0.35">
      <c r="B11" t="s">
        <v>63</v>
      </c>
    </row>
    <row r="12" spans="2:10" x14ac:dyDescent="0.35">
      <c r="B12" t="s">
        <v>64</v>
      </c>
    </row>
    <row r="16" spans="2:10" x14ac:dyDescent="0.35">
      <c r="B16" s="8" t="str">
        <f>HYPERLINK("#'Contents'!A1", "Return to Contents")</f>
        <v>Return to Contents</v>
      </c>
    </row>
  </sheetData>
  <mergeCells count="1">
    <mergeCell ref="D2:J2"/>
  </mergeCells>
  <pageMargins left="0.7" right="0.7" top="0.75" bottom="0.75" header="0.3" footer="0.3"/>
  <pageSetup paperSize="9" orientation="portrait" horizontalDpi="300" verticalDpi="300"/>
  <drawing r:id="rId1"/>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dimension ref="B2:AN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0" width="10.7265625" customWidth="1"/>
    <col min="41" max="41" width="2.1796875" customWidth="1"/>
  </cols>
  <sheetData>
    <row r="2" spans="2:40" ht="40" customHeight="1" x14ac:dyDescent="0.35">
      <c r="D2" s="30" t="s">
        <v>210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row>
    <row r="5" spans="2:40" ht="30" customHeight="1" x14ac:dyDescent="0.35">
      <c r="B5" s="15"/>
      <c r="C5" s="15"/>
      <c r="D5" s="29" t="s">
        <v>49</v>
      </c>
      <c r="E5" s="29"/>
      <c r="F5" s="15"/>
      <c r="G5" s="29" t="s">
        <v>50</v>
      </c>
      <c r="H5" s="29"/>
      <c r="I5" s="29"/>
      <c r="J5" s="29"/>
      <c r="K5" s="29"/>
      <c r="L5" s="29"/>
      <c r="M5" s="15"/>
      <c r="N5" s="29" t="s">
        <v>51</v>
      </c>
      <c r="O5" s="29"/>
      <c r="P5" s="29"/>
      <c r="Q5" s="29"/>
      <c r="R5" s="29"/>
      <c r="S5" s="15"/>
      <c r="T5" s="29" t="s">
        <v>52</v>
      </c>
      <c r="U5" s="29"/>
      <c r="V5" s="29"/>
      <c r="W5" s="29"/>
      <c r="X5" s="15"/>
      <c r="Y5" s="29" t="s">
        <v>53</v>
      </c>
      <c r="Z5" s="29"/>
      <c r="AA5" s="29"/>
      <c r="AB5" s="29"/>
      <c r="AC5" s="29"/>
      <c r="AD5" s="29"/>
      <c r="AE5" s="15"/>
      <c r="AF5" s="29" t="s">
        <v>42</v>
      </c>
      <c r="AG5" s="15"/>
      <c r="AH5" s="29" t="s">
        <v>43</v>
      </c>
      <c r="AI5" s="15"/>
      <c r="AJ5" s="29" t="s">
        <v>54</v>
      </c>
      <c r="AK5" s="29"/>
      <c r="AL5" s="29"/>
      <c r="AM5" s="29"/>
      <c r="AN5" s="29"/>
    </row>
    <row r="6" spans="2:4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C6" s="12" t="s">
        <v>40</v>
      </c>
      <c r="AD6" s="12" t="s">
        <v>41</v>
      </c>
      <c r="AF6" s="12" t="s">
        <v>42</v>
      </c>
      <c r="AH6" s="12" t="s">
        <v>43</v>
      </c>
      <c r="AJ6" s="12" t="s">
        <v>44</v>
      </c>
      <c r="AK6" s="12" t="s">
        <v>45</v>
      </c>
      <c r="AL6" s="12" t="s">
        <v>46</v>
      </c>
      <c r="AM6" s="12" t="s">
        <v>47</v>
      </c>
      <c r="AN6" s="12" t="s">
        <v>48</v>
      </c>
    </row>
    <row r="7" spans="2:40" ht="30" customHeight="1" x14ac:dyDescent="0.35">
      <c r="B7" s="10" t="s">
        <v>19</v>
      </c>
      <c r="C7" s="10">
        <v>895</v>
      </c>
      <c r="D7" s="10">
        <v>416</v>
      </c>
      <c r="E7" s="10">
        <v>476</v>
      </c>
      <c r="F7" s="10"/>
      <c r="G7" s="10">
        <v>90</v>
      </c>
      <c r="H7" s="10">
        <v>140</v>
      </c>
      <c r="I7" s="10">
        <v>131</v>
      </c>
      <c r="J7" s="10">
        <v>155</v>
      </c>
      <c r="K7" s="10">
        <v>161</v>
      </c>
      <c r="L7" s="10">
        <v>218</v>
      </c>
      <c r="M7" s="10"/>
      <c r="N7" s="10">
        <v>80</v>
      </c>
      <c r="O7" s="10">
        <v>128</v>
      </c>
      <c r="P7" s="10">
        <v>300</v>
      </c>
      <c r="Q7" s="10">
        <v>261</v>
      </c>
      <c r="R7" s="10">
        <v>118</v>
      </c>
      <c r="S7" s="10"/>
      <c r="T7" s="10">
        <v>53</v>
      </c>
      <c r="U7" s="10">
        <v>242</v>
      </c>
      <c r="V7" s="10">
        <v>234</v>
      </c>
      <c r="W7" s="10">
        <v>261</v>
      </c>
      <c r="X7" s="10"/>
      <c r="Y7" s="10">
        <v>388</v>
      </c>
      <c r="Z7" s="10">
        <v>92</v>
      </c>
      <c r="AA7" s="10">
        <v>272</v>
      </c>
      <c r="AB7" s="10">
        <v>58</v>
      </c>
      <c r="AC7" s="10">
        <v>64</v>
      </c>
      <c r="AD7" s="10">
        <v>18</v>
      </c>
      <c r="AE7" s="10"/>
      <c r="AF7" s="10">
        <v>437</v>
      </c>
      <c r="AG7" s="10"/>
      <c r="AH7" s="10">
        <v>883</v>
      </c>
      <c r="AI7" s="10"/>
      <c r="AJ7" s="10">
        <v>303</v>
      </c>
      <c r="AK7" s="10">
        <v>135</v>
      </c>
      <c r="AL7" s="10">
        <v>196</v>
      </c>
      <c r="AM7" s="10">
        <v>186</v>
      </c>
      <c r="AN7" s="10">
        <v>75</v>
      </c>
    </row>
    <row r="8" spans="2:40" ht="30" customHeight="1" x14ac:dyDescent="0.35">
      <c r="B8" s="11" t="s">
        <v>20</v>
      </c>
      <c r="C8" s="11">
        <v>899</v>
      </c>
      <c r="D8" s="11">
        <v>458</v>
      </c>
      <c r="E8" s="11">
        <v>437</v>
      </c>
      <c r="F8" s="11"/>
      <c r="G8" s="11">
        <v>100</v>
      </c>
      <c r="H8" s="11">
        <v>157</v>
      </c>
      <c r="I8" s="11">
        <v>135</v>
      </c>
      <c r="J8" s="11">
        <v>160</v>
      </c>
      <c r="K8" s="11">
        <v>140</v>
      </c>
      <c r="L8" s="11">
        <v>207</v>
      </c>
      <c r="M8" s="11"/>
      <c r="N8" s="11">
        <v>84</v>
      </c>
      <c r="O8" s="11">
        <v>130</v>
      </c>
      <c r="P8" s="11">
        <v>295</v>
      </c>
      <c r="Q8" s="11">
        <v>262</v>
      </c>
      <c r="R8" s="11">
        <v>119</v>
      </c>
      <c r="S8" s="11"/>
      <c r="T8" s="11">
        <v>54</v>
      </c>
      <c r="U8" s="11">
        <v>240</v>
      </c>
      <c r="V8" s="11">
        <v>234</v>
      </c>
      <c r="W8" s="11">
        <v>267</v>
      </c>
      <c r="X8" s="11"/>
      <c r="Y8" s="11">
        <v>401</v>
      </c>
      <c r="Z8" s="11">
        <v>91</v>
      </c>
      <c r="AA8" s="11">
        <v>257</v>
      </c>
      <c r="AB8" s="11">
        <v>59</v>
      </c>
      <c r="AC8" s="11">
        <v>69</v>
      </c>
      <c r="AD8" s="11">
        <v>18</v>
      </c>
      <c r="AE8" s="11"/>
      <c r="AF8" s="11">
        <v>438</v>
      </c>
      <c r="AG8" s="11"/>
      <c r="AH8" s="11">
        <v>887</v>
      </c>
      <c r="AI8" s="11"/>
      <c r="AJ8" s="11">
        <v>291</v>
      </c>
      <c r="AK8" s="11">
        <v>132</v>
      </c>
      <c r="AL8" s="11">
        <v>188</v>
      </c>
      <c r="AM8" s="11">
        <v>206</v>
      </c>
      <c r="AN8" s="11">
        <v>82</v>
      </c>
    </row>
    <row r="9" spans="2:40" x14ac:dyDescent="0.35">
      <c r="B9" s="18" t="s">
        <v>168</v>
      </c>
      <c r="C9" s="17">
        <v>0.64648814107846098</v>
      </c>
      <c r="D9" s="17">
        <v>0.71813990595398203</v>
      </c>
      <c r="E9" s="17">
        <v>0.57125701647154603</v>
      </c>
      <c r="F9" s="17"/>
      <c r="G9" s="17">
        <v>0.70091135371525704</v>
      </c>
      <c r="H9" s="17">
        <v>0.69748467069681896</v>
      </c>
      <c r="I9" s="17">
        <v>0.65728339357902699</v>
      </c>
      <c r="J9" s="17">
        <v>0.60687282132423703</v>
      </c>
      <c r="K9" s="17">
        <v>0.62389233811302103</v>
      </c>
      <c r="L9" s="17">
        <v>0.62048838373366699</v>
      </c>
      <c r="M9" s="17"/>
      <c r="N9" s="17">
        <v>0.62832973518576496</v>
      </c>
      <c r="O9" s="17">
        <v>0.64886360236108498</v>
      </c>
      <c r="P9" s="17">
        <v>0.61871799721710097</v>
      </c>
      <c r="Q9" s="17">
        <v>0.69946845265395596</v>
      </c>
      <c r="R9" s="17">
        <v>0.61040326835729797</v>
      </c>
      <c r="S9" s="17"/>
      <c r="T9" s="17">
        <v>0.71496940546152699</v>
      </c>
      <c r="U9" s="17">
        <v>0.64135256493218296</v>
      </c>
      <c r="V9" s="17">
        <v>0.62409512666752598</v>
      </c>
      <c r="W9" s="17">
        <v>0.67635493849964601</v>
      </c>
      <c r="X9" s="17"/>
      <c r="Y9" s="17">
        <v>0.681238811645131</v>
      </c>
      <c r="Z9" s="17">
        <v>0.64965667838320995</v>
      </c>
      <c r="AA9" s="17">
        <v>0.58335055179688899</v>
      </c>
      <c r="AB9" s="17">
        <v>0.67719394025588697</v>
      </c>
      <c r="AC9" s="17">
        <v>0.67191294942621504</v>
      </c>
      <c r="AD9" s="17">
        <v>0.55901542958443995</v>
      </c>
      <c r="AE9" s="17"/>
      <c r="AF9" s="17">
        <v>0.64478521503604902</v>
      </c>
      <c r="AG9" s="17"/>
      <c r="AH9" s="17">
        <v>0.65050967639188195</v>
      </c>
      <c r="AI9" s="17"/>
      <c r="AJ9" s="17">
        <v>0.66278517020078298</v>
      </c>
      <c r="AK9" s="17">
        <v>0.63591122280694501</v>
      </c>
      <c r="AL9" s="17">
        <v>0.59933087757959402</v>
      </c>
      <c r="AM9" s="17">
        <v>0.68350518351448897</v>
      </c>
      <c r="AN9" s="17">
        <v>0.62013637182819703</v>
      </c>
    </row>
    <row r="10" spans="2:40" x14ac:dyDescent="0.35">
      <c r="B10" s="18" t="s">
        <v>169</v>
      </c>
      <c r="C10" s="17">
        <v>0.33146996292011499</v>
      </c>
      <c r="D10" s="17">
        <v>0.26879617942303702</v>
      </c>
      <c r="E10" s="17">
        <v>0.39714325424379299</v>
      </c>
      <c r="F10" s="17"/>
      <c r="G10" s="17">
        <v>0.24708412188225401</v>
      </c>
      <c r="H10" s="17">
        <v>0.26783393759406299</v>
      </c>
      <c r="I10" s="17">
        <v>0.328787385584004</v>
      </c>
      <c r="J10" s="17">
        <v>0.37037370785790602</v>
      </c>
      <c r="K10" s="17">
        <v>0.35717864234353602</v>
      </c>
      <c r="L10" s="17">
        <v>0.37464102452359499</v>
      </c>
      <c r="M10" s="17"/>
      <c r="N10" s="17">
        <v>0.31011337094039698</v>
      </c>
      <c r="O10" s="17">
        <v>0.33579547919894298</v>
      </c>
      <c r="P10" s="17">
        <v>0.36733931384075302</v>
      </c>
      <c r="Q10" s="17">
        <v>0.29005372065075802</v>
      </c>
      <c r="R10" s="17">
        <v>0.34838053834678701</v>
      </c>
      <c r="S10" s="17"/>
      <c r="T10" s="17">
        <v>0.26824830929258098</v>
      </c>
      <c r="U10" s="17">
        <v>0.34295508111388101</v>
      </c>
      <c r="V10" s="17">
        <v>0.35246799821208102</v>
      </c>
      <c r="W10" s="17">
        <v>0.30872915823382602</v>
      </c>
      <c r="X10" s="17"/>
      <c r="Y10" s="17">
        <v>0.29438037486008301</v>
      </c>
      <c r="Z10" s="17">
        <v>0.35034332161678999</v>
      </c>
      <c r="AA10" s="17">
        <v>0.401850351851886</v>
      </c>
      <c r="AB10" s="17">
        <v>0.29101505053531401</v>
      </c>
      <c r="AC10" s="17">
        <v>0.28309143790824098</v>
      </c>
      <c r="AD10" s="17">
        <v>0.37235756298849798</v>
      </c>
      <c r="AE10" s="17"/>
      <c r="AF10" s="17">
        <v>0.34036407878584102</v>
      </c>
      <c r="AG10" s="17"/>
      <c r="AH10" s="17">
        <v>0.32922179429234899</v>
      </c>
      <c r="AI10" s="17"/>
      <c r="AJ10" s="17">
        <v>0.31030064834800802</v>
      </c>
      <c r="AK10" s="17">
        <v>0.35050212626836702</v>
      </c>
      <c r="AL10" s="17">
        <v>0.38646037762538499</v>
      </c>
      <c r="AM10" s="17">
        <v>0.29440405149481302</v>
      </c>
      <c r="AN10" s="17">
        <v>0.343747146822517</v>
      </c>
    </row>
    <row r="11" spans="2:40" x14ac:dyDescent="0.35">
      <c r="B11" s="18" t="s">
        <v>89</v>
      </c>
      <c r="C11" s="19">
        <v>2.20418960014243E-2</v>
      </c>
      <c r="D11" s="19">
        <v>1.3063914622981E-2</v>
      </c>
      <c r="E11" s="19">
        <v>3.15997292846616E-2</v>
      </c>
      <c r="F11" s="19"/>
      <c r="G11" s="19">
        <v>5.2004524402489503E-2</v>
      </c>
      <c r="H11" s="19">
        <v>3.4681391709118499E-2</v>
      </c>
      <c r="I11" s="19">
        <v>1.3929220836968299E-2</v>
      </c>
      <c r="J11" s="19">
        <v>2.2753470817857099E-2</v>
      </c>
      <c r="K11" s="19">
        <v>1.89290195434429E-2</v>
      </c>
      <c r="L11" s="19">
        <v>4.87059174273836E-3</v>
      </c>
      <c r="M11" s="19"/>
      <c r="N11" s="19">
        <v>6.1556893873838198E-2</v>
      </c>
      <c r="O11" s="19">
        <v>1.53409184399717E-2</v>
      </c>
      <c r="P11" s="19">
        <v>1.39426889421465E-2</v>
      </c>
      <c r="Q11" s="19">
        <v>1.04778266952863E-2</v>
      </c>
      <c r="R11" s="19">
        <v>4.1216193295914902E-2</v>
      </c>
      <c r="S11" s="19"/>
      <c r="T11" s="19">
        <v>1.6782285245891499E-2</v>
      </c>
      <c r="U11" s="19">
        <v>1.5692353953936401E-2</v>
      </c>
      <c r="V11" s="19">
        <v>2.3436875120392699E-2</v>
      </c>
      <c r="W11" s="19">
        <v>1.4915903266528399E-2</v>
      </c>
      <c r="X11" s="19"/>
      <c r="Y11" s="19">
        <v>2.4380813494786501E-2</v>
      </c>
      <c r="Z11" s="19">
        <v>0</v>
      </c>
      <c r="AA11" s="19">
        <v>1.47990963512247E-2</v>
      </c>
      <c r="AB11" s="19">
        <v>3.1791009208798703E-2</v>
      </c>
      <c r="AC11" s="19">
        <v>4.4995612665543902E-2</v>
      </c>
      <c r="AD11" s="19">
        <v>6.8627007427062403E-2</v>
      </c>
      <c r="AE11" s="19"/>
      <c r="AF11" s="19">
        <v>1.4850706178110001E-2</v>
      </c>
      <c r="AG11" s="19"/>
      <c r="AH11" s="19">
        <v>2.02685293157682E-2</v>
      </c>
      <c r="AI11" s="19"/>
      <c r="AJ11" s="19">
        <v>2.6914181451209E-2</v>
      </c>
      <c r="AK11" s="19">
        <v>1.3586650924687201E-2</v>
      </c>
      <c r="AL11" s="19">
        <v>1.4208744795020699E-2</v>
      </c>
      <c r="AM11" s="19">
        <v>2.2090764990697301E-2</v>
      </c>
      <c r="AN11" s="19">
        <v>3.6116481349286203E-2</v>
      </c>
    </row>
    <row r="12" spans="2:40" x14ac:dyDescent="0.35">
      <c r="B12" s="16" t="s">
        <v>209</v>
      </c>
    </row>
    <row r="13" spans="2:40" x14ac:dyDescent="0.35">
      <c r="B13" t="s">
        <v>63</v>
      </c>
    </row>
    <row r="14" spans="2:40" x14ac:dyDescent="0.35">
      <c r="B14" t="s">
        <v>64</v>
      </c>
    </row>
    <row r="16" spans="2:40" x14ac:dyDescent="0.35">
      <c r="B16" s="8" t="str">
        <f>HYPERLINK("#'Contents'!A1", "Return to Contents")</f>
        <v>Return to Contents</v>
      </c>
    </row>
  </sheetData>
  <mergeCells count="9">
    <mergeCell ref="AF5"/>
    <mergeCell ref="AH5"/>
    <mergeCell ref="AJ5:AN5"/>
    <mergeCell ref="D2:AH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dimension ref="B2:AN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0" width="10.7265625" customWidth="1"/>
    <col min="41" max="41" width="2.1796875" customWidth="1"/>
  </cols>
  <sheetData>
    <row r="2" spans="2:40" ht="40" customHeight="1" x14ac:dyDescent="0.35">
      <c r="D2" s="30" t="s">
        <v>211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row>
    <row r="5" spans="2:40" ht="30" customHeight="1" x14ac:dyDescent="0.35">
      <c r="B5" s="15"/>
      <c r="C5" s="15"/>
      <c r="D5" s="29" t="s">
        <v>49</v>
      </c>
      <c r="E5" s="29"/>
      <c r="F5" s="15"/>
      <c r="G5" s="29" t="s">
        <v>50</v>
      </c>
      <c r="H5" s="29"/>
      <c r="I5" s="29"/>
      <c r="J5" s="29"/>
      <c r="K5" s="29"/>
      <c r="L5" s="29"/>
      <c r="M5" s="15"/>
      <c r="N5" s="29" t="s">
        <v>51</v>
      </c>
      <c r="O5" s="29"/>
      <c r="P5" s="29"/>
      <c r="Q5" s="29"/>
      <c r="R5" s="29"/>
      <c r="S5" s="15"/>
      <c r="T5" s="29" t="s">
        <v>52</v>
      </c>
      <c r="U5" s="29"/>
      <c r="V5" s="29"/>
      <c r="W5" s="29"/>
      <c r="X5" s="15"/>
      <c r="Y5" s="29" t="s">
        <v>53</v>
      </c>
      <c r="Z5" s="29"/>
      <c r="AA5" s="29"/>
      <c r="AB5" s="29"/>
      <c r="AC5" s="29"/>
      <c r="AD5" s="29"/>
      <c r="AE5" s="15"/>
      <c r="AF5" s="29" t="s">
        <v>42</v>
      </c>
      <c r="AG5" s="15"/>
      <c r="AH5" s="29" t="s">
        <v>43</v>
      </c>
      <c r="AI5" s="15"/>
      <c r="AJ5" s="29" t="s">
        <v>54</v>
      </c>
      <c r="AK5" s="29"/>
      <c r="AL5" s="29"/>
      <c r="AM5" s="29"/>
      <c r="AN5" s="29"/>
    </row>
    <row r="6" spans="2:4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C6" s="12" t="s">
        <v>40</v>
      </c>
      <c r="AD6" s="12" t="s">
        <v>41</v>
      </c>
      <c r="AF6" s="12" t="s">
        <v>42</v>
      </c>
      <c r="AH6" s="12" t="s">
        <v>43</v>
      </c>
      <c r="AJ6" s="12" t="s">
        <v>44</v>
      </c>
      <c r="AK6" s="12" t="s">
        <v>45</v>
      </c>
      <c r="AL6" s="12" t="s">
        <v>46</v>
      </c>
      <c r="AM6" s="12" t="s">
        <v>47</v>
      </c>
      <c r="AN6" s="12" t="s">
        <v>48</v>
      </c>
    </row>
    <row r="7" spans="2:40" ht="30" customHeight="1" x14ac:dyDescent="0.35">
      <c r="B7" s="10" t="s">
        <v>19</v>
      </c>
      <c r="C7" s="10">
        <v>895</v>
      </c>
      <c r="D7" s="10">
        <v>416</v>
      </c>
      <c r="E7" s="10">
        <v>476</v>
      </c>
      <c r="F7" s="10"/>
      <c r="G7" s="10">
        <v>90</v>
      </c>
      <c r="H7" s="10">
        <v>140</v>
      </c>
      <c r="I7" s="10">
        <v>131</v>
      </c>
      <c r="J7" s="10">
        <v>155</v>
      </c>
      <c r="K7" s="10">
        <v>161</v>
      </c>
      <c r="L7" s="10">
        <v>218</v>
      </c>
      <c r="M7" s="10"/>
      <c r="N7" s="10">
        <v>80</v>
      </c>
      <c r="O7" s="10">
        <v>128</v>
      </c>
      <c r="P7" s="10">
        <v>300</v>
      </c>
      <c r="Q7" s="10">
        <v>261</v>
      </c>
      <c r="R7" s="10">
        <v>118</v>
      </c>
      <c r="S7" s="10"/>
      <c r="T7" s="10">
        <v>53</v>
      </c>
      <c r="U7" s="10">
        <v>242</v>
      </c>
      <c r="V7" s="10">
        <v>234</v>
      </c>
      <c r="W7" s="10">
        <v>261</v>
      </c>
      <c r="X7" s="10"/>
      <c r="Y7" s="10">
        <v>388</v>
      </c>
      <c r="Z7" s="10">
        <v>92</v>
      </c>
      <c r="AA7" s="10">
        <v>272</v>
      </c>
      <c r="AB7" s="10">
        <v>58</v>
      </c>
      <c r="AC7" s="10">
        <v>64</v>
      </c>
      <c r="AD7" s="10">
        <v>18</v>
      </c>
      <c r="AE7" s="10"/>
      <c r="AF7" s="10">
        <v>437</v>
      </c>
      <c r="AG7" s="10"/>
      <c r="AH7" s="10">
        <v>883</v>
      </c>
      <c r="AI7" s="10"/>
      <c r="AJ7" s="10">
        <v>303</v>
      </c>
      <c r="AK7" s="10">
        <v>135</v>
      </c>
      <c r="AL7" s="10">
        <v>196</v>
      </c>
      <c r="AM7" s="10">
        <v>186</v>
      </c>
      <c r="AN7" s="10">
        <v>75</v>
      </c>
    </row>
    <row r="8" spans="2:40" ht="30" customHeight="1" x14ac:dyDescent="0.35">
      <c r="B8" s="11" t="s">
        <v>20</v>
      </c>
      <c r="C8" s="11">
        <v>899</v>
      </c>
      <c r="D8" s="11">
        <v>458</v>
      </c>
      <c r="E8" s="11">
        <v>437</v>
      </c>
      <c r="F8" s="11"/>
      <c r="G8" s="11">
        <v>100</v>
      </c>
      <c r="H8" s="11">
        <v>157</v>
      </c>
      <c r="I8" s="11">
        <v>135</v>
      </c>
      <c r="J8" s="11">
        <v>160</v>
      </c>
      <c r="K8" s="11">
        <v>140</v>
      </c>
      <c r="L8" s="11">
        <v>207</v>
      </c>
      <c r="M8" s="11"/>
      <c r="N8" s="11">
        <v>84</v>
      </c>
      <c r="O8" s="11">
        <v>130</v>
      </c>
      <c r="P8" s="11">
        <v>295</v>
      </c>
      <c r="Q8" s="11">
        <v>262</v>
      </c>
      <c r="R8" s="11">
        <v>119</v>
      </c>
      <c r="S8" s="11"/>
      <c r="T8" s="11">
        <v>54</v>
      </c>
      <c r="U8" s="11">
        <v>240</v>
      </c>
      <c r="V8" s="11">
        <v>234</v>
      </c>
      <c r="W8" s="11">
        <v>267</v>
      </c>
      <c r="X8" s="11"/>
      <c r="Y8" s="11">
        <v>401</v>
      </c>
      <c r="Z8" s="11">
        <v>91</v>
      </c>
      <c r="AA8" s="11">
        <v>257</v>
      </c>
      <c r="AB8" s="11">
        <v>59</v>
      </c>
      <c r="AC8" s="11">
        <v>69</v>
      </c>
      <c r="AD8" s="11">
        <v>18</v>
      </c>
      <c r="AE8" s="11"/>
      <c r="AF8" s="11">
        <v>438</v>
      </c>
      <c r="AG8" s="11"/>
      <c r="AH8" s="11">
        <v>887</v>
      </c>
      <c r="AI8" s="11"/>
      <c r="AJ8" s="11">
        <v>291</v>
      </c>
      <c r="AK8" s="11">
        <v>132</v>
      </c>
      <c r="AL8" s="11">
        <v>188</v>
      </c>
      <c r="AM8" s="11">
        <v>206</v>
      </c>
      <c r="AN8" s="11">
        <v>82</v>
      </c>
    </row>
    <row r="9" spans="2:40" x14ac:dyDescent="0.35">
      <c r="B9" s="18" t="s">
        <v>168</v>
      </c>
      <c r="C9" s="17">
        <v>0.72218164343841695</v>
      </c>
      <c r="D9" s="17">
        <v>0.72769372517896602</v>
      </c>
      <c r="E9" s="17">
        <v>0.71676858354751005</v>
      </c>
      <c r="F9" s="17"/>
      <c r="G9" s="17">
        <v>0.77461558197522795</v>
      </c>
      <c r="H9" s="17">
        <v>0.75945123144040005</v>
      </c>
      <c r="I9" s="17">
        <v>0.71175586266965996</v>
      </c>
      <c r="J9" s="17">
        <v>0.66318002186495495</v>
      </c>
      <c r="K9" s="17">
        <v>0.71900864465754399</v>
      </c>
      <c r="L9" s="17">
        <v>0.72327256118530203</v>
      </c>
      <c r="M9" s="17"/>
      <c r="N9" s="17">
        <v>0.77393843208193902</v>
      </c>
      <c r="O9" s="17">
        <v>0.69119250021476897</v>
      </c>
      <c r="P9" s="17">
        <v>0.74516278887630705</v>
      </c>
      <c r="Q9" s="17">
        <v>0.72851853360110796</v>
      </c>
      <c r="R9" s="17">
        <v>0.63784393757914404</v>
      </c>
      <c r="S9" s="17"/>
      <c r="T9" s="17">
        <v>0.71926688633760105</v>
      </c>
      <c r="U9" s="17">
        <v>0.71703314265287399</v>
      </c>
      <c r="V9" s="17">
        <v>0.70517882606368498</v>
      </c>
      <c r="W9" s="17">
        <v>0.74368643094732101</v>
      </c>
      <c r="X9" s="17"/>
      <c r="Y9" s="17">
        <v>0.74082109491200698</v>
      </c>
      <c r="Z9" s="17">
        <v>0.70621476095274105</v>
      </c>
      <c r="AA9" s="17">
        <v>0.67891135895390897</v>
      </c>
      <c r="AB9" s="17">
        <v>0.81377457623028904</v>
      </c>
      <c r="AC9" s="17">
        <v>0.74266064524378905</v>
      </c>
      <c r="AD9" s="17">
        <v>0.63603078886772602</v>
      </c>
      <c r="AE9" s="17"/>
      <c r="AF9" s="17">
        <v>0.71549528823133102</v>
      </c>
      <c r="AG9" s="17"/>
      <c r="AH9" s="17">
        <v>0.72689330043939004</v>
      </c>
      <c r="AI9" s="17"/>
      <c r="AJ9" s="17">
        <v>0.72537830205266596</v>
      </c>
      <c r="AK9" s="17">
        <v>0.78847410004489205</v>
      </c>
      <c r="AL9" s="17">
        <v>0.74456561078182204</v>
      </c>
      <c r="AM9" s="17">
        <v>0.68747224104990001</v>
      </c>
      <c r="AN9" s="17">
        <v>0.64049666034387998</v>
      </c>
    </row>
    <row r="10" spans="2:40" x14ac:dyDescent="0.35">
      <c r="B10" s="18" t="s">
        <v>169</v>
      </c>
      <c r="C10" s="17">
        <v>0.27186623045708902</v>
      </c>
      <c r="D10" s="17">
        <v>0.26682184108349599</v>
      </c>
      <c r="E10" s="17">
        <v>0.27674851187928301</v>
      </c>
      <c r="F10" s="17"/>
      <c r="G10" s="17">
        <v>0.20295489487519899</v>
      </c>
      <c r="H10" s="17">
        <v>0.22896851717580599</v>
      </c>
      <c r="I10" s="17">
        <v>0.28824413733033999</v>
      </c>
      <c r="J10" s="17">
        <v>0.328734852407568</v>
      </c>
      <c r="K10" s="17">
        <v>0.28099135534245601</v>
      </c>
      <c r="L10" s="17">
        <v>0.27672743881469802</v>
      </c>
      <c r="M10" s="17"/>
      <c r="N10" s="17">
        <v>0.21524791309042099</v>
      </c>
      <c r="O10" s="17">
        <v>0.30880749978523098</v>
      </c>
      <c r="P10" s="17">
        <v>0.25139236066227599</v>
      </c>
      <c r="Q10" s="17">
        <v>0.26189584593485199</v>
      </c>
      <c r="R10" s="17">
        <v>0.35453942787234899</v>
      </c>
      <c r="S10" s="17"/>
      <c r="T10" s="17">
        <v>0.280733113662399</v>
      </c>
      <c r="U10" s="17">
        <v>0.27495484270931297</v>
      </c>
      <c r="V10" s="17">
        <v>0.28539962214293801</v>
      </c>
      <c r="W10" s="17">
        <v>0.25175097012474901</v>
      </c>
      <c r="X10" s="17"/>
      <c r="Y10" s="17">
        <v>0.248881084875201</v>
      </c>
      <c r="Z10" s="17">
        <v>0.29378523904725901</v>
      </c>
      <c r="AA10" s="17">
        <v>0.32108864104609097</v>
      </c>
      <c r="AB10" s="17">
        <v>0.18622542376971099</v>
      </c>
      <c r="AC10" s="17">
        <v>0.239571050288895</v>
      </c>
      <c r="AD10" s="17">
        <v>0.36396921113227398</v>
      </c>
      <c r="AE10" s="17"/>
      <c r="AF10" s="17">
        <v>0.28450471176866898</v>
      </c>
      <c r="AG10" s="17"/>
      <c r="AH10" s="17">
        <v>0.26810521365517698</v>
      </c>
      <c r="AI10" s="17"/>
      <c r="AJ10" s="17">
        <v>0.26731318861054598</v>
      </c>
      <c r="AK10" s="17">
        <v>0.21152589995510801</v>
      </c>
      <c r="AL10" s="17">
        <v>0.25059995279060898</v>
      </c>
      <c r="AM10" s="17">
        <v>0.30132488884220998</v>
      </c>
      <c r="AN10" s="17">
        <v>0.35950333965612002</v>
      </c>
    </row>
    <row r="11" spans="2:40" x14ac:dyDescent="0.35">
      <c r="B11" s="18" t="s">
        <v>89</v>
      </c>
      <c r="C11" s="19">
        <v>5.9521261044936996E-3</v>
      </c>
      <c r="D11" s="19">
        <v>5.4844337375374299E-3</v>
      </c>
      <c r="E11" s="19">
        <v>6.4829045732065303E-3</v>
      </c>
      <c r="F11" s="19"/>
      <c r="G11" s="19">
        <v>2.24295231495731E-2</v>
      </c>
      <c r="H11" s="19">
        <v>1.1580251383794E-2</v>
      </c>
      <c r="I11" s="19">
        <v>0</v>
      </c>
      <c r="J11" s="19">
        <v>8.0851257274771396E-3</v>
      </c>
      <c r="K11" s="19">
        <v>0</v>
      </c>
      <c r="L11" s="19">
        <v>0</v>
      </c>
      <c r="M11" s="19"/>
      <c r="N11" s="19">
        <v>1.08136548276394E-2</v>
      </c>
      <c r="O11" s="19">
        <v>0</v>
      </c>
      <c r="P11" s="19">
        <v>3.4448504614174699E-3</v>
      </c>
      <c r="Q11" s="19">
        <v>9.5856204640399692E-3</v>
      </c>
      <c r="R11" s="19">
        <v>7.6166345485066903E-3</v>
      </c>
      <c r="S11" s="19"/>
      <c r="T11" s="19">
        <v>0</v>
      </c>
      <c r="U11" s="19">
        <v>8.0120146378123702E-3</v>
      </c>
      <c r="V11" s="19">
        <v>9.4215517933768402E-3</v>
      </c>
      <c r="W11" s="19">
        <v>4.5625989279294704E-3</v>
      </c>
      <c r="X11" s="19"/>
      <c r="Y11" s="19">
        <v>1.02978202127925E-2</v>
      </c>
      <c r="Z11" s="19">
        <v>0</v>
      </c>
      <c r="AA11" s="19">
        <v>0</v>
      </c>
      <c r="AB11" s="19">
        <v>0</v>
      </c>
      <c r="AC11" s="19">
        <v>1.77683044673159E-2</v>
      </c>
      <c r="AD11" s="19">
        <v>0</v>
      </c>
      <c r="AE11" s="19"/>
      <c r="AF11" s="19">
        <v>0</v>
      </c>
      <c r="AG11" s="19"/>
      <c r="AH11" s="19">
        <v>5.0014859054327097E-3</v>
      </c>
      <c r="AI11" s="19"/>
      <c r="AJ11" s="19">
        <v>7.3085093367885202E-3</v>
      </c>
      <c r="AK11" s="19">
        <v>0</v>
      </c>
      <c r="AL11" s="19">
        <v>4.8344364275681303E-3</v>
      </c>
      <c r="AM11" s="19">
        <v>1.1202870107889701E-2</v>
      </c>
      <c r="AN11" s="19">
        <v>0</v>
      </c>
    </row>
    <row r="12" spans="2:40" x14ac:dyDescent="0.35">
      <c r="B12" s="16" t="s">
        <v>209</v>
      </c>
    </row>
    <row r="13" spans="2:40" x14ac:dyDescent="0.35">
      <c r="B13" t="s">
        <v>63</v>
      </c>
    </row>
    <row r="14" spans="2:40" x14ac:dyDescent="0.35">
      <c r="B14" t="s">
        <v>64</v>
      </c>
    </row>
    <row r="16" spans="2:40" x14ac:dyDescent="0.35">
      <c r="B16" s="8" t="str">
        <f>HYPERLINK("#'Contents'!A1", "Return to Contents")</f>
        <v>Return to Contents</v>
      </c>
    </row>
  </sheetData>
  <mergeCells count="9">
    <mergeCell ref="AF5"/>
    <mergeCell ref="AH5"/>
    <mergeCell ref="AJ5:AN5"/>
    <mergeCell ref="D2:AH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dimension ref="B2:AN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0" width="10.7265625" customWidth="1"/>
    <col min="41" max="41" width="2.1796875" customWidth="1"/>
  </cols>
  <sheetData>
    <row r="2" spans="2:40" ht="40" customHeight="1" x14ac:dyDescent="0.35">
      <c r="D2" s="30" t="s">
        <v>212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row>
    <row r="5" spans="2:40" ht="30" customHeight="1" x14ac:dyDescent="0.35">
      <c r="B5" s="15"/>
      <c r="C5" s="15"/>
      <c r="D5" s="29" t="s">
        <v>49</v>
      </c>
      <c r="E5" s="29"/>
      <c r="F5" s="15"/>
      <c r="G5" s="29" t="s">
        <v>50</v>
      </c>
      <c r="H5" s="29"/>
      <c r="I5" s="29"/>
      <c r="J5" s="29"/>
      <c r="K5" s="29"/>
      <c r="L5" s="29"/>
      <c r="M5" s="15"/>
      <c r="N5" s="29" t="s">
        <v>51</v>
      </c>
      <c r="O5" s="29"/>
      <c r="P5" s="29"/>
      <c r="Q5" s="29"/>
      <c r="R5" s="29"/>
      <c r="S5" s="15"/>
      <c r="T5" s="29" t="s">
        <v>52</v>
      </c>
      <c r="U5" s="29"/>
      <c r="V5" s="29"/>
      <c r="W5" s="29"/>
      <c r="X5" s="15"/>
      <c r="Y5" s="29" t="s">
        <v>53</v>
      </c>
      <c r="Z5" s="29"/>
      <c r="AA5" s="29"/>
      <c r="AB5" s="29"/>
      <c r="AC5" s="29"/>
      <c r="AD5" s="29"/>
      <c r="AE5" s="15"/>
      <c r="AF5" s="29" t="s">
        <v>42</v>
      </c>
      <c r="AG5" s="15"/>
      <c r="AH5" s="29" t="s">
        <v>43</v>
      </c>
      <c r="AI5" s="15"/>
      <c r="AJ5" s="29" t="s">
        <v>54</v>
      </c>
      <c r="AK5" s="29"/>
      <c r="AL5" s="29"/>
      <c r="AM5" s="29"/>
      <c r="AN5" s="29"/>
    </row>
    <row r="6" spans="2:4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C6" s="12" t="s">
        <v>40</v>
      </c>
      <c r="AD6" s="12" t="s">
        <v>41</v>
      </c>
      <c r="AF6" s="12" t="s">
        <v>42</v>
      </c>
      <c r="AH6" s="12" t="s">
        <v>43</v>
      </c>
      <c r="AJ6" s="12" t="s">
        <v>44</v>
      </c>
      <c r="AK6" s="12" t="s">
        <v>45</v>
      </c>
      <c r="AL6" s="12" t="s">
        <v>46</v>
      </c>
      <c r="AM6" s="12" t="s">
        <v>47</v>
      </c>
      <c r="AN6" s="12" t="s">
        <v>48</v>
      </c>
    </row>
    <row r="7" spans="2:40" ht="30" customHeight="1" x14ac:dyDescent="0.35">
      <c r="B7" s="10" t="s">
        <v>19</v>
      </c>
      <c r="C7" s="10">
        <v>895</v>
      </c>
      <c r="D7" s="10">
        <v>416</v>
      </c>
      <c r="E7" s="10">
        <v>476</v>
      </c>
      <c r="F7" s="10"/>
      <c r="G7" s="10">
        <v>90</v>
      </c>
      <c r="H7" s="10">
        <v>140</v>
      </c>
      <c r="I7" s="10">
        <v>131</v>
      </c>
      <c r="J7" s="10">
        <v>155</v>
      </c>
      <c r="K7" s="10">
        <v>161</v>
      </c>
      <c r="L7" s="10">
        <v>218</v>
      </c>
      <c r="M7" s="10"/>
      <c r="N7" s="10">
        <v>80</v>
      </c>
      <c r="O7" s="10">
        <v>128</v>
      </c>
      <c r="P7" s="10">
        <v>300</v>
      </c>
      <c r="Q7" s="10">
        <v>261</v>
      </c>
      <c r="R7" s="10">
        <v>118</v>
      </c>
      <c r="S7" s="10"/>
      <c r="T7" s="10">
        <v>53</v>
      </c>
      <c r="U7" s="10">
        <v>242</v>
      </c>
      <c r="V7" s="10">
        <v>234</v>
      </c>
      <c r="W7" s="10">
        <v>261</v>
      </c>
      <c r="X7" s="10"/>
      <c r="Y7" s="10">
        <v>388</v>
      </c>
      <c r="Z7" s="10">
        <v>92</v>
      </c>
      <c r="AA7" s="10">
        <v>272</v>
      </c>
      <c r="AB7" s="10">
        <v>58</v>
      </c>
      <c r="AC7" s="10">
        <v>64</v>
      </c>
      <c r="AD7" s="10">
        <v>18</v>
      </c>
      <c r="AE7" s="10"/>
      <c r="AF7" s="10">
        <v>437</v>
      </c>
      <c r="AG7" s="10"/>
      <c r="AH7" s="10">
        <v>883</v>
      </c>
      <c r="AI7" s="10"/>
      <c r="AJ7" s="10">
        <v>303</v>
      </c>
      <c r="AK7" s="10">
        <v>135</v>
      </c>
      <c r="AL7" s="10">
        <v>196</v>
      </c>
      <c r="AM7" s="10">
        <v>186</v>
      </c>
      <c r="AN7" s="10">
        <v>75</v>
      </c>
    </row>
    <row r="8" spans="2:40" ht="30" customHeight="1" x14ac:dyDescent="0.35">
      <c r="B8" s="11" t="s">
        <v>20</v>
      </c>
      <c r="C8" s="11">
        <v>899</v>
      </c>
      <c r="D8" s="11">
        <v>458</v>
      </c>
      <c r="E8" s="11">
        <v>437</v>
      </c>
      <c r="F8" s="11"/>
      <c r="G8" s="11">
        <v>100</v>
      </c>
      <c r="H8" s="11">
        <v>157</v>
      </c>
      <c r="I8" s="11">
        <v>135</v>
      </c>
      <c r="J8" s="11">
        <v>160</v>
      </c>
      <c r="K8" s="11">
        <v>140</v>
      </c>
      <c r="L8" s="11">
        <v>207</v>
      </c>
      <c r="M8" s="11"/>
      <c r="N8" s="11">
        <v>84</v>
      </c>
      <c r="O8" s="11">
        <v>130</v>
      </c>
      <c r="P8" s="11">
        <v>295</v>
      </c>
      <c r="Q8" s="11">
        <v>262</v>
      </c>
      <c r="R8" s="11">
        <v>119</v>
      </c>
      <c r="S8" s="11"/>
      <c r="T8" s="11">
        <v>54</v>
      </c>
      <c r="U8" s="11">
        <v>240</v>
      </c>
      <c r="V8" s="11">
        <v>234</v>
      </c>
      <c r="W8" s="11">
        <v>267</v>
      </c>
      <c r="X8" s="11"/>
      <c r="Y8" s="11">
        <v>401</v>
      </c>
      <c r="Z8" s="11">
        <v>91</v>
      </c>
      <c r="AA8" s="11">
        <v>257</v>
      </c>
      <c r="AB8" s="11">
        <v>59</v>
      </c>
      <c r="AC8" s="11">
        <v>69</v>
      </c>
      <c r="AD8" s="11">
        <v>18</v>
      </c>
      <c r="AE8" s="11"/>
      <c r="AF8" s="11">
        <v>438</v>
      </c>
      <c r="AG8" s="11"/>
      <c r="AH8" s="11">
        <v>887</v>
      </c>
      <c r="AI8" s="11"/>
      <c r="AJ8" s="11">
        <v>291</v>
      </c>
      <c r="AK8" s="11">
        <v>132</v>
      </c>
      <c r="AL8" s="11">
        <v>188</v>
      </c>
      <c r="AM8" s="11">
        <v>206</v>
      </c>
      <c r="AN8" s="11">
        <v>82</v>
      </c>
    </row>
    <row r="9" spans="2:40" x14ac:dyDescent="0.35">
      <c r="B9" s="18" t="s">
        <v>168</v>
      </c>
      <c r="C9" s="17">
        <v>0.72903726921221002</v>
      </c>
      <c r="D9" s="17">
        <v>0.72439054536668301</v>
      </c>
      <c r="E9" s="17">
        <v>0.73436804221959495</v>
      </c>
      <c r="F9" s="17"/>
      <c r="G9" s="17">
        <v>0.76724643284065597</v>
      </c>
      <c r="H9" s="17">
        <v>0.71250721740498102</v>
      </c>
      <c r="I9" s="17">
        <v>0.730732820518321</v>
      </c>
      <c r="J9" s="17">
        <v>0.74920071402363497</v>
      </c>
      <c r="K9" s="17">
        <v>0.72209157959928805</v>
      </c>
      <c r="L9" s="17">
        <v>0.71115631223110098</v>
      </c>
      <c r="M9" s="17"/>
      <c r="N9" s="17">
        <v>0.73059857692664398</v>
      </c>
      <c r="O9" s="17">
        <v>0.69605678995412801</v>
      </c>
      <c r="P9" s="17">
        <v>0.69797476063921204</v>
      </c>
      <c r="Q9" s="17">
        <v>0.79035506777339604</v>
      </c>
      <c r="R9" s="17">
        <v>0.712112009942097</v>
      </c>
      <c r="S9" s="17"/>
      <c r="T9" s="17">
        <v>0.77200895208488896</v>
      </c>
      <c r="U9" s="17">
        <v>0.68928622804750606</v>
      </c>
      <c r="V9" s="17">
        <v>0.702600877673488</v>
      </c>
      <c r="W9" s="17">
        <v>0.785005970158558</v>
      </c>
      <c r="X9" s="17"/>
      <c r="Y9" s="17">
        <v>0.76587763228136396</v>
      </c>
      <c r="Z9" s="17">
        <v>0.69160162317601903</v>
      </c>
      <c r="AA9" s="17">
        <v>0.68691964441870601</v>
      </c>
      <c r="AB9" s="17">
        <v>0.63588009834821102</v>
      </c>
      <c r="AC9" s="17">
        <v>0.829992730859758</v>
      </c>
      <c r="AD9" s="17">
        <v>0.63624475740995101</v>
      </c>
      <c r="AE9" s="17"/>
      <c r="AF9" s="17">
        <v>0.71913316272386196</v>
      </c>
      <c r="AG9" s="17"/>
      <c r="AH9" s="17">
        <v>0.72995135352107499</v>
      </c>
      <c r="AI9" s="17"/>
      <c r="AJ9" s="17">
        <v>0.73291940864125205</v>
      </c>
      <c r="AK9" s="17">
        <v>0.70397043031920503</v>
      </c>
      <c r="AL9" s="17">
        <v>0.72550666942452602</v>
      </c>
      <c r="AM9" s="17">
        <v>0.73275589954282605</v>
      </c>
      <c r="AN9" s="17">
        <v>0.75421824187551001</v>
      </c>
    </row>
    <row r="10" spans="2:40" x14ac:dyDescent="0.35">
      <c r="B10" s="18" t="s">
        <v>169</v>
      </c>
      <c r="C10" s="17">
        <v>0.25717135737983199</v>
      </c>
      <c r="D10" s="17">
        <v>0.262863207722075</v>
      </c>
      <c r="E10" s="17">
        <v>0.250651125760606</v>
      </c>
      <c r="F10" s="17"/>
      <c r="G10" s="17">
        <v>0.232753567159344</v>
      </c>
      <c r="H10" s="17">
        <v>0.26412785305040998</v>
      </c>
      <c r="I10" s="17">
        <v>0.25573686402752799</v>
      </c>
      <c r="J10" s="17">
        <v>0.23101976303562199</v>
      </c>
      <c r="K10" s="17">
        <v>0.27206256316830502</v>
      </c>
      <c r="L10" s="17">
        <v>0.27477016637193702</v>
      </c>
      <c r="M10" s="17"/>
      <c r="N10" s="17">
        <v>0.26940142307335602</v>
      </c>
      <c r="O10" s="17">
        <v>0.28683665219688498</v>
      </c>
      <c r="P10" s="17">
        <v>0.28321209675096198</v>
      </c>
      <c r="Q10" s="17">
        <v>0.19971071661322001</v>
      </c>
      <c r="R10" s="17">
        <v>0.27098374938064301</v>
      </c>
      <c r="S10" s="17"/>
      <c r="T10" s="17">
        <v>0.20669351703330999</v>
      </c>
      <c r="U10" s="17">
        <v>0.29310768640019402</v>
      </c>
      <c r="V10" s="17">
        <v>0.27995075939046998</v>
      </c>
      <c r="W10" s="17">
        <v>0.207457045579584</v>
      </c>
      <c r="X10" s="17"/>
      <c r="Y10" s="17">
        <v>0.22091130906699299</v>
      </c>
      <c r="Z10" s="17">
        <v>0.29678990039924602</v>
      </c>
      <c r="AA10" s="17">
        <v>0.30229835286064699</v>
      </c>
      <c r="AB10" s="17">
        <v>0.33093847841148599</v>
      </c>
      <c r="AC10" s="17">
        <v>0.15125016442856101</v>
      </c>
      <c r="AD10" s="17">
        <v>0.36375524259004899</v>
      </c>
      <c r="AE10" s="17"/>
      <c r="AF10" s="17">
        <v>0.26895906618003401</v>
      </c>
      <c r="AG10" s="17"/>
      <c r="AH10" s="17">
        <v>0.25608004058187001</v>
      </c>
      <c r="AI10" s="17"/>
      <c r="AJ10" s="17">
        <v>0.25643775629068899</v>
      </c>
      <c r="AK10" s="17">
        <v>0.27018295005753701</v>
      </c>
      <c r="AL10" s="17">
        <v>0.25439830474574998</v>
      </c>
      <c r="AM10" s="17">
        <v>0.25695032222596498</v>
      </c>
      <c r="AN10" s="17">
        <v>0.24578175812448999</v>
      </c>
    </row>
    <row r="11" spans="2:40" x14ac:dyDescent="0.35">
      <c r="B11" s="18" t="s">
        <v>89</v>
      </c>
      <c r="C11" s="19">
        <v>1.3791373407958199E-2</v>
      </c>
      <c r="D11" s="19">
        <v>1.2746246911242E-2</v>
      </c>
      <c r="E11" s="19">
        <v>1.49808320197989E-2</v>
      </c>
      <c r="F11" s="19"/>
      <c r="G11" s="19">
        <v>0</v>
      </c>
      <c r="H11" s="19">
        <v>2.3364929544609499E-2</v>
      </c>
      <c r="I11" s="19">
        <v>1.35303154541506E-2</v>
      </c>
      <c r="J11" s="19">
        <v>1.97795229407433E-2</v>
      </c>
      <c r="K11" s="19">
        <v>5.84585723240742E-3</v>
      </c>
      <c r="L11" s="19">
        <v>1.40735213969615E-2</v>
      </c>
      <c r="M11" s="19"/>
      <c r="N11" s="19">
        <v>0</v>
      </c>
      <c r="O11" s="19">
        <v>1.7106557848987299E-2</v>
      </c>
      <c r="P11" s="19">
        <v>1.8813142609825601E-2</v>
      </c>
      <c r="Q11" s="19">
        <v>9.9342156133834705E-3</v>
      </c>
      <c r="R11" s="19">
        <v>1.6904240677260401E-2</v>
      </c>
      <c r="S11" s="19"/>
      <c r="T11" s="19">
        <v>2.1297530881800999E-2</v>
      </c>
      <c r="U11" s="19">
        <v>1.7606085552300001E-2</v>
      </c>
      <c r="V11" s="19">
        <v>1.7448362936041701E-2</v>
      </c>
      <c r="W11" s="19">
        <v>7.5369842618577898E-3</v>
      </c>
      <c r="X11" s="19"/>
      <c r="Y11" s="19">
        <v>1.3211058651642901E-2</v>
      </c>
      <c r="Z11" s="19">
        <v>1.1608476424735699E-2</v>
      </c>
      <c r="AA11" s="19">
        <v>1.07820027206468E-2</v>
      </c>
      <c r="AB11" s="19">
        <v>3.3181423240302897E-2</v>
      </c>
      <c r="AC11" s="19">
        <v>1.87571047116817E-2</v>
      </c>
      <c r="AD11" s="19">
        <v>0</v>
      </c>
      <c r="AE11" s="19"/>
      <c r="AF11" s="19">
        <v>1.19077710961036E-2</v>
      </c>
      <c r="AG11" s="19"/>
      <c r="AH11" s="19">
        <v>1.39686058970545E-2</v>
      </c>
      <c r="AI11" s="19"/>
      <c r="AJ11" s="19">
        <v>1.0642835068058999E-2</v>
      </c>
      <c r="AK11" s="19">
        <v>2.58466196232577E-2</v>
      </c>
      <c r="AL11" s="19">
        <v>2.0095025829724202E-2</v>
      </c>
      <c r="AM11" s="19">
        <v>1.02937782312088E-2</v>
      </c>
      <c r="AN11" s="19">
        <v>0</v>
      </c>
    </row>
    <row r="12" spans="2:40" x14ac:dyDescent="0.35">
      <c r="B12" s="16" t="s">
        <v>209</v>
      </c>
    </row>
    <row r="13" spans="2:40" x14ac:dyDescent="0.35">
      <c r="B13" t="s">
        <v>63</v>
      </c>
    </row>
    <row r="14" spans="2:40" x14ac:dyDescent="0.35">
      <c r="B14" t="s">
        <v>64</v>
      </c>
    </row>
    <row r="16" spans="2:40" x14ac:dyDescent="0.35">
      <c r="B16" s="8" t="str">
        <f>HYPERLINK("#'Contents'!A1", "Return to Contents")</f>
        <v>Return to Contents</v>
      </c>
    </row>
  </sheetData>
  <mergeCells count="9">
    <mergeCell ref="AF5"/>
    <mergeCell ref="AH5"/>
    <mergeCell ref="AJ5:AN5"/>
    <mergeCell ref="D2:AH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dimension ref="B2:AN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0" width="10.7265625" customWidth="1"/>
    <col min="41" max="41" width="2.1796875" customWidth="1"/>
  </cols>
  <sheetData>
    <row r="2" spans="2:40" ht="40" customHeight="1" x14ac:dyDescent="0.35">
      <c r="D2" s="30" t="s">
        <v>213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row>
    <row r="5" spans="2:40" ht="30" customHeight="1" x14ac:dyDescent="0.35">
      <c r="B5" s="15"/>
      <c r="C5" s="15"/>
      <c r="D5" s="29" t="s">
        <v>49</v>
      </c>
      <c r="E5" s="29"/>
      <c r="F5" s="15"/>
      <c r="G5" s="29" t="s">
        <v>50</v>
      </c>
      <c r="H5" s="29"/>
      <c r="I5" s="29"/>
      <c r="J5" s="29"/>
      <c r="K5" s="29"/>
      <c r="L5" s="29"/>
      <c r="M5" s="15"/>
      <c r="N5" s="29" t="s">
        <v>51</v>
      </c>
      <c r="O5" s="29"/>
      <c r="P5" s="29"/>
      <c r="Q5" s="29"/>
      <c r="R5" s="29"/>
      <c r="S5" s="15"/>
      <c r="T5" s="29" t="s">
        <v>52</v>
      </c>
      <c r="U5" s="29"/>
      <c r="V5" s="29"/>
      <c r="W5" s="29"/>
      <c r="X5" s="15"/>
      <c r="Y5" s="29" t="s">
        <v>53</v>
      </c>
      <c r="Z5" s="29"/>
      <c r="AA5" s="29"/>
      <c r="AB5" s="29"/>
      <c r="AC5" s="29"/>
      <c r="AD5" s="29"/>
      <c r="AE5" s="15"/>
      <c r="AF5" s="29" t="s">
        <v>42</v>
      </c>
      <c r="AG5" s="15"/>
      <c r="AH5" s="29" t="s">
        <v>43</v>
      </c>
      <c r="AI5" s="15"/>
      <c r="AJ5" s="29" t="s">
        <v>54</v>
      </c>
      <c r="AK5" s="29"/>
      <c r="AL5" s="29"/>
      <c r="AM5" s="29"/>
      <c r="AN5" s="29"/>
    </row>
    <row r="6" spans="2:4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C6" s="12" t="s">
        <v>40</v>
      </c>
      <c r="AD6" s="12" t="s">
        <v>41</v>
      </c>
      <c r="AF6" s="12" t="s">
        <v>42</v>
      </c>
      <c r="AH6" s="12" t="s">
        <v>43</v>
      </c>
      <c r="AJ6" s="12" t="s">
        <v>44</v>
      </c>
      <c r="AK6" s="12" t="s">
        <v>45</v>
      </c>
      <c r="AL6" s="12" t="s">
        <v>46</v>
      </c>
      <c r="AM6" s="12" t="s">
        <v>47</v>
      </c>
      <c r="AN6" s="12" t="s">
        <v>48</v>
      </c>
    </row>
    <row r="7" spans="2:40" ht="30" customHeight="1" x14ac:dyDescent="0.35">
      <c r="B7" s="10" t="s">
        <v>19</v>
      </c>
      <c r="C7" s="10">
        <v>895</v>
      </c>
      <c r="D7" s="10">
        <v>416</v>
      </c>
      <c r="E7" s="10">
        <v>476</v>
      </c>
      <c r="F7" s="10"/>
      <c r="G7" s="10">
        <v>90</v>
      </c>
      <c r="H7" s="10">
        <v>140</v>
      </c>
      <c r="I7" s="10">
        <v>131</v>
      </c>
      <c r="J7" s="10">
        <v>155</v>
      </c>
      <c r="K7" s="10">
        <v>161</v>
      </c>
      <c r="L7" s="10">
        <v>218</v>
      </c>
      <c r="M7" s="10"/>
      <c r="N7" s="10">
        <v>80</v>
      </c>
      <c r="O7" s="10">
        <v>128</v>
      </c>
      <c r="P7" s="10">
        <v>300</v>
      </c>
      <c r="Q7" s="10">
        <v>261</v>
      </c>
      <c r="R7" s="10">
        <v>118</v>
      </c>
      <c r="S7" s="10"/>
      <c r="T7" s="10">
        <v>53</v>
      </c>
      <c r="U7" s="10">
        <v>242</v>
      </c>
      <c r="V7" s="10">
        <v>234</v>
      </c>
      <c r="W7" s="10">
        <v>261</v>
      </c>
      <c r="X7" s="10"/>
      <c r="Y7" s="10">
        <v>388</v>
      </c>
      <c r="Z7" s="10">
        <v>92</v>
      </c>
      <c r="AA7" s="10">
        <v>272</v>
      </c>
      <c r="AB7" s="10">
        <v>58</v>
      </c>
      <c r="AC7" s="10">
        <v>64</v>
      </c>
      <c r="AD7" s="10">
        <v>18</v>
      </c>
      <c r="AE7" s="10"/>
      <c r="AF7" s="10">
        <v>437</v>
      </c>
      <c r="AG7" s="10"/>
      <c r="AH7" s="10">
        <v>883</v>
      </c>
      <c r="AI7" s="10"/>
      <c r="AJ7" s="10">
        <v>303</v>
      </c>
      <c r="AK7" s="10">
        <v>135</v>
      </c>
      <c r="AL7" s="10">
        <v>196</v>
      </c>
      <c r="AM7" s="10">
        <v>186</v>
      </c>
      <c r="AN7" s="10">
        <v>75</v>
      </c>
    </row>
    <row r="8" spans="2:40" ht="30" customHeight="1" x14ac:dyDescent="0.35">
      <c r="B8" s="11" t="s">
        <v>20</v>
      </c>
      <c r="C8" s="11">
        <v>899</v>
      </c>
      <c r="D8" s="11">
        <v>458</v>
      </c>
      <c r="E8" s="11">
        <v>437</v>
      </c>
      <c r="F8" s="11"/>
      <c r="G8" s="11">
        <v>100</v>
      </c>
      <c r="H8" s="11">
        <v>157</v>
      </c>
      <c r="I8" s="11">
        <v>135</v>
      </c>
      <c r="J8" s="11">
        <v>160</v>
      </c>
      <c r="K8" s="11">
        <v>140</v>
      </c>
      <c r="L8" s="11">
        <v>207</v>
      </c>
      <c r="M8" s="11"/>
      <c r="N8" s="11">
        <v>84</v>
      </c>
      <c r="O8" s="11">
        <v>130</v>
      </c>
      <c r="P8" s="11">
        <v>295</v>
      </c>
      <c r="Q8" s="11">
        <v>262</v>
      </c>
      <c r="R8" s="11">
        <v>119</v>
      </c>
      <c r="S8" s="11"/>
      <c r="T8" s="11">
        <v>54</v>
      </c>
      <c r="U8" s="11">
        <v>240</v>
      </c>
      <c r="V8" s="11">
        <v>234</v>
      </c>
      <c r="W8" s="11">
        <v>267</v>
      </c>
      <c r="X8" s="11"/>
      <c r="Y8" s="11">
        <v>401</v>
      </c>
      <c r="Z8" s="11">
        <v>91</v>
      </c>
      <c r="AA8" s="11">
        <v>257</v>
      </c>
      <c r="AB8" s="11">
        <v>59</v>
      </c>
      <c r="AC8" s="11">
        <v>69</v>
      </c>
      <c r="AD8" s="11">
        <v>18</v>
      </c>
      <c r="AE8" s="11"/>
      <c r="AF8" s="11">
        <v>438</v>
      </c>
      <c r="AG8" s="11"/>
      <c r="AH8" s="11">
        <v>887</v>
      </c>
      <c r="AI8" s="11"/>
      <c r="AJ8" s="11">
        <v>291</v>
      </c>
      <c r="AK8" s="11">
        <v>132</v>
      </c>
      <c r="AL8" s="11">
        <v>188</v>
      </c>
      <c r="AM8" s="11">
        <v>206</v>
      </c>
      <c r="AN8" s="11">
        <v>82</v>
      </c>
    </row>
    <row r="9" spans="2:40" x14ac:dyDescent="0.35">
      <c r="B9" s="18" t="s">
        <v>168</v>
      </c>
      <c r="C9" s="17">
        <v>0.30735175651306801</v>
      </c>
      <c r="D9" s="17">
        <v>0.35129029055497901</v>
      </c>
      <c r="E9" s="17">
        <v>0.26115347515512799</v>
      </c>
      <c r="F9" s="17"/>
      <c r="G9" s="17">
        <v>0.474335878485524</v>
      </c>
      <c r="H9" s="17">
        <v>0.43738230336887002</v>
      </c>
      <c r="I9" s="17">
        <v>0.34801861353511099</v>
      </c>
      <c r="J9" s="17">
        <v>0.341585659030398</v>
      </c>
      <c r="K9" s="17">
        <v>0.22315508264495201</v>
      </c>
      <c r="L9" s="17">
        <v>0.132188870111447</v>
      </c>
      <c r="M9" s="17"/>
      <c r="N9" s="17">
        <v>0.34202122294700399</v>
      </c>
      <c r="O9" s="17">
        <v>0.26751113840536</v>
      </c>
      <c r="P9" s="17">
        <v>0.21496973520757801</v>
      </c>
      <c r="Q9" s="17">
        <v>0.38331672979971798</v>
      </c>
      <c r="R9" s="17">
        <v>0.39244785602197602</v>
      </c>
      <c r="S9" s="17"/>
      <c r="T9" s="17">
        <v>0.26166397293534499</v>
      </c>
      <c r="U9" s="17">
        <v>0.23051676097493301</v>
      </c>
      <c r="V9" s="17">
        <v>0.31945442664965601</v>
      </c>
      <c r="W9" s="17">
        <v>0.39589108134898199</v>
      </c>
      <c r="X9" s="17"/>
      <c r="Y9" s="17">
        <v>0.41392774162824503</v>
      </c>
      <c r="Z9" s="17">
        <v>0.27708934362645199</v>
      </c>
      <c r="AA9" s="17">
        <v>0.13966264436589901</v>
      </c>
      <c r="AB9" s="17">
        <v>0.26467623220144598</v>
      </c>
      <c r="AC9" s="17">
        <v>0.33497910368056599</v>
      </c>
      <c r="AD9" s="17">
        <v>0.46545195016748298</v>
      </c>
      <c r="AE9" s="17"/>
      <c r="AF9" s="17">
        <v>0.29746445990232701</v>
      </c>
      <c r="AG9" s="17"/>
      <c r="AH9" s="17">
        <v>0.308229840487243</v>
      </c>
      <c r="AI9" s="17"/>
      <c r="AJ9" s="17">
        <v>0.34668355679149798</v>
      </c>
      <c r="AK9" s="17">
        <v>0.25566554216314902</v>
      </c>
      <c r="AL9" s="17">
        <v>0.26966054590469701</v>
      </c>
      <c r="AM9" s="17">
        <v>0.29471384301006098</v>
      </c>
      <c r="AN9" s="17">
        <v>0.36865940658393598</v>
      </c>
    </row>
    <row r="10" spans="2:40" x14ac:dyDescent="0.35">
      <c r="B10" s="18" t="s">
        <v>169</v>
      </c>
      <c r="C10" s="17">
        <v>0.67842833534758995</v>
      </c>
      <c r="D10" s="17">
        <v>0.63497443686067401</v>
      </c>
      <c r="E10" s="17">
        <v>0.72402149751600597</v>
      </c>
      <c r="F10" s="17"/>
      <c r="G10" s="17">
        <v>0.51691459321474298</v>
      </c>
      <c r="H10" s="17">
        <v>0.54832623828914195</v>
      </c>
      <c r="I10" s="17">
        <v>0.63710063414339202</v>
      </c>
      <c r="J10" s="17">
        <v>0.64574217355883801</v>
      </c>
      <c r="K10" s="17">
        <v>0.763949158310955</v>
      </c>
      <c r="L10" s="17">
        <v>0.84935030050605698</v>
      </c>
      <c r="M10" s="17"/>
      <c r="N10" s="17">
        <v>0.65797877705299601</v>
      </c>
      <c r="O10" s="17">
        <v>0.701293563245449</v>
      </c>
      <c r="P10" s="17">
        <v>0.77093958713044197</v>
      </c>
      <c r="Q10" s="17">
        <v>0.61005064076250304</v>
      </c>
      <c r="R10" s="17">
        <v>0.583780427420452</v>
      </c>
      <c r="S10" s="17"/>
      <c r="T10" s="17">
        <v>0.70097851662984101</v>
      </c>
      <c r="U10" s="17">
        <v>0.75635156187081298</v>
      </c>
      <c r="V10" s="17">
        <v>0.66351972930027003</v>
      </c>
      <c r="W10" s="17">
        <v>0.59428221020935501</v>
      </c>
      <c r="X10" s="17"/>
      <c r="Y10" s="17">
        <v>0.57121962864736997</v>
      </c>
      <c r="Z10" s="17">
        <v>0.71229731902080795</v>
      </c>
      <c r="AA10" s="17">
        <v>0.84547729417023698</v>
      </c>
      <c r="AB10" s="17">
        <v>0.70122064004523599</v>
      </c>
      <c r="AC10" s="17">
        <v>0.66502089631943395</v>
      </c>
      <c r="AD10" s="17">
        <v>0.53454804983251702</v>
      </c>
      <c r="AE10" s="17"/>
      <c r="AF10" s="17">
        <v>0.68201726349061997</v>
      </c>
      <c r="AG10" s="17"/>
      <c r="AH10" s="17">
        <v>0.67736751179848598</v>
      </c>
      <c r="AI10" s="17"/>
      <c r="AJ10" s="17">
        <v>0.63289728571387205</v>
      </c>
      <c r="AK10" s="17">
        <v>0.73743696819856597</v>
      </c>
      <c r="AL10" s="17">
        <v>0.71456764408218598</v>
      </c>
      <c r="AM10" s="17">
        <v>0.70058367212785899</v>
      </c>
      <c r="AN10" s="17">
        <v>0.60696807307593503</v>
      </c>
    </row>
    <row r="11" spans="2:40" x14ac:dyDescent="0.35">
      <c r="B11" s="18" t="s">
        <v>89</v>
      </c>
      <c r="C11" s="19">
        <v>1.4219908139342E-2</v>
      </c>
      <c r="D11" s="19">
        <v>1.37352725843466E-2</v>
      </c>
      <c r="E11" s="19">
        <v>1.48250273288655E-2</v>
      </c>
      <c r="F11" s="19"/>
      <c r="G11" s="19">
        <v>8.7495282997330105E-3</v>
      </c>
      <c r="H11" s="19">
        <v>1.4291458341988E-2</v>
      </c>
      <c r="I11" s="19">
        <v>1.4880752321497E-2</v>
      </c>
      <c r="J11" s="19">
        <v>1.26721674107645E-2</v>
      </c>
      <c r="K11" s="19">
        <v>1.2895759044092301E-2</v>
      </c>
      <c r="L11" s="19">
        <v>1.8460829382496501E-2</v>
      </c>
      <c r="M11" s="19"/>
      <c r="N11" s="19">
        <v>0</v>
      </c>
      <c r="O11" s="19">
        <v>3.11952983491907E-2</v>
      </c>
      <c r="P11" s="19">
        <v>1.4090677661979601E-2</v>
      </c>
      <c r="Q11" s="19">
        <v>6.6326294377791603E-3</v>
      </c>
      <c r="R11" s="19">
        <v>2.3771716557572299E-2</v>
      </c>
      <c r="S11" s="19"/>
      <c r="T11" s="19">
        <v>3.7357510434814299E-2</v>
      </c>
      <c r="U11" s="19">
        <v>1.3131677154253899E-2</v>
      </c>
      <c r="V11" s="19">
        <v>1.7025844050074401E-2</v>
      </c>
      <c r="W11" s="19">
        <v>9.82670844166284E-3</v>
      </c>
      <c r="X11" s="19"/>
      <c r="Y11" s="19">
        <v>1.4852629724385001E-2</v>
      </c>
      <c r="Z11" s="19">
        <v>1.0613337352740299E-2</v>
      </c>
      <c r="AA11" s="19">
        <v>1.4860061463863299E-2</v>
      </c>
      <c r="AB11" s="19">
        <v>3.4103127753317801E-2</v>
      </c>
      <c r="AC11" s="19">
        <v>0</v>
      </c>
      <c r="AD11" s="19">
        <v>0</v>
      </c>
      <c r="AE11" s="19"/>
      <c r="AF11" s="19">
        <v>2.0518276607052601E-2</v>
      </c>
      <c r="AG11" s="19"/>
      <c r="AH11" s="19">
        <v>1.44026477142709E-2</v>
      </c>
      <c r="AI11" s="19"/>
      <c r="AJ11" s="19">
        <v>2.04191574946299E-2</v>
      </c>
      <c r="AK11" s="19">
        <v>6.8974896382854303E-3</v>
      </c>
      <c r="AL11" s="19">
        <v>1.57718100131173E-2</v>
      </c>
      <c r="AM11" s="19">
        <v>4.7024848620805196E-3</v>
      </c>
      <c r="AN11" s="19">
        <v>2.43725203401296E-2</v>
      </c>
    </row>
    <row r="12" spans="2:40" x14ac:dyDescent="0.35">
      <c r="B12" s="16" t="s">
        <v>209</v>
      </c>
    </row>
    <row r="13" spans="2:40" x14ac:dyDescent="0.35">
      <c r="B13" t="s">
        <v>63</v>
      </c>
    </row>
    <row r="14" spans="2:40" x14ac:dyDescent="0.35">
      <c r="B14" t="s">
        <v>64</v>
      </c>
    </row>
    <row r="16" spans="2:40" x14ac:dyDescent="0.35">
      <c r="B16" s="8" t="str">
        <f>HYPERLINK("#'Contents'!A1", "Return to Contents")</f>
        <v>Return to Contents</v>
      </c>
    </row>
  </sheetData>
  <mergeCells count="9">
    <mergeCell ref="AF5"/>
    <mergeCell ref="AH5"/>
    <mergeCell ref="AJ5:AN5"/>
    <mergeCell ref="D2:AH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dimension ref="B2:AN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0" width="10.7265625" customWidth="1"/>
    <col min="41" max="41" width="2.1796875" customWidth="1"/>
  </cols>
  <sheetData>
    <row r="2" spans="2:40" ht="40" customHeight="1" x14ac:dyDescent="0.35">
      <c r="D2" s="30" t="s">
        <v>214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row>
    <row r="5" spans="2:40" ht="30" customHeight="1" x14ac:dyDescent="0.35">
      <c r="B5" s="15"/>
      <c r="C5" s="15"/>
      <c r="D5" s="29" t="s">
        <v>49</v>
      </c>
      <c r="E5" s="29"/>
      <c r="F5" s="15"/>
      <c r="G5" s="29" t="s">
        <v>50</v>
      </c>
      <c r="H5" s="29"/>
      <c r="I5" s="29"/>
      <c r="J5" s="29"/>
      <c r="K5" s="29"/>
      <c r="L5" s="29"/>
      <c r="M5" s="15"/>
      <c r="N5" s="29" t="s">
        <v>51</v>
      </c>
      <c r="O5" s="29"/>
      <c r="P5" s="29"/>
      <c r="Q5" s="29"/>
      <c r="R5" s="29"/>
      <c r="S5" s="15"/>
      <c r="T5" s="29" t="s">
        <v>52</v>
      </c>
      <c r="U5" s="29"/>
      <c r="V5" s="29"/>
      <c r="W5" s="29"/>
      <c r="X5" s="15"/>
      <c r="Y5" s="29" t="s">
        <v>53</v>
      </c>
      <c r="Z5" s="29"/>
      <c r="AA5" s="29"/>
      <c r="AB5" s="29"/>
      <c r="AC5" s="29"/>
      <c r="AD5" s="29"/>
      <c r="AE5" s="15"/>
      <c r="AF5" s="29" t="s">
        <v>42</v>
      </c>
      <c r="AG5" s="15"/>
      <c r="AH5" s="29" t="s">
        <v>43</v>
      </c>
      <c r="AI5" s="15"/>
      <c r="AJ5" s="29" t="s">
        <v>54</v>
      </c>
      <c r="AK5" s="29"/>
      <c r="AL5" s="29"/>
      <c r="AM5" s="29"/>
      <c r="AN5" s="29"/>
    </row>
    <row r="6" spans="2:4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C6" s="12" t="s">
        <v>40</v>
      </c>
      <c r="AD6" s="12" t="s">
        <v>41</v>
      </c>
      <c r="AF6" s="12" t="s">
        <v>42</v>
      </c>
      <c r="AH6" s="12" t="s">
        <v>43</v>
      </c>
      <c r="AJ6" s="12" t="s">
        <v>44</v>
      </c>
      <c r="AK6" s="12" t="s">
        <v>45</v>
      </c>
      <c r="AL6" s="12" t="s">
        <v>46</v>
      </c>
      <c r="AM6" s="12" t="s">
        <v>47</v>
      </c>
      <c r="AN6" s="12" t="s">
        <v>48</v>
      </c>
    </row>
    <row r="7" spans="2:40" ht="30" customHeight="1" x14ac:dyDescent="0.35">
      <c r="B7" s="10" t="s">
        <v>19</v>
      </c>
      <c r="C7" s="10">
        <v>895</v>
      </c>
      <c r="D7" s="10">
        <v>416</v>
      </c>
      <c r="E7" s="10">
        <v>476</v>
      </c>
      <c r="F7" s="10"/>
      <c r="G7" s="10">
        <v>90</v>
      </c>
      <c r="H7" s="10">
        <v>140</v>
      </c>
      <c r="I7" s="10">
        <v>131</v>
      </c>
      <c r="J7" s="10">
        <v>155</v>
      </c>
      <c r="K7" s="10">
        <v>161</v>
      </c>
      <c r="L7" s="10">
        <v>218</v>
      </c>
      <c r="M7" s="10"/>
      <c r="N7" s="10">
        <v>80</v>
      </c>
      <c r="O7" s="10">
        <v>128</v>
      </c>
      <c r="P7" s="10">
        <v>300</v>
      </c>
      <c r="Q7" s="10">
        <v>261</v>
      </c>
      <c r="R7" s="10">
        <v>118</v>
      </c>
      <c r="S7" s="10"/>
      <c r="T7" s="10">
        <v>53</v>
      </c>
      <c r="U7" s="10">
        <v>242</v>
      </c>
      <c r="V7" s="10">
        <v>234</v>
      </c>
      <c r="W7" s="10">
        <v>261</v>
      </c>
      <c r="X7" s="10"/>
      <c r="Y7" s="10">
        <v>388</v>
      </c>
      <c r="Z7" s="10">
        <v>92</v>
      </c>
      <c r="AA7" s="10">
        <v>272</v>
      </c>
      <c r="AB7" s="10">
        <v>58</v>
      </c>
      <c r="AC7" s="10">
        <v>64</v>
      </c>
      <c r="AD7" s="10">
        <v>18</v>
      </c>
      <c r="AE7" s="10"/>
      <c r="AF7" s="10">
        <v>437</v>
      </c>
      <c r="AG7" s="10"/>
      <c r="AH7" s="10">
        <v>883</v>
      </c>
      <c r="AI7" s="10"/>
      <c r="AJ7" s="10">
        <v>303</v>
      </c>
      <c r="AK7" s="10">
        <v>135</v>
      </c>
      <c r="AL7" s="10">
        <v>196</v>
      </c>
      <c r="AM7" s="10">
        <v>186</v>
      </c>
      <c r="AN7" s="10">
        <v>75</v>
      </c>
    </row>
    <row r="8" spans="2:40" ht="30" customHeight="1" x14ac:dyDescent="0.35">
      <c r="B8" s="11" t="s">
        <v>20</v>
      </c>
      <c r="C8" s="11">
        <v>899</v>
      </c>
      <c r="D8" s="11">
        <v>458</v>
      </c>
      <c r="E8" s="11">
        <v>437</v>
      </c>
      <c r="F8" s="11"/>
      <c r="G8" s="11">
        <v>100</v>
      </c>
      <c r="H8" s="11">
        <v>157</v>
      </c>
      <c r="I8" s="11">
        <v>135</v>
      </c>
      <c r="J8" s="11">
        <v>160</v>
      </c>
      <c r="K8" s="11">
        <v>140</v>
      </c>
      <c r="L8" s="11">
        <v>207</v>
      </c>
      <c r="M8" s="11"/>
      <c r="N8" s="11">
        <v>84</v>
      </c>
      <c r="O8" s="11">
        <v>130</v>
      </c>
      <c r="P8" s="11">
        <v>295</v>
      </c>
      <c r="Q8" s="11">
        <v>262</v>
      </c>
      <c r="R8" s="11">
        <v>119</v>
      </c>
      <c r="S8" s="11"/>
      <c r="T8" s="11">
        <v>54</v>
      </c>
      <c r="U8" s="11">
        <v>240</v>
      </c>
      <c r="V8" s="11">
        <v>234</v>
      </c>
      <c r="W8" s="11">
        <v>267</v>
      </c>
      <c r="X8" s="11"/>
      <c r="Y8" s="11">
        <v>401</v>
      </c>
      <c r="Z8" s="11">
        <v>91</v>
      </c>
      <c r="AA8" s="11">
        <v>257</v>
      </c>
      <c r="AB8" s="11">
        <v>59</v>
      </c>
      <c r="AC8" s="11">
        <v>69</v>
      </c>
      <c r="AD8" s="11">
        <v>18</v>
      </c>
      <c r="AE8" s="11"/>
      <c r="AF8" s="11">
        <v>438</v>
      </c>
      <c r="AG8" s="11"/>
      <c r="AH8" s="11">
        <v>887</v>
      </c>
      <c r="AI8" s="11"/>
      <c r="AJ8" s="11">
        <v>291</v>
      </c>
      <c r="AK8" s="11">
        <v>132</v>
      </c>
      <c r="AL8" s="11">
        <v>188</v>
      </c>
      <c r="AM8" s="11">
        <v>206</v>
      </c>
      <c r="AN8" s="11">
        <v>82</v>
      </c>
    </row>
    <row r="9" spans="2:40" x14ac:dyDescent="0.35">
      <c r="B9" s="18" t="s">
        <v>168</v>
      </c>
      <c r="C9" s="17">
        <v>0.365927556554277</v>
      </c>
      <c r="D9" s="17">
        <v>0.415510897970295</v>
      </c>
      <c r="E9" s="17">
        <v>0.31189906834838699</v>
      </c>
      <c r="F9" s="17"/>
      <c r="G9" s="17">
        <v>0.49879456462579602</v>
      </c>
      <c r="H9" s="17">
        <v>0.50539516780041105</v>
      </c>
      <c r="I9" s="17">
        <v>0.43671952705550499</v>
      </c>
      <c r="J9" s="17">
        <v>0.34476574107954899</v>
      </c>
      <c r="K9" s="17">
        <v>0.27920913033539901</v>
      </c>
      <c r="L9" s="17">
        <v>0.224966918035199</v>
      </c>
      <c r="M9" s="17"/>
      <c r="N9" s="17">
        <v>0.35514623758258401</v>
      </c>
      <c r="O9" s="17">
        <v>0.359821180705935</v>
      </c>
      <c r="P9" s="17">
        <v>0.27441844063575099</v>
      </c>
      <c r="Q9" s="17">
        <v>0.44576621092887297</v>
      </c>
      <c r="R9" s="17">
        <v>0.42910653684975902</v>
      </c>
      <c r="S9" s="17"/>
      <c r="T9" s="17">
        <v>0.37705359262355898</v>
      </c>
      <c r="U9" s="17">
        <v>0.31473558684112501</v>
      </c>
      <c r="V9" s="17">
        <v>0.35711467101876998</v>
      </c>
      <c r="W9" s="17">
        <v>0.434301044706287</v>
      </c>
      <c r="X9" s="17"/>
      <c r="Y9" s="17">
        <v>0.43243269145060498</v>
      </c>
      <c r="Z9" s="17">
        <v>0.346331145388313</v>
      </c>
      <c r="AA9" s="17">
        <v>0.23540699907245799</v>
      </c>
      <c r="AB9" s="17">
        <v>0.34187045041198699</v>
      </c>
      <c r="AC9" s="17">
        <v>0.464916343925318</v>
      </c>
      <c r="AD9" s="17">
        <v>0.500395131575185</v>
      </c>
      <c r="AE9" s="17"/>
      <c r="AF9" s="17">
        <v>0.37770647858865097</v>
      </c>
      <c r="AG9" s="17"/>
      <c r="AH9" s="17">
        <v>0.364735047529263</v>
      </c>
      <c r="AI9" s="17"/>
      <c r="AJ9" s="17">
        <v>0.44791636853536299</v>
      </c>
      <c r="AK9" s="17">
        <v>0.27175954538970998</v>
      </c>
      <c r="AL9" s="17">
        <v>0.33919069639444899</v>
      </c>
      <c r="AM9" s="17">
        <v>0.33628635874458701</v>
      </c>
      <c r="AN9" s="17">
        <v>0.361381316607429</v>
      </c>
    </row>
    <row r="10" spans="2:40" x14ac:dyDescent="0.35">
      <c r="B10" s="18" t="s">
        <v>169</v>
      </c>
      <c r="C10" s="17">
        <v>0.62095428898092697</v>
      </c>
      <c r="D10" s="17">
        <v>0.57483091774405304</v>
      </c>
      <c r="E10" s="17">
        <v>0.67126769590661395</v>
      </c>
      <c r="F10" s="17"/>
      <c r="G10" s="17">
        <v>0.48276271619591299</v>
      </c>
      <c r="H10" s="17">
        <v>0.46207895395426102</v>
      </c>
      <c r="I10" s="17">
        <v>0.56328047294449501</v>
      </c>
      <c r="J10" s="17">
        <v>0.64801525133756999</v>
      </c>
      <c r="K10" s="17">
        <v>0.71470062303376802</v>
      </c>
      <c r="L10" s="17">
        <v>0.76133205681887794</v>
      </c>
      <c r="M10" s="17"/>
      <c r="N10" s="17">
        <v>0.62369186997608606</v>
      </c>
      <c r="O10" s="17">
        <v>0.61674713129957603</v>
      </c>
      <c r="P10" s="17">
        <v>0.71620424556604301</v>
      </c>
      <c r="Q10" s="17">
        <v>0.54163169316556903</v>
      </c>
      <c r="R10" s="17">
        <v>0.56341185580644704</v>
      </c>
      <c r="S10" s="17"/>
      <c r="T10" s="17">
        <v>0.58486659124874896</v>
      </c>
      <c r="U10" s="17">
        <v>0.674107725009083</v>
      </c>
      <c r="V10" s="17">
        <v>0.63097519879534403</v>
      </c>
      <c r="W10" s="17">
        <v>0.560079396320873</v>
      </c>
      <c r="X10" s="17"/>
      <c r="Y10" s="17">
        <v>0.55498691327310801</v>
      </c>
      <c r="Z10" s="17">
        <v>0.653668854611687</v>
      </c>
      <c r="AA10" s="17">
        <v>0.75356434822901297</v>
      </c>
      <c r="AB10" s="17">
        <v>0.62336703947665095</v>
      </c>
      <c r="AC10" s="17">
        <v>0.50826991659543597</v>
      </c>
      <c r="AD10" s="17">
        <v>0.499604868424815</v>
      </c>
      <c r="AE10" s="17"/>
      <c r="AF10" s="17">
        <v>0.609190671782189</v>
      </c>
      <c r="AG10" s="17"/>
      <c r="AH10" s="17">
        <v>0.62197821703149003</v>
      </c>
      <c r="AI10" s="17"/>
      <c r="AJ10" s="17">
        <v>0.53065356843076295</v>
      </c>
      <c r="AK10" s="17">
        <v>0.721294439318374</v>
      </c>
      <c r="AL10" s="17">
        <v>0.65464266578866204</v>
      </c>
      <c r="AM10" s="17">
        <v>0.65644620244420404</v>
      </c>
      <c r="AN10" s="17">
        <v>0.61448032625384497</v>
      </c>
    </row>
    <row r="11" spans="2:40" x14ac:dyDescent="0.35">
      <c r="B11" s="18" t="s">
        <v>89</v>
      </c>
      <c r="C11" s="19">
        <v>1.31181544647957E-2</v>
      </c>
      <c r="D11" s="19">
        <v>9.6581842856529095E-3</v>
      </c>
      <c r="E11" s="19">
        <v>1.68332357449993E-2</v>
      </c>
      <c r="F11" s="19"/>
      <c r="G11" s="19">
        <v>1.84427191782911E-2</v>
      </c>
      <c r="H11" s="19">
        <v>3.2525878245327502E-2</v>
      </c>
      <c r="I11" s="19">
        <v>0</v>
      </c>
      <c r="J11" s="19">
        <v>7.2190075828805897E-3</v>
      </c>
      <c r="K11" s="19">
        <v>6.09024663083219E-3</v>
      </c>
      <c r="L11" s="19">
        <v>1.37010251459234E-2</v>
      </c>
      <c r="M11" s="19"/>
      <c r="N11" s="19">
        <v>2.1161892441330699E-2</v>
      </c>
      <c r="O11" s="19">
        <v>2.3431687994489001E-2</v>
      </c>
      <c r="P11" s="19">
        <v>9.3773137982060707E-3</v>
      </c>
      <c r="Q11" s="19">
        <v>1.26020959055579E-2</v>
      </c>
      <c r="R11" s="19">
        <v>7.4816073437933804E-3</v>
      </c>
      <c r="S11" s="19"/>
      <c r="T11" s="19">
        <v>3.8079816127692498E-2</v>
      </c>
      <c r="U11" s="19">
        <v>1.1156688149792799E-2</v>
      </c>
      <c r="V11" s="19">
        <v>1.1910130185886001E-2</v>
      </c>
      <c r="W11" s="19">
        <v>5.6195589728404499E-3</v>
      </c>
      <c r="X11" s="19"/>
      <c r="Y11" s="19">
        <v>1.25803952762868E-2</v>
      </c>
      <c r="Z11" s="19">
        <v>0</v>
      </c>
      <c r="AA11" s="19">
        <v>1.10286526985293E-2</v>
      </c>
      <c r="AB11" s="19">
        <v>3.4762510111362201E-2</v>
      </c>
      <c r="AC11" s="19">
        <v>2.6813739479246802E-2</v>
      </c>
      <c r="AD11" s="19">
        <v>0</v>
      </c>
      <c r="AE11" s="19"/>
      <c r="AF11" s="19">
        <v>1.310284962916E-2</v>
      </c>
      <c r="AG11" s="19"/>
      <c r="AH11" s="19">
        <v>1.32867354392478E-2</v>
      </c>
      <c r="AI11" s="19"/>
      <c r="AJ11" s="19">
        <v>2.1430063033874E-2</v>
      </c>
      <c r="AK11" s="19">
        <v>6.9460152919153797E-3</v>
      </c>
      <c r="AL11" s="19">
        <v>6.1666378168887702E-3</v>
      </c>
      <c r="AM11" s="19">
        <v>7.2674388112091001E-3</v>
      </c>
      <c r="AN11" s="19">
        <v>2.4138357138725999E-2</v>
      </c>
    </row>
    <row r="12" spans="2:40" x14ac:dyDescent="0.35">
      <c r="B12" s="16" t="s">
        <v>209</v>
      </c>
    </row>
    <row r="13" spans="2:40" x14ac:dyDescent="0.35">
      <c r="B13" t="s">
        <v>63</v>
      </c>
    </row>
    <row r="14" spans="2:40" x14ac:dyDescent="0.35">
      <c r="B14" t="s">
        <v>64</v>
      </c>
    </row>
    <row r="16" spans="2:40" x14ac:dyDescent="0.35">
      <c r="B16" s="8" t="str">
        <f>HYPERLINK("#'Contents'!A1", "Return to Contents")</f>
        <v>Return to Contents</v>
      </c>
    </row>
  </sheetData>
  <mergeCells count="9">
    <mergeCell ref="AF5"/>
    <mergeCell ref="AH5"/>
    <mergeCell ref="AJ5:AN5"/>
    <mergeCell ref="D2:AH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dimension ref="B2:AN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0" width="10.7265625" customWidth="1"/>
    <col min="41" max="41" width="2.1796875" customWidth="1"/>
  </cols>
  <sheetData>
    <row r="2" spans="2:40" ht="40" customHeight="1" x14ac:dyDescent="0.35">
      <c r="D2" s="30" t="s">
        <v>215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row>
    <row r="5" spans="2:40" ht="30" customHeight="1" x14ac:dyDescent="0.35">
      <c r="B5" s="15"/>
      <c r="C5" s="15"/>
      <c r="D5" s="29" t="s">
        <v>49</v>
      </c>
      <c r="E5" s="29"/>
      <c r="F5" s="15"/>
      <c r="G5" s="29" t="s">
        <v>50</v>
      </c>
      <c r="H5" s="29"/>
      <c r="I5" s="29"/>
      <c r="J5" s="29"/>
      <c r="K5" s="29"/>
      <c r="L5" s="29"/>
      <c r="M5" s="15"/>
      <c r="N5" s="29" t="s">
        <v>51</v>
      </c>
      <c r="O5" s="29"/>
      <c r="P5" s="29"/>
      <c r="Q5" s="29"/>
      <c r="R5" s="29"/>
      <c r="S5" s="15"/>
      <c r="T5" s="29" t="s">
        <v>52</v>
      </c>
      <c r="U5" s="29"/>
      <c r="V5" s="29"/>
      <c r="W5" s="29"/>
      <c r="X5" s="15"/>
      <c r="Y5" s="29" t="s">
        <v>53</v>
      </c>
      <c r="Z5" s="29"/>
      <c r="AA5" s="29"/>
      <c r="AB5" s="29"/>
      <c r="AC5" s="29"/>
      <c r="AD5" s="29"/>
      <c r="AE5" s="15"/>
      <c r="AF5" s="29" t="s">
        <v>42</v>
      </c>
      <c r="AG5" s="15"/>
      <c r="AH5" s="29" t="s">
        <v>43</v>
      </c>
      <c r="AI5" s="15"/>
      <c r="AJ5" s="29" t="s">
        <v>54</v>
      </c>
      <c r="AK5" s="29"/>
      <c r="AL5" s="29"/>
      <c r="AM5" s="29"/>
      <c r="AN5" s="29"/>
    </row>
    <row r="6" spans="2:4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C6" s="12" t="s">
        <v>40</v>
      </c>
      <c r="AD6" s="12" t="s">
        <v>41</v>
      </c>
      <c r="AF6" s="12" t="s">
        <v>42</v>
      </c>
      <c r="AH6" s="12" t="s">
        <v>43</v>
      </c>
      <c r="AJ6" s="12" t="s">
        <v>44</v>
      </c>
      <c r="AK6" s="12" t="s">
        <v>45</v>
      </c>
      <c r="AL6" s="12" t="s">
        <v>46</v>
      </c>
      <c r="AM6" s="12" t="s">
        <v>47</v>
      </c>
      <c r="AN6" s="12" t="s">
        <v>48</v>
      </c>
    </row>
    <row r="7" spans="2:40" ht="30" customHeight="1" x14ac:dyDescent="0.35">
      <c r="B7" s="10" t="s">
        <v>19</v>
      </c>
      <c r="C7" s="10">
        <v>895</v>
      </c>
      <c r="D7" s="10">
        <v>416</v>
      </c>
      <c r="E7" s="10">
        <v>476</v>
      </c>
      <c r="F7" s="10"/>
      <c r="G7" s="10">
        <v>90</v>
      </c>
      <c r="H7" s="10">
        <v>140</v>
      </c>
      <c r="I7" s="10">
        <v>131</v>
      </c>
      <c r="J7" s="10">
        <v>155</v>
      </c>
      <c r="K7" s="10">
        <v>161</v>
      </c>
      <c r="L7" s="10">
        <v>218</v>
      </c>
      <c r="M7" s="10"/>
      <c r="N7" s="10">
        <v>80</v>
      </c>
      <c r="O7" s="10">
        <v>128</v>
      </c>
      <c r="P7" s="10">
        <v>300</v>
      </c>
      <c r="Q7" s="10">
        <v>261</v>
      </c>
      <c r="R7" s="10">
        <v>118</v>
      </c>
      <c r="S7" s="10"/>
      <c r="T7" s="10">
        <v>53</v>
      </c>
      <c r="U7" s="10">
        <v>242</v>
      </c>
      <c r="V7" s="10">
        <v>234</v>
      </c>
      <c r="W7" s="10">
        <v>261</v>
      </c>
      <c r="X7" s="10"/>
      <c r="Y7" s="10">
        <v>388</v>
      </c>
      <c r="Z7" s="10">
        <v>92</v>
      </c>
      <c r="AA7" s="10">
        <v>272</v>
      </c>
      <c r="AB7" s="10">
        <v>58</v>
      </c>
      <c r="AC7" s="10">
        <v>64</v>
      </c>
      <c r="AD7" s="10">
        <v>18</v>
      </c>
      <c r="AE7" s="10"/>
      <c r="AF7" s="10">
        <v>437</v>
      </c>
      <c r="AG7" s="10"/>
      <c r="AH7" s="10">
        <v>883</v>
      </c>
      <c r="AI7" s="10"/>
      <c r="AJ7" s="10">
        <v>303</v>
      </c>
      <c r="AK7" s="10">
        <v>135</v>
      </c>
      <c r="AL7" s="10">
        <v>196</v>
      </c>
      <c r="AM7" s="10">
        <v>186</v>
      </c>
      <c r="AN7" s="10">
        <v>75</v>
      </c>
    </row>
    <row r="8" spans="2:40" ht="30" customHeight="1" x14ac:dyDescent="0.35">
      <c r="B8" s="11" t="s">
        <v>20</v>
      </c>
      <c r="C8" s="11">
        <v>899</v>
      </c>
      <c r="D8" s="11">
        <v>458</v>
      </c>
      <c r="E8" s="11">
        <v>437</v>
      </c>
      <c r="F8" s="11"/>
      <c r="G8" s="11">
        <v>100</v>
      </c>
      <c r="H8" s="11">
        <v>157</v>
      </c>
      <c r="I8" s="11">
        <v>135</v>
      </c>
      <c r="J8" s="11">
        <v>160</v>
      </c>
      <c r="K8" s="11">
        <v>140</v>
      </c>
      <c r="L8" s="11">
        <v>207</v>
      </c>
      <c r="M8" s="11"/>
      <c r="N8" s="11">
        <v>84</v>
      </c>
      <c r="O8" s="11">
        <v>130</v>
      </c>
      <c r="P8" s="11">
        <v>295</v>
      </c>
      <c r="Q8" s="11">
        <v>262</v>
      </c>
      <c r="R8" s="11">
        <v>119</v>
      </c>
      <c r="S8" s="11"/>
      <c r="T8" s="11">
        <v>54</v>
      </c>
      <c r="U8" s="11">
        <v>240</v>
      </c>
      <c r="V8" s="11">
        <v>234</v>
      </c>
      <c r="W8" s="11">
        <v>267</v>
      </c>
      <c r="X8" s="11"/>
      <c r="Y8" s="11">
        <v>401</v>
      </c>
      <c r="Z8" s="11">
        <v>91</v>
      </c>
      <c r="AA8" s="11">
        <v>257</v>
      </c>
      <c r="AB8" s="11">
        <v>59</v>
      </c>
      <c r="AC8" s="11">
        <v>69</v>
      </c>
      <c r="AD8" s="11">
        <v>18</v>
      </c>
      <c r="AE8" s="11"/>
      <c r="AF8" s="11">
        <v>438</v>
      </c>
      <c r="AG8" s="11"/>
      <c r="AH8" s="11">
        <v>887</v>
      </c>
      <c r="AI8" s="11"/>
      <c r="AJ8" s="11">
        <v>291</v>
      </c>
      <c r="AK8" s="11">
        <v>132</v>
      </c>
      <c r="AL8" s="11">
        <v>188</v>
      </c>
      <c r="AM8" s="11">
        <v>206</v>
      </c>
      <c r="AN8" s="11">
        <v>82</v>
      </c>
    </row>
    <row r="9" spans="2:40" x14ac:dyDescent="0.35">
      <c r="B9" s="18" t="s">
        <v>168</v>
      </c>
      <c r="C9" s="17">
        <v>0.43572577366619297</v>
      </c>
      <c r="D9" s="17">
        <v>0.42842814355275</v>
      </c>
      <c r="E9" s="17">
        <v>0.44403778619789402</v>
      </c>
      <c r="F9" s="17"/>
      <c r="G9" s="17">
        <v>0.49944845197313797</v>
      </c>
      <c r="H9" s="17">
        <v>0.63491534478411904</v>
      </c>
      <c r="I9" s="17">
        <v>0.49400910701496897</v>
      </c>
      <c r="J9" s="17">
        <v>0.41805777322947202</v>
      </c>
      <c r="K9" s="17">
        <v>0.264711514275211</v>
      </c>
      <c r="L9" s="17">
        <v>0.34514800199965501</v>
      </c>
      <c r="M9" s="17"/>
      <c r="N9" s="17">
        <v>0.40080832291156798</v>
      </c>
      <c r="O9" s="17">
        <v>0.467361219612284</v>
      </c>
      <c r="P9" s="17">
        <v>0.34487842695034199</v>
      </c>
      <c r="Q9" s="17">
        <v>0.50508054090175802</v>
      </c>
      <c r="R9" s="17">
        <v>0.48588595067988699</v>
      </c>
      <c r="S9" s="17"/>
      <c r="T9" s="17">
        <v>0.54335946350568798</v>
      </c>
      <c r="U9" s="17">
        <v>0.41370141470517102</v>
      </c>
      <c r="V9" s="17">
        <v>0.41211584560866399</v>
      </c>
      <c r="W9" s="17">
        <v>0.45517097711132898</v>
      </c>
      <c r="X9" s="17"/>
      <c r="Y9" s="17">
        <v>0.49909275084223698</v>
      </c>
      <c r="Z9" s="17">
        <v>0.43471568798997201</v>
      </c>
      <c r="AA9" s="17">
        <v>0.31529817598883098</v>
      </c>
      <c r="AB9" s="17">
        <v>0.46637455815510998</v>
      </c>
      <c r="AC9" s="17">
        <v>0.51233801535496004</v>
      </c>
      <c r="AD9" s="17">
        <v>0.42125404199116601</v>
      </c>
      <c r="AE9" s="17"/>
      <c r="AF9" s="17">
        <v>0.43447554817869</v>
      </c>
      <c r="AG9" s="17"/>
      <c r="AH9" s="17">
        <v>0.438905327989288</v>
      </c>
      <c r="AI9" s="17"/>
      <c r="AJ9" s="17">
        <v>0.56651193659745502</v>
      </c>
      <c r="AK9" s="17">
        <v>0.44486496802671299</v>
      </c>
      <c r="AL9" s="17">
        <v>0.33269628316837802</v>
      </c>
      <c r="AM9" s="17">
        <v>0.39245539134433499</v>
      </c>
      <c r="AN9" s="17">
        <v>0.30059419389428099</v>
      </c>
    </row>
    <row r="10" spans="2:40" x14ac:dyDescent="0.35">
      <c r="B10" s="18" t="s">
        <v>169</v>
      </c>
      <c r="C10" s="17">
        <v>0.54784922003372705</v>
      </c>
      <c r="D10" s="17">
        <v>0.55163075809943196</v>
      </c>
      <c r="E10" s="17">
        <v>0.54310888728318196</v>
      </c>
      <c r="F10" s="17"/>
      <c r="G10" s="17">
        <v>0.44955407685828003</v>
      </c>
      <c r="H10" s="17">
        <v>0.35941174192672598</v>
      </c>
      <c r="I10" s="17">
        <v>0.48515091287232898</v>
      </c>
      <c r="J10" s="17">
        <v>0.573668914539602</v>
      </c>
      <c r="K10" s="17">
        <v>0.72324652249639299</v>
      </c>
      <c r="L10" s="17">
        <v>0.64052936610903699</v>
      </c>
      <c r="M10" s="17"/>
      <c r="N10" s="17">
        <v>0.58440100378599802</v>
      </c>
      <c r="O10" s="17">
        <v>0.53263878038771595</v>
      </c>
      <c r="P10" s="17">
        <v>0.63075454269975695</v>
      </c>
      <c r="Q10" s="17">
        <v>0.47796227681347297</v>
      </c>
      <c r="R10" s="17">
        <v>0.498401825640098</v>
      </c>
      <c r="S10" s="17"/>
      <c r="T10" s="17">
        <v>0.45664053649431202</v>
      </c>
      <c r="U10" s="17">
        <v>0.57509908497614604</v>
      </c>
      <c r="V10" s="17">
        <v>0.56859634208228205</v>
      </c>
      <c r="W10" s="17">
        <v>0.52984036567732196</v>
      </c>
      <c r="X10" s="17"/>
      <c r="Y10" s="17">
        <v>0.48065705300414602</v>
      </c>
      <c r="Z10" s="17">
        <v>0.55053070767635204</v>
      </c>
      <c r="AA10" s="17">
        <v>0.67724233095750797</v>
      </c>
      <c r="AB10" s="17">
        <v>0.51841216720124506</v>
      </c>
      <c r="AC10" s="17">
        <v>0.46989368017772398</v>
      </c>
      <c r="AD10" s="17">
        <v>0.51011895058177203</v>
      </c>
      <c r="AE10" s="17"/>
      <c r="AF10" s="17">
        <v>0.55187539695641796</v>
      </c>
      <c r="AG10" s="17"/>
      <c r="AH10" s="17">
        <v>0.54445858849128004</v>
      </c>
      <c r="AI10" s="17"/>
      <c r="AJ10" s="17">
        <v>0.40996523299791598</v>
      </c>
      <c r="AK10" s="17">
        <v>0.54807699882567895</v>
      </c>
      <c r="AL10" s="17">
        <v>0.66053737503160304</v>
      </c>
      <c r="AM10" s="17">
        <v>0.59605502456914505</v>
      </c>
      <c r="AN10" s="17">
        <v>0.65860256184841703</v>
      </c>
    </row>
    <row r="11" spans="2:40" x14ac:dyDescent="0.35">
      <c r="B11" s="18" t="s">
        <v>89</v>
      </c>
      <c r="C11" s="19">
        <v>1.64250063000804E-2</v>
      </c>
      <c r="D11" s="19">
        <v>1.9941098347817501E-2</v>
      </c>
      <c r="E11" s="19">
        <v>1.2853326518924299E-2</v>
      </c>
      <c r="F11" s="19"/>
      <c r="G11" s="19">
        <v>5.0997471168581901E-2</v>
      </c>
      <c r="H11" s="19">
        <v>5.6729132891552101E-3</v>
      </c>
      <c r="I11" s="19">
        <v>2.08399801127012E-2</v>
      </c>
      <c r="J11" s="19">
        <v>8.2733122309257001E-3</v>
      </c>
      <c r="K11" s="19">
        <v>1.20419632283953E-2</v>
      </c>
      <c r="L11" s="19">
        <v>1.43226318913077E-2</v>
      </c>
      <c r="M11" s="19"/>
      <c r="N11" s="19">
        <v>1.4790673302434099E-2</v>
      </c>
      <c r="O11" s="19">
        <v>0</v>
      </c>
      <c r="P11" s="19">
        <v>2.4367030349901401E-2</v>
      </c>
      <c r="Q11" s="19">
        <v>1.69571822847688E-2</v>
      </c>
      <c r="R11" s="19">
        <v>1.5712223680014199E-2</v>
      </c>
      <c r="S11" s="19"/>
      <c r="T11" s="19">
        <v>0</v>
      </c>
      <c r="U11" s="19">
        <v>1.1199500318683201E-2</v>
      </c>
      <c r="V11" s="19">
        <v>1.9287812309054301E-2</v>
      </c>
      <c r="W11" s="19">
        <v>1.4988657211349199E-2</v>
      </c>
      <c r="X11" s="19"/>
      <c r="Y11" s="19">
        <v>2.0250196153616801E-2</v>
      </c>
      <c r="Z11" s="19">
        <v>1.4753604333676101E-2</v>
      </c>
      <c r="AA11" s="19">
        <v>7.4594930536616604E-3</v>
      </c>
      <c r="AB11" s="19">
        <v>1.52132746436446E-2</v>
      </c>
      <c r="AC11" s="19">
        <v>1.77683044673159E-2</v>
      </c>
      <c r="AD11" s="19">
        <v>6.8627007427062403E-2</v>
      </c>
      <c r="AE11" s="19"/>
      <c r="AF11" s="19">
        <v>1.3649054864892899E-2</v>
      </c>
      <c r="AG11" s="19"/>
      <c r="AH11" s="19">
        <v>1.6636083519431601E-2</v>
      </c>
      <c r="AI11" s="19"/>
      <c r="AJ11" s="19">
        <v>2.3522830404628201E-2</v>
      </c>
      <c r="AK11" s="19">
        <v>7.0580331476077802E-3</v>
      </c>
      <c r="AL11" s="19">
        <v>6.7663418000192196E-3</v>
      </c>
      <c r="AM11" s="19">
        <v>1.1489584086519899E-2</v>
      </c>
      <c r="AN11" s="19">
        <v>4.0803244257301599E-2</v>
      </c>
    </row>
    <row r="12" spans="2:40" x14ac:dyDescent="0.35">
      <c r="B12" s="16" t="s">
        <v>209</v>
      </c>
    </row>
    <row r="13" spans="2:40" x14ac:dyDescent="0.35">
      <c r="B13" t="s">
        <v>63</v>
      </c>
    </row>
    <row r="14" spans="2:40" x14ac:dyDescent="0.35">
      <c r="B14" t="s">
        <v>64</v>
      </c>
    </row>
    <row r="16" spans="2:40" x14ac:dyDescent="0.35">
      <c r="B16" s="8" t="str">
        <f>HYPERLINK("#'Contents'!A1", "Return to Contents")</f>
        <v>Return to Contents</v>
      </c>
    </row>
  </sheetData>
  <mergeCells count="9">
    <mergeCell ref="AF5"/>
    <mergeCell ref="AH5"/>
    <mergeCell ref="AJ5:AN5"/>
    <mergeCell ref="D2:AH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dimension ref="B2:AN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0" width="10.7265625" customWidth="1"/>
    <col min="41" max="41" width="2.1796875" customWidth="1"/>
  </cols>
  <sheetData>
    <row r="2" spans="2:40" ht="40" customHeight="1" x14ac:dyDescent="0.35">
      <c r="D2" s="30" t="s">
        <v>216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row>
    <row r="5" spans="2:40" ht="30" customHeight="1" x14ac:dyDescent="0.35">
      <c r="B5" s="15"/>
      <c r="C5" s="15"/>
      <c r="D5" s="29" t="s">
        <v>49</v>
      </c>
      <c r="E5" s="29"/>
      <c r="F5" s="15"/>
      <c r="G5" s="29" t="s">
        <v>50</v>
      </c>
      <c r="H5" s="29"/>
      <c r="I5" s="29"/>
      <c r="J5" s="29"/>
      <c r="K5" s="29"/>
      <c r="L5" s="29"/>
      <c r="M5" s="15"/>
      <c r="N5" s="29" t="s">
        <v>51</v>
      </c>
      <c r="O5" s="29"/>
      <c r="P5" s="29"/>
      <c r="Q5" s="29"/>
      <c r="R5" s="29"/>
      <c r="S5" s="15"/>
      <c r="T5" s="29" t="s">
        <v>52</v>
      </c>
      <c r="U5" s="29"/>
      <c r="V5" s="29"/>
      <c r="W5" s="29"/>
      <c r="X5" s="15"/>
      <c r="Y5" s="29" t="s">
        <v>53</v>
      </c>
      <c r="Z5" s="29"/>
      <c r="AA5" s="29"/>
      <c r="AB5" s="29"/>
      <c r="AC5" s="29"/>
      <c r="AD5" s="29"/>
      <c r="AE5" s="15"/>
      <c r="AF5" s="29" t="s">
        <v>42</v>
      </c>
      <c r="AG5" s="15"/>
      <c r="AH5" s="29" t="s">
        <v>43</v>
      </c>
      <c r="AI5" s="15"/>
      <c r="AJ5" s="29" t="s">
        <v>54</v>
      </c>
      <c r="AK5" s="29"/>
      <c r="AL5" s="29"/>
      <c r="AM5" s="29"/>
      <c r="AN5" s="29"/>
    </row>
    <row r="6" spans="2:4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C6" s="12" t="s">
        <v>40</v>
      </c>
      <c r="AD6" s="12" t="s">
        <v>41</v>
      </c>
      <c r="AF6" s="12" t="s">
        <v>42</v>
      </c>
      <c r="AH6" s="12" t="s">
        <v>43</v>
      </c>
      <c r="AJ6" s="12" t="s">
        <v>44</v>
      </c>
      <c r="AK6" s="12" t="s">
        <v>45</v>
      </c>
      <c r="AL6" s="12" t="s">
        <v>46</v>
      </c>
      <c r="AM6" s="12" t="s">
        <v>47</v>
      </c>
      <c r="AN6" s="12" t="s">
        <v>48</v>
      </c>
    </row>
    <row r="7" spans="2:40" ht="30" customHeight="1" x14ac:dyDescent="0.35">
      <c r="B7" s="10" t="s">
        <v>19</v>
      </c>
      <c r="C7" s="10">
        <v>895</v>
      </c>
      <c r="D7" s="10">
        <v>416</v>
      </c>
      <c r="E7" s="10">
        <v>476</v>
      </c>
      <c r="F7" s="10"/>
      <c r="G7" s="10">
        <v>90</v>
      </c>
      <c r="H7" s="10">
        <v>140</v>
      </c>
      <c r="I7" s="10">
        <v>131</v>
      </c>
      <c r="J7" s="10">
        <v>155</v>
      </c>
      <c r="K7" s="10">
        <v>161</v>
      </c>
      <c r="L7" s="10">
        <v>218</v>
      </c>
      <c r="M7" s="10"/>
      <c r="N7" s="10">
        <v>80</v>
      </c>
      <c r="O7" s="10">
        <v>128</v>
      </c>
      <c r="P7" s="10">
        <v>300</v>
      </c>
      <c r="Q7" s="10">
        <v>261</v>
      </c>
      <c r="R7" s="10">
        <v>118</v>
      </c>
      <c r="S7" s="10"/>
      <c r="T7" s="10">
        <v>53</v>
      </c>
      <c r="U7" s="10">
        <v>242</v>
      </c>
      <c r="V7" s="10">
        <v>234</v>
      </c>
      <c r="W7" s="10">
        <v>261</v>
      </c>
      <c r="X7" s="10"/>
      <c r="Y7" s="10">
        <v>388</v>
      </c>
      <c r="Z7" s="10">
        <v>92</v>
      </c>
      <c r="AA7" s="10">
        <v>272</v>
      </c>
      <c r="AB7" s="10">
        <v>58</v>
      </c>
      <c r="AC7" s="10">
        <v>64</v>
      </c>
      <c r="AD7" s="10">
        <v>18</v>
      </c>
      <c r="AE7" s="10"/>
      <c r="AF7" s="10">
        <v>437</v>
      </c>
      <c r="AG7" s="10"/>
      <c r="AH7" s="10">
        <v>883</v>
      </c>
      <c r="AI7" s="10"/>
      <c r="AJ7" s="10">
        <v>303</v>
      </c>
      <c r="AK7" s="10">
        <v>135</v>
      </c>
      <c r="AL7" s="10">
        <v>196</v>
      </c>
      <c r="AM7" s="10">
        <v>186</v>
      </c>
      <c r="AN7" s="10">
        <v>75</v>
      </c>
    </row>
    <row r="8" spans="2:40" ht="30" customHeight="1" x14ac:dyDescent="0.35">
      <c r="B8" s="11" t="s">
        <v>20</v>
      </c>
      <c r="C8" s="11">
        <v>899</v>
      </c>
      <c r="D8" s="11">
        <v>458</v>
      </c>
      <c r="E8" s="11">
        <v>437</v>
      </c>
      <c r="F8" s="11"/>
      <c r="G8" s="11">
        <v>100</v>
      </c>
      <c r="H8" s="11">
        <v>157</v>
      </c>
      <c r="I8" s="11">
        <v>135</v>
      </c>
      <c r="J8" s="11">
        <v>160</v>
      </c>
      <c r="K8" s="11">
        <v>140</v>
      </c>
      <c r="L8" s="11">
        <v>207</v>
      </c>
      <c r="M8" s="11"/>
      <c r="N8" s="11">
        <v>84</v>
      </c>
      <c r="O8" s="11">
        <v>130</v>
      </c>
      <c r="P8" s="11">
        <v>295</v>
      </c>
      <c r="Q8" s="11">
        <v>262</v>
      </c>
      <c r="R8" s="11">
        <v>119</v>
      </c>
      <c r="S8" s="11"/>
      <c r="T8" s="11">
        <v>54</v>
      </c>
      <c r="U8" s="11">
        <v>240</v>
      </c>
      <c r="V8" s="11">
        <v>234</v>
      </c>
      <c r="W8" s="11">
        <v>267</v>
      </c>
      <c r="X8" s="11"/>
      <c r="Y8" s="11">
        <v>401</v>
      </c>
      <c r="Z8" s="11">
        <v>91</v>
      </c>
      <c r="AA8" s="11">
        <v>257</v>
      </c>
      <c r="AB8" s="11">
        <v>59</v>
      </c>
      <c r="AC8" s="11">
        <v>69</v>
      </c>
      <c r="AD8" s="11">
        <v>18</v>
      </c>
      <c r="AE8" s="11"/>
      <c r="AF8" s="11">
        <v>438</v>
      </c>
      <c r="AG8" s="11"/>
      <c r="AH8" s="11">
        <v>887</v>
      </c>
      <c r="AI8" s="11"/>
      <c r="AJ8" s="11">
        <v>291</v>
      </c>
      <c r="AK8" s="11">
        <v>132</v>
      </c>
      <c r="AL8" s="11">
        <v>188</v>
      </c>
      <c r="AM8" s="11">
        <v>206</v>
      </c>
      <c r="AN8" s="11">
        <v>82</v>
      </c>
    </row>
    <row r="9" spans="2:40" x14ac:dyDescent="0.35">
      <c r="B9" s="18" t="s">
        <v>168</v>
      </c>
      <c r="C9" s="17">
        <v>0.29919664764398701</v>
      </c>
      <c r="D9" s="17">
        <v>0.34175166103900101</v>
      </c>
      <c r="E9" s="17">
        <v>0.25439217794852598</v>
      </c>
      <c r="F9" s="17"/>
      <c r="G9" s="17">
        <v>0.38060688584212998</v>
      </c>
      <c r="H9" s="17">
        <v>0.43380550561102699</v>
      </c>
      <c r="I9" s="17">
        <v>0.35854703135456301</v>
      </c>
      <c r="J9" s="17">
        <v>0.297287858361728</v>
      </c>
      <c r="K9" s="17">
        <v>0.21672077640238899</v>
      </c>
      <c r="L9" s="17">
        <v>0.17639223945292001</v>
      </c>
      <c r="M9" s="17"/>
      <c r="N9" s="17">
        <v>0.38967272617034499</v>
      </c>
      <c r="O9" s="17">
        <v>0.25350095572457099</v>
      </c>
      <c r="P9" s="17">
        <v>0.22784599467238101</v>
      </c>
      <c r="Q9" s="17">
        <v>0.333648452566434</v>
      </c>
      <c r="R9" s="17">
        <v>0.381371996120489</v>
      </c>
      <c r="S9" s="17"/>
      <c r="T9" s="17">
        <v>0.21151722444288701</v>
      </c>
      <c r="U9" s="17">
        <v>0.23241845872630501</v>
      </c>
      <c r="V9" s="17">
        <v>0.30335959490193398</v>
      </c>
      <c r="W9" s="17">
        <v>0.37659086711106199</v>
      </c>
      <c r="X9" s="17"/>
      <c r="Y9" s="17">
        <v>0.395211758378265</v>
      </c>
      <c r="Z9" s="17">
        <v>0.32292697631024703</v>
      </c>
      <c r="AA9" s="17">
        <v>0.180717555965209</v>
      </c>
      <c r="AB9" s="17">
        <v>0.13073715056032501</v>
      </c>
      <c r="AC9" s="17">
        <v>0.29542939697227899</v>
      </c>
      <c r="AD9" s="17">
        <v>0.296107986327037</v>
      </c>
      <c r="AE9" s="17"/>
      <c r="AF9" s="17">
        <v>0.299801133273642</v>
      </c>
      <c r="AG9" s="17"/>
      <c r="AH9" s="17">
        <v>0.30201448321081997</v>
      </c>
      <c r="AI9" s="17"/>
      <c r="AJ9" s="17">
        <v>0.29030508349180101</v>
      </c>
      <c r="AK9" s="17">
        <v>0.38618562214041902</v>
      </c>
      <c r="AL9" s="17">
        <v>0.24739574707401801</v>
      </c>
      <c r="AM9" s="17">
        <v>0.30729949357472902</v>
      </c>
      <c r="AN9" s="17">
        <v>0.289337126041182</v>
      </c>
    </row>
    <row r="10" spans="2:40" x14ac:dyDescent="0.35">
      <c r="B10" s="18" t="s">
        <v>169</v>
      </c>
      <c r="C10" s="17">
        <v>0.67409405271650003</v>
      </c>
      <c r="D10" s="17">
        <v>0.63413712197307004</v>
      </c>
      <c r="E10" s="17">
        <v>0.71599348848181599</v>
      </c>
      <c r="F10" s="17"/>
      <c r="G10" s="17">
        <v>0.59584550430528305</v>
      </c>
      <c r="H10" s="17">
        <v>0.51093135379852594</v>
      </c>
      <c r="I10" s="17">
        <v>0.62692578240797103</v>
      </c>
      <c r="J10" s="17">
        <v>0.674710000760536</v>
      </c>
      <c r="K10" s="17">
        <v>0.77048932391867497</v>
      </c>
      <c r="L10" s="17">
        <v>0.80068774276569299</v>
      </c>
      <c r="M10" s="17"/>
      <c r="N10" s="17">
        <v>0.61032727382965501</v>
      </c>
      <c r="O10" s="17">
        <v>0.71949886532780605</v>
      </c>
      <c r="P10" s="17">
        <v>0.74861437763219896</v>
      </c>
      <c r="Q10" s="17">
        <v>0.62718032332199103</v>
      </c>
      <c r="R10" s="17">
        <v>0.59111574413401002</v>
      </c>
      <c r="S10" s="17"/>
      <c r="T10" s="17">
        <v>0.74350458924026896</v>
      </c>
      <c r="U10" s="17">
        <v>0.75944590344564999</v>
      </c>
      <c r="V10" s="17">
        <v>0.66693194114249899</v>
      </c>
      <c r="W10" s="17">
        <v>0.59902390245271597</v>
      </c>
      <c r="X10" s="17"/>
      <c r="Y10" s="17">
        <v>0.57515272372465198</v>
      </c>
      <c r="Z10" s="17">
        <v>0.66645968633701202</v>
      </c>
      <c r="AA10" s="17">
        <v>0.80083295479856098</v>
      </c>
      <c r="AB10" s="17">
        <v>0.83115750402885102</v>
      </c>
      <c r="AC10" s="17">
        <v>0.656211296764874</v>
      </c>
      <c r="AD10" s="17">
        <v>0.65889598097874502</v>
      </c>
      <c r="AE10" s="17"/>
      <c r="AF10" s="17">
        <v>0.67634525719055905</v>
      </c>
      <c r="AG10" s="17"/>
      <c r="AH10" s="17">
        <v>0.670932976812602</v>
      </c>
      <c r="AI10" s="17"/>
      <c r="AJ10" s="17">
        <v>0.68244406150034598</v>
      </c>
      <c r="AK10" s="17">
        <v>0.58975038378880995</v>
      </c>
      <c r="AL10" s="17">
        <v>0.732485310971833</v>
      </c>
      <c r="AM10" s="17">
        <v>0.67642744527071597</v>
      </c>
      <c r="AN10" s="17">
        <v>0.64017894429036903</v>
      </c>
    </row>
    <row r="11" spans="2:40" x14ac:dyDescent="0.35">
      <c r="B11" s="18" t="s">
        <v>89</v>
      </c>
      <c r="C11" s="19">
        <v>2.6709299639513399E-2</v>
      </c>
      <c r="D11" s="19">
        <v>2.4111216987928199E-2</v>
      </c>
      <c r="E11" s="19">
        <v>2.96143335696578E-2</v>
      </c>
      <c r="F11" s="19"/>
      <c r="G11" s="19">
        <v>2.3547609852587099E-2</v>
      </c>
      <c r="H11" s="19">
        <v>5.5263140590447402E-2</v>
      </c>
      <c r="I11" s="19">
        <v>1.45271862374652E-2</v>
      </c>
      <c r="J11" s="19">
        <v>2.8002140877735299E-2</v>
      </c>
      <c r="K11" s="19">
        <v>1.27898996789366E-2</v>
      </c>
      <c r="L11" s="19">
        <v>2.29200177813868E-2</v>
      </c>
      <c r="M11" s="19"/>
      <c r="N11" s="19">
        <v>0</v>
      </c>
      <c r="O11" s="19">
        <v>2.7000178947623001E-2</v>
      </c>
      <c r="P11" s="19">
        <v>2.3539627695420701E-2</v>
      </c>
      <c r="Q11" s="19">
        <v>3.9171224111575198E-2</v>
      </c>
      <c r="R11" s="19">
        <v>2.7512259745500901E-2</v>
      </c>
      <c r="S11" s="19"/>
      <c r="T11" s="19">
        <v>4.4978186316844103E-2</v>
      </c>
      <c r="U11" s="19">
        <v>8.1356378280451492E-3</v>
      </c>
      <c r="V11" s="19">
        <v>2.9708463955567001E-2</v>
      </c>
      <c r="W11" s="19">
        <v>2.4385230436222701E-2</v>
      </c>
      <c r="X11" s="19"/>
      <c r="Y11" s="19">
        <v>2.9635517897082901E-2</v>
      </c>
      <c r="Z11" s="19">
        <v>1.0613337352740299E-2</v>
      </c>
      <c r="AA11" s="19">
        <v>1.844948923623E-2</v>
      </c>
      <c r="AB11" s="19">
        <v>3.81053454108242E-2</v>
      </c>
      <c r="AC11" s="19">
        <v>4.8359306262846603E-2</v>
      </c>
      <c r="AD11" s="19">
        <v>4.4996032694218098E-2</v>
      </c>
      <c r="AE11" s="19"/>
      <c r="AF11" s="19">
        <v>2.3853609535799E-2</v>
      </c>
      <c r="AG11" s="19"/>
      <c r="AH11" s="19">
        <v>2.7052539976577899E-2</v>
      </c>
      <c r="AI11" s="19"/>
      <c r="AJ11" s="19">
        <v>2.7250855007852799E-2</v>
      </c>
      <c r="AK11" s="19">
        <v>2.4063994070770998E-2</v>
      </c>
      <c r="AL11" s="19">
        <v>2.0118941954149001E-2</v>
      </c>
      <c r="AM11" s="19">
        <v>1.6273061154554899E-2</v>
      </c>
      <c r="AN11" s="19">
        <v>7.0483929668449602E-2</v>
      </c>
    </row>
    <row r="12" spans="2:40" x14ac:dyDescent="0.35">
      <c r="B12" s="16" t="s">
        <v>209</v>
      </c>
    </row>
    <row r="13" spans="2:40" x14ac:dyDescent="0.35">
      <c r="B13" t="s">
        <v>63</v>
      </c>
    </row>
    <row r="14" spans="2:40" x14ac:dyDescent="0.35">
      <c r="B14" t="s">
        <v>64</v>
      </c>
    </row>
    <row r="16" spans="2:40" x14ac:dyDescent="0.35">
      <c r="B16" s="8" t="str">
        <f>HYPERLINK("#'Contents'!A1", "Return to Contents")</f>
        <v>Return to Contents</v>
      </c>
    </row>
  </sheetData>
  <mergeCells count="9">
    <mergeCell ref="AF5"/>
    <mergeCell ref="AH5"/>
    <mergeCell ref="AJ5:AN5"/>
    <mergeCell ref="D2:AH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dimension ref="B2:H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8" width="20.7265625" customWidth="1"/>
  </cols>
  <sheetData>
    <row r="2" spans="2:8" ht="40" customHeight="1" x14ac:dyDescent="0.35">
      <c r="D2" s="30" t="s">
        <v>221</v>
      </c>
      <c r="E2" s="26"/>
      <c r="F2" s="26"/>
      <c r="G2" s="26"/>
      <c r="H2" s="26"/>
    </row>
    <row r="6" spans="2:8" ht="50" customHeight="1" x14ac:dyDescent="0.35">
      <c r="B6" s="20" t="s">
        <v>15</v>
      </c>
      <c r="C6" s="20" t="s">
        <v>92</v>
      </c>
      <c r="D6" s="20" t="s">
        <v>217</v>
      </c>
      <c r="E6" s="20" t="s">
        <v>97</v>
      </c>
      <c r="F6" s="20" t="s">
        <v>93</v>
      </c>
      <c r="G6" s="20" t="s">
        <v>218</v>
      </c>
    </row>
    <row r="7" spans="2:8" x14ac:dyDescent="0.35">
      <c r="B7" s="18" t="s">
        <v>219</v>
      </c>
      <c r="C7" s="17">
        <v>0.74805145167632403</v>
      </c>
      <c r="D7" s="17">
        <v>0.30065298787058298</v>
      </c>
      <c r="E7" s="17">
        <v>0.45775087813043502</v>
      </c>
      <c r="F7" s="17">
        <v>0.49136013719727401</v>
      </c>
      <c r="G7" s="17">
        <v>0.447629561037931</v>
      </c>
    </row>
    <row r="8" spans="2:8" x14ac:dyDescent="0.35">
      <c r="B8" s="18" t="s">
        <v>220</v>
      </c>
      <c r="C8" s="17">
        <v>0.231667530962549</v>
      </c>
      <c r="D8" s="17">
        <v>0.66592388425804805</v>
      </c>
      <c r="E8" s="17">
        <v>0.51750614027988096</v>
      </c>
      <c r="F8" s="17">
        <v>0.49106194555237997</v>
      </c>
      <c r="G8" s="17">
        <v>0.51506009132335995</v>
      </c>
    </row>
    <row r="9" spans="2:8" x14ac:dyDescent="0.35">
      <c r="B9" s="18" t="s">
        <v>58</v>
      </c>
      <c r="C9" s="17">
        <v>2.0281017361126401E-2</v>
      </c>
      <c r="D9" s="17">
        <v>3.3423127871368898E-2</v>
      </c>
      <c r="E9" s="17">
        <v>2.4742981589683799E-2</v>
      </c>
      <c r="F9" s="17">
        <v>1.7577917250346201E-2</v>
      </c>
      <c r="G9" s="17">
        <v>3.7310347638709301E-2</v>
      </c>
    </row>
    <row r="10" spans="2:8" x14ac:dyDescent="0.35">
      <c r="B10" s="16" t="s">
        <v>222</v>
      </c>
      <c r="C10" s="16"/>
      <c r="D10" s="16"/>
      <c r="E10" s="16"/>
      <c r="F10" s="16"/>
      <c r="G10" s="16"/>
    </row>
    <row r="11" spans="2:8" x14ac:dyDescent="0.35">
      <c r="B11" t="s">
        <v>63</v>
      </c>
    </row>
    <row r="12" spans="2:8" x14ac:dyDescent="0.35">
      <c r="B12" t="s">
        <v>64</v>
      </c>
    </row>
    <row r="16" spans="2:8" x14ac:dyDescent="0.35">
      <c r="B16" s="8" t="str">
        <f>HYPERLINK("#'Contents'!A1", "Return to Contents")</f>
        <v>Return to Contents</v>
      </c>
    </row>
  </sheetData>
  <mergeCells count="1">
    <mergeCell ref="D2:H2"/>
  </mergeCells>
  <pageMargins left="0.7" right="0.7" top="0.75" bottom="0.75" header="0.3" footer="0.3"/>
  <pageSetup paperSize="9" orientation="portrait" horizontalDpi="300" verticalDpi="300"/>
  <drawing r:id="rId1"/>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dimension ref="B2:AN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0" width="10.7265625" customWidth="1"/>
    <col min="41" max="41" width="2.1796875" customWidth="1"/>
  </cols>
  <sheetData>
    <row r="2" spans="2:40" ht="40" customHeight="1" x14ac:dyDescent="0.35">
      <c r="D2" s="30" t="s">
        <v>223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row>
    <row r="5" spans="2:40" ht="30" customHeight="1" x14ac:dyDescent="0.35">
      <c r="B5" s="15"/>
      <c r="C5" s="15"/>
      <c r="D5" s="29" t="s">
        <v>49</v>
      </c>
      <c r="E5" s="29"/>
      <c r="F5" s="15"/>
      <c r="G5" s="29" t="s">
        <v>50</v>
      </c>
      <c r="H5" s="29"/>
      <c r="I5" s="29"/>
      <c r="J5" s="29"/>
      <c r="K5" s="29"/>
      <c r="L5" s="29"/>
      <c r="M5" s="15"/>
      <c r="N5" s="29" t="s">
        <v>51</v>
      </c>
      <c r="O5" s="29"/>
      <c r="P5" s="29"/>
      <c r="Q5" s="29"/>
      <c r="R5" s="29"/>
      <c r="S5" s="15"/>
      <c r="T5" s="29" t="s">
        <v>52</v>
      </c>
      <c r="U5" s="29"/>
      <c r="V5" s="29"/>
      <c r="W5" s="29"/>
      <c r="X5" s="15"/>
      <c r="Y5" s="29" t="s">
        <v>53</v>
      </c>
      <c r="Z5" s="29"/>
      <c r="AA5" s="29"/>
      <c r="AB5" s="29"/>
      <c r="AC5" s="29"/>
      <c r="AD5" s="29"/>
      <c r="AE5" s="15"/>
      <c r="AF5" s="29" t="s">
        <v>42</v>
      </c>
      <c r="AG5" s="15"/>
      <c r="AH5" s="29" t="s">
        <v>43</v>
      </c>
      <c r="AI5" s="15"/>
      <c r="AJ5" s="29" t="s">
        <v>54</v>
      </c>
      <c r="AK5" s="29"/>
      <c r="AL5" s="29"/>
      <c r="AM5" s="29"/>
      <c r="AN5" s="29"/>
    </row>
    <row r="6" spans="2:4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C6" s="12" t="s">
        <v>40</v>
      </c>
      <c r="AD6" s="12" t="s">
        <v>41</v>
      </c>
      <c r="AF6" s="12" t="s">
        <v>42</v>
      </c>
      <c r="AH6" s="12" t="s">
        <v>43</v>
      </c>
      <c r="AJ6" s="12" t="s">
        <v>44</v>
      </c>
      <c r="AK6" s="12" t="s">
        <v>45</v>
      </c>
      <c r="AL6" s="12" t="s">
        <v>46</v>
      </c>
      <c r="AM6" s="12" t="s">
        <v>47</v>
      </c>
      <c r="AN6" s="12" t="s">
        <v>48</v>
      </c>
    </row>
    <row r="7" spans="2:40" ht="30" customHeight="1" x14ac:dyDescent="0.35">
      <c r="B7" s="10" t="s">
        <v>19</v>
      </c>
      <c r="C7" s="10">
        <v>519</v>
      </c>
      <c r="D7" s="10">
        <v>259</v>
      </c>
      <c r="E7" s="10">
        <v>259</v>
      </c>
      <c r="F7" s="10"/>
      <c r="G7" s="10">
        <v>44</v>
      </c>
      <c r="H7" s="10">
        <v>108</v>
      </c>
      <c r="I7" s="10">
        <v>113</v>
      </c>
      <c r="J7" s="10">
        <v>117</v>
      </c>
      <c r="K7" s="10">
        <v>104</v>
      </c>
      <c r="L7" s="10">
        <v>33</v>
      </c>
      <c r="M7" s="10"/>
      <c r="N7" s="10">
        <v>28</v>
      </c>
      <c r="O7" s="10">
        <v>69</v>
      </c>
      <c r="P7" s="10">
        <v>159</v>
      </c>
      <c r="Q7" s="10">
        <v>171</v>
      </c>
      <c r="R7" s="10">
        <v>89</v>
      </c>
      <c r="S7" s="10"/>
      <c r="T7" s="10">
        <v>11</v>
      </c>
      <c r="U7" s="10">
        <v>81</v>
      </c>
      <c r="V7" s="10">
        <v>154</v>
      </c>
      <c r="W7" s="10">
        <v>222</v>
      </c>
      <c r="X7" s="10"/>
      <c r="Y7" s="10">
        <v>415</v>
      </c>
      <c r="Z7" s="10">
        <v>104</v>
      </c>
      <c r="AA7" s="10" t="s">
        <v>116</v>
      </c>
      <c r="AB7" s="10" t="s">
        <v>116</v>
      </c>
      <c r="AC7" s="10" t="s">
        <v>116</v>
      </c>
      <c r="AD7" s="10" t="s">
        <v>116</v>
      </c>
      <c r="AE7" s="10"/>
      <c r="AF7" s="10">
        <v>260</v>
      </c>
      <c r="AG7" s="10"/>
      <c r="AH7" s="10">
        <v>507</v>
      </c>
      <c r="AI7" s="10"/>
      <c r="AJ7" s="10">
        <v>190</v>
      </c>
      <c r="AK7" s="10">
        <v>70</v>
      </c>
      <c r="AL7" s="10">
        <v>111</v>
      </c>
      <c r="AM7" s="10">
        <v>108</v>
      </c>
      <c r="AN7" s="10">
        <v>40</v>
      </c>
    </row>
    <row r="8" spans="2:40" ht="30" customHeight="1" x14ac:dyDescent="0.35">
      <c r="B8" s="11" t="s">
        <v>20</v>
      </c>
      <c r="C8" s="11">
        <v>530</v>
      </c>
      <c r="D8" s="11">
        <v>293</v>
      </c>
      <c r="E8" s="11">
        <v>236</v>
      </c>
      <c r="F8" s="11"/>
      <c r="G8" s="11">
        <v>48</v>
      </c>
      <c r="H8" s="11">
        <v>122</v>
      </c>
      <c r="I8" s="11">
        <v>118</v>
      </c>
      <c r="J8" s="11">
        <v>120</v>
      </c>
      <c r="K8" s="11">
        <v>90</v>
      </c>
      <c r="L8" s="11">
        <v>32</v>
      </c>
      <c r="M8" s="11"/>
      <c r="N8" s="11">
        <v>29</v>
      </c>
      <c r="O8" s="11">
        <v>72</v>
      </c>
      <c r="P8" s="11">
        <v>160</v>
      </c>
      <c r="Q8" s="11">
        <v>175</v>
      </c>
      <c r="R8" s="11">
        <v>91</v>
      </c>
      <c r="S8" s="11"/>
      <c r="T8" s="11">
        <v>11</v>
      </c>
      <c r="U8" s="11">
        <v>83</v>
      </c>
      <c r="V8" s="11">
        <v>156</v>
      </c>
      <c r="W8" s="11">
        <v>230</v>
      </c>
      <c r="X8" s="11"/>
      <c r="Y8" s="11">
        <v>428</v>
      </c>
      <c r="Z8" s="11">
        <v>102</v>
      </c>
      <c r="AA8" s="11" t="s">
        <v>116</v>
      </c>
      <c r="AB8" s="11" t="s">
        <v>116</v>
      </c>
      <c r="AC8" s="11" t="s">
        <v>116</v>
      </c>
      <c r="AD8" s="11" t="s">
        <v>116</v>
      </c>
      <c r="AE8" s="11"/>
      <c r="AF8" s="11">
        <v>267</v>
      </c>
      <c r="AG8" s="11"/>
      <c r="AH8" s="11">
        <v>519</v>
      </c>
      <c r="AI8" s="11"/>
      <c r="AJ8" s="11">
        <v>187</v>
      </c>
      <c r="AK8" s="11">
        <v>69</v>
      </c>
      <c r="AL8" s="11">
        <v>107</v>
      </c>
      <c r="AM8" s="11">
        <v>122</v>
      </c>
      <c r="AN8" s="11">
        <v>45</v>
      </c>
    </row>
    <row r="9" spans="2:40" x14ac:dyDescent="0.35">
      <c r="B9" s="18" t="s">
        <v>219</v>
      </c>
      <c r="C9" s="17">
        <v>0.74805145167632403</v>
      </c>
      <c r="D9" s="17">
        <v>0.755048533450423</v>
      </c>
      <c r="E9" s="17">
        <v>0.73831244883410896</v>
      </c>
      <c r="F9" s="17"/>
      <c r="G9" s="17">
        <v>0.75007063581058597</v>
      </c>
      <c r="H9" s="17">
        <v>0.72230012385778897</v>
      </c>
      <c r="I9" s="17">
        <v>0.73882328141619202</v>
      </c>
      <c r="J9" s="17">
        <v>0.76371941467557103</v>
      </c>
      <c r="K9" s="17">
        <v>0.75917181604820905</v>
      </c>
      <c r="L9" s="17">
        <v>0.78739800962692597</v>
      </c>
      <c r="M9" s="17"/>
      <c r="N9" s="17">
        <v>0.6021467497131</v>
      </c>
      <c r="O9" s="17">
        <v>0.67597222074705299</v>
      </c>
      <c r="P9" s="17">
        <v>0.70944390128326695</v>
      </c>
      <c r="Q9" s="17">
        <v>0.83235516401239895</v>
      </c>
      <c r="R9" s="17">
        <v>0.77249312523330405</v>
      </c>
      <c r="S9" s="17"/>
      <c r="T9" s="17">
        <v>0.55403392062221601</v>
      </c>
      <c r="U9" s="17">
        <v>0.67769345897064703</v>
      </c>
      <c r="V9" s="17">
        <v>0.65911679694199099</v>
      </c>
      <c r="W9" s="17">
        <v>0.85631337962667897</v>
      </c>
      <c r="X9" s="17"/>
      <c r="Y9" s="17">
        <v>0.77492430807887303</v>
      </c>
      <c r="Z9" s="17">
        <v>0.63589500597838</v>
      </c>
      <c r="AA9" s="17" t="s">
        <v>117</v>
      </c>
      <c r="AB9" s="17" t="s">
        <v>117</v>
      </c>
      <c r="AC9" s="17" t="s">
        <v>117</v>
      </c>
      <c r="AD9" s="17" t="s">
        <v>117</v>
      </c>
      <c r="AE9" s="17"/>
      <c r="AF9" s="17">
        <v>0.72581071273704201</v>
      </c>
      <c r="AG9" s="17"/>
      <c r="AH9" s="17">
        <v>0.75704038776947902</v>
      </c>
      <c r="AI9" s="17"/>
      <c r="AJ9" s="17">
        <v>0.73804721876613499</v>
      </c>
      <c r="AK9" s="17">
        <v>0.78226500175565905</v>
      </c>
      <c r="AL9" s="17">
        <v>0.71928051215229905</v>
      </c>
      <c r="AM9" s="17">
        <v>0.75269211874640596</v>
      </c>
      <c r="AN9" s="17">
        <v>0.79277661432011104</v>
      </c>
    </row>
    <row r="10" spans="2:40" x14ac:dyDescent="0.35">
      <c r="B10" s="18" t="s">
        <v>220</v>
      </c>
      <c r="C10" s="17">
        <v>0.231667530962549</v>
      </c>
      <c r="D10" s="17">
        <v>0.230139792839894</v>
      </c>
      <c r="E10" s="17">
        <v>0.234534808320673</v>
      </c>
      <c r="F10" s="17"/>
      <c r="G10" s="17">
        <v>0.249929364189414</v>
      </c>
      <c r="H10" s="17">
        <v>0.248021282762311</v>
      </c>
      <c r="I10" s="17">
        <v>0.23431922376630099</v>
      </c>
      <c r="J10" s="17">
        <v>0.219549234660492</v>
      </c>
      <c r="K10" s="17">
        <v>0.23039769583835201</v>
      </c>
      <c r="L10" s="17">
        <v>0.18069491542115301</v>
      </c>
      <c r="M10" s="17"/>
      <c r="N10" s="17">
        <v>0.36654596133436501</v>
      </c>
      <c r="O10" s="17">
        <v>0.30865379748615202</v>
      </c>
      <c r="P10" s="17">
        <v>0.27832668776302699</v>
      </c>
      <c r="Q10" s="17">
        <v>0.157385264567204</v>
      </c>
      <c r="R10" s="17">
        <v>0.185569575881913</v>
      </c>
      <c r="S10" s="17"/>
      <c r="T10" s="17">
        <v>0.36546628519420199</v>
      </c>
      <c r="U10" s="17">
        <v>0.29756199756213603</v>
      </c>
      <c r="V10" s="17">
        <v>0.30965080767269598</v>
      </c>
      <c r="W10" s="17">
        <v>0.130947382705697</v>
      </c>
      <c r="X10" s="17"/>
      <c r="Y10" s="17">
        <v>0.20214121221779299</v>
      </c>
      <c r="Z10" s="17">
        <v>0.35489845644921802</v>
      </c>
      <c r="AA10" s="17" t="s">
        <v>117</v>
      </c>
      <c r="AB10" s="17" t="s">
        <v>117</v>
      </c>
      <c r="AC10" s="17" t="s">
        <v>117</v>
      </c>
      <c r="AD10" s="17" t="s">
        <v>117</v>
      </c>
      <c r="AE10" s="17"/>
      <c r="AF10" s="17">
        <v>0.26359936019672597</v>
      </c>
      <c r="AG10" s="17"/>
      <c r="AH10" s="17">
        <v>0.227477989315929</v>
      </c>
      <c r="AI10" s="17"/>
      <c r="AJ10" s="17">
        <v>0.24021396420729599</v>
      </c>
      <c r="AK10" s="17">
        <v>0.17491946702883099</v>
      </c>
      <c r="AL10" s="17">
        <v>0.26413320475601298</v>
      </c>
      <c r="AM10" s="17">
        <v>0.24730788125359399</v>
      </c>
      <c r="AN10" s="17">
        <v>0.164177164137422</v>
      </c>
    </row>
    <row r="11" spans="2:40" x14ac:dyDescent="0.35">
      <c r="B11" s="18" t="s">
        <v>58</v>
      </c>
      <c r="C11" s="19">
        <v>2.0281017361126401E-2</v>
      </c>
      <c r="D11" s="19">
        <v>1.48116737096829E-2</v>
      </c>
      <c r="E11" s="19">
        <v>2.71527428452185E-2</v>
      </c>
      <c r="F11" s="19"/>
      <c r="G11" s="19">
        <v>0</v>
      </c>
      <c r="H11" s="19">
        <v>2.9678593379900801E-2</v>
      </c>
      <c r="I11" s="19">
        <v>2.6857494817507599E-2</v>
      </c>
      <c r="J11" s="19">
        <v>1.6731350663937099E-2</v>
      </c>
      <c r="K11" s="19">
        <v>1.0430488113439201E-2</v>
      </c>
      <c r="L11" s="19">
        <v>3.1907074951920897E-2</v>
      </c>
      <c r="M11" s="19"/>
      <c r="N11" s="19">
        <v>3.1307288952535699E-2</v>
      </c>
      <c r="O11" s="19">
        <v>1.5373981766794701E-2</v>
      </c>
      <c r="P11" s="19">
        <v>1.2229410953705999E-2</v>
      </c>
      <c r="Q11" s="19">
        <v>1.0259571420397601E-2</v>
      </c>
      <c r="R11" s="19">
        <v>4.1937298884783397E-2</v>
      </c>
      <c r="S11" s="19"/>
      <c r="T11" s="19">
        <v>8.0499794183582302E-2</v>
      </c>
      <c r="U11" s="19">
        <v>2.47445434672172E-2</v>
      </c>
      <c r="V11" s="19">
        <v>3.1232395385312799E-2</v>
      </c>
      <c r="W11" s="19">
        <v>1.27392376676234E-2</v>
      </c>
      <c r="X11" s="19"/>
      <c r="Y11" s="19">
        <v>2.2934479703333802E-2</v>
      </c>
      <c r="Z11" s="19">
        <v>9.20653757240192E-3</v>
      </c>
      <c r="AA11" s="19" t="s">
        <v>117</v>
      </c>
      <c r="AB11" s="19" t="s">
        <v>117</v>
      </c>
      <c r="AC11" s="19" t="s">
        <v>117</v>
      </c>
      <c r="AD11" s="19" t="s">
        <v>117</v>
      </c>
      <c r="AE11" s="19"/>
      <c r="AF11" s="19">
        <v>1.05899270662318E-2</v>
      </c>
      <c r="AG11" s="19"/>
      <c r="AH11" s="19">
        <v>1.54816229145923E-2</v>
      </c>
      <c r="AI11" s="19"/>
      <c r="AJ11" s="19">
        <v>2.1738817026568699E-2</v>
      </c>
      <c r="AK11" s="19">
        <v>4.28155312155096E-2</v>
      </c>
      <c r="AL11" s="19">
        <v>1.6586283091687699E-2</v>
      </c>
      <c r="AM11" s="19">
        <v>0</v>
      </c>
      <c r="AN11" s="19">
        <v>4.3046221542467303E-2</v>
      </c>
    </row>
    <row r="12" spans="2:40" x14ac:dyDescent="0.35">
      <c r="B12" s="16" t="s">
        <v>222</v>
      </c>
    </row>
    <row r="13" spans="2:40" x14ac:dyDescent="0.35">
      <c r="B13" t="s">
        <v>63</v>
      </c>
    </row>
    <row r="14" spans="2:40" x14ac:dyDescent="0.35">
      <c r="B14" t="s">
        <v>64</v>
      </c>
    </row>
    <row r="16" spans="2:40" x14ac:dyDescent="0.35">
      <c r="B16" s="8" t="str">
        <f>HYPERLINK("#'Contents'!A1", "Return to Contents")</f>
        <v>Return to Contents</v>
      </c>
    </row>
  </sheetData>
  <mergeCells count="9">
    <mergeCell ref="AF5"/>
    <mergeCell ref="AH5"/>
    <mergeCell ref="AJ5:AN5"/>
    <mergeCell ref="D2:AH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dimension ref="B2:AN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0" width="10.7265625" customWidth="1"/>
    <col min="41" max="41" width="2.1796875" customWidth="1"/>
  </cols>
  <sheetData>
    <row r="2" spans="2:40" ht="40" customHeight="1" x14ac:dyDescent="0.35">
      <c r="D2" s="30" t="s">
        <v>224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row>
    <row r="5" spans="2:40" ht="30" customHeight="1" x14ac:dyDescent="0.35">
      <c r="B5" s="15"/>
      <c r="C5" s="15"/>
      <c r="D5" s="29" t="s">
        <v>49</v>
      </c>
      <c r="E5" s="29"/>
      <c r="F5" s="15"/>
      <c r="G5" s="29" t="s">
        <v>50</v>
      </c>
      <c r="H5" s="29"/>
      <c r="I5" s="29"/>
      <c r="J5" s="29"/>
      <c r="K5" s="29"/>
      <c r="L5" s="29"/>
      <c r="M5" s="15"/>
      <c r="N5" s="29" t="s">
        <v>51</v>
      </c>
      <c r="O5" s="29"/>
      <c r="P5" s="29"/>
      <c r="Q5" s="29"/>
      <c r="R5" s="29"/>
      <c r="S5" s="15"/>
      <c r="T5" s="29" t="s">
        <v>52</v>
      </c>
      <c r="U5" s="29"/>
      <c r="V5" s="29"/>
      <c r="W5" s="29"/>
      <c r="X5" s="15"/>
      <c r="Y5" s="29" t="s">
        <v>53</v>
      </c>
      <c r="Z5" s="29"/>
      <c r="AA5" s="29"/>
      <c r="AB5" s="29"/>
      <c r="AC5" s="29"/>
      <c r="AD5" s="29"/>
      <c r="AE5" s="15"/>
      <c r="AF5" s="29" t="s">
        <v>42</v>
      </c>
      <c r="AG5" s="15"/>
      <c r="AH5" s="29" t="s">
        <v>43</v>
      </c>
      <c r="AI5" s="15"/>
      <c r="AJ5" s="29" t="s">
        <v>54</v>
      </c>
      <c r="AK5" s="29"/>
      <c r="AL5" s="29"/>
      <c r="AM5" s="29"/>
      <c r="AN5" s="29"/>
    </row>
    <row r="6" spans="2:4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C6" s="12" t="s">
        <v>40</v>
      </c>
      <c r="AD6" s="12" t="s">
        <v>41</v>
      </c>
      <c r="AF6" s="12" t="s">
        <v>42</v>
      </c>
      <c r="AH6" s="12" t="s">
        <v>43</v>
      </c>
      <c r="AJ6" s="12" t="s">
        <v>44</v>
      </c>
      <c r="AK6" s="12" t="s">
        <v>45</v>
      </c>
      <c r="AL6" s="12" t="s">
        <v>46</v>
      </c>
      <c r="AM6" s="12" t="s">
        <v>47</v>
      </c>
      <c r="AN6" s="12" t="s">
        <v>48</v>
      </c>
    </row>
    <row r="7" spans="2:40" ht="30" customHeight="1" x14ac:dyDescent="0.35">
      <c r="B7" s="10" t="s">
        <v>19</v>
      </c>
      <c r="C7" s="10">
        <v>519</v>
      </c>
      <c r="D7" s="10">
        <v>259</v>
      </c>
      <c r="E7" s="10">
        <v>259</v>
      </c>
      <c r="F7" s="10"/>
      <c r="G7" s="10">
        <v>44</v>
      </c>
      <c r="H7" s="10">
        <v>108</v>
      </c>
      <c r="I7" s="10">
        <v>113</v>
      </c>
      <c r="J7" s="10">
        <v>117</v>
      </c>
      <c r="K7" s="10">
        <v>104</v>
      </c>
      <c r="L7" s="10">
        <v>33</v>
      </c>
      <c r="M7" s="10"/>
      <c r="N7" s="10">
        <v>28</v>
      </c>
      <c r="O7" s="10">
        <v>69</v>
      </c>
      <c r="P7" s="10">
        <v>159</v>
      </c>
      <c r="Q7" s="10">
        <v>171</v>
      </c>
      <c r="R7" s="10">
        <v>89</v>
      </c>
      <c r="S7" s="10"/>
      <c r="T7" s="10">
        <v>11</v>
      </c>
      <c r="U7" s="10">
        <v>81</v>
      </c>
      <c r="V7" s="10">
        <v>154</v>
      </c>
      <c r="W7" s="10">
        <v>222</v>
      </c>
      <c r="X7" s="10"/>
      <c r="Y7" s="10">
        <v>415</v>
      </c>
      <c r="Z7" s="10">
        <v>104</v>
      </c>
      <c r="AA7" s="10" t="s">
        <v>116</v>
      </c>
      <c r="AB7" s="10" t="s">
        <v>116</v>
      </c>
      <c r="AC7" s="10" t="s">
        <v>116</v>
      </c>
      <c r="AD7" s="10" t="s">
        <v>116</v>
      </c>
      <c r="AE7" s="10"/>
      <c r="AF7" s="10">
        <v>260</v>
      </c>
      <c r="AG7" s="10"/>
      <c r="AH7" s="10">
        <v>507</v>
      </c>
      <c r="AI7" s="10"/>
      <c r="AJ7" s="10">
        <v>190</v>
      </c>
      <c r="AK7" s="10">
        <v>70</v>
      </c>
      <c r="AL7" s="10">
        <v>111</v>
      </c>
      <c r="AM7" s="10">
        <v>108</v>
      </c>
      <c r="AN7" s="10">
        <v>40</v>
      </c>
    </row>
    <row r="8" spans="2:40" ht="30" customHeight="1" x14ac:dyDescent="0.35">
      <c r="B8" s="11" t="s">
        <v>20</v>
      </c>
      <c r="C8" s="11">
        <v>530</v>
      </c>
      <c r="D8" s="11">
        <v>293</v>
      </c>
      <c r="E8" s="11">
        <v>236</v>
      </c>
      <c r="F8" s="11"/>
      <c r="G8" s="11">
        <v>48</v>
      </c>
      <c r="H8" s="11">
        <v>122</v>
      </c>
      <c r="I8" s="11">
        <v>118</v>
      </c>
      <c r="J8" s="11">
        <v>120</v>
      </c>
      <c r="K8" s="11">
        <v>90</v>
      </c>
      <c r="L8" s="11">
        <v>32</v>
      </c>
      <c r="M8" s="11"/>
      <c r="N8" s="11">
        <v>29</v>
      </c>
      <c r="O8" s="11">
        <v>72</v>
      </c>
      <c r="P8" s="11">
        <v>160</v>
      </c>
      <c r="Q8" s="11">
        <v>175</v>
      </c>
      <c r="R8" s="11">
        <v>91</v>
      </c>
      <c r="S8" s="11"/>
      <c r="T8" s="11">
        <v>11</v>
      </c>
      <c r="U8" s="11">
        <v>83</v>
      </c>
      <c r="V8" s="11">
        <v>156</v>
      </c>
      <c r="W8" s="11">
        <v>230</v>
      </c>
      <c r="X8" s="11"/>
      <c r="Y8" s="11">
        <v>428</v>
      </c>
      <c r="Z8" s="11">
        <v>102</v>
      </c>
      <c r="AA8" s="11" t="s">
        <v>116</v>
      </c>
      <c r="AB8" s="11" t="s">
        <v>116</v>
      </c>
      <c r="AC8" s="11" t="s">
        <v>116</v>
      </c>
      <c r="AD8" s="11" t="s">
        <v>116</v>
      </c>
      <c r="AE8" s="11"/>
      <c r="AF8" s="11">
        <v>267</v>
      </c>
      <c r="AG8" s="11"/>
      <c r="AH8" s="11">
        <v>519</v>
      </c>
      <c r="AI8" s="11"/>
      <c r="AJ8" s="11">
        <v>187</v>
      </c>
      <c r="AK8" s="11">
        <v>69</v>
      </c>
      <c r="AL8" s="11">
        <v>107</v>
      </c>
      <c r="AM8" s="11">
        <v>122</v>
      </c>
      <c r="AN8" s="11">
        <v>45</v>
      </c>
    </row>
    <row r="9" spans="2:40" x14ac:dyDescent="0.35">
      <c r="B9" s="18" t="s">
        <v>219</v>
      </c>
      <c r="C9" s="17">
        <v>0.30065298787058298</v>
      </c>
      <c r="D9" s="17">
        <v>0.33213301392122901</v>
      </c>
      <c r="E9" s="17">
        <v>0.26285168094935801</v>
      </c>
      <c r="F9" s="17"/>
      <c r="G9" s="17">
        <v>0.458509480958043</v>
      </c>
      <c r="H9" s="17">
        <v>0.47280614324151199</v>
      </c>
      <c r="I9" s="17">
        <v>0.32852104999031001</v>
      </c>
      <c r="J9" s="17">
        <v>0.24659072025582901</v>
      </c>
      <c r="K9" s="17">
        <v>8.3441939483063193E-2</v>
      </c>
      <c r="L9" s="17">
        <v>0.119977077342343</v>
      </c>
      <c r="M9" s="17"/>
      <c r="N9" s="17">
        <v>0.228333752007254</v>
      </c>
      <c r="O9" s="17">
        <v>0.220433573844246</v>
      </c>
      <c r="P9" s="17">
        <v>0.13464080220404401</v>
      </c>
      <c r="Q9" s="17">
        <v>0.41701249973996701</v>
      </c>
      <c r="R9" s="17">
        <v>0.46370655830465102</v>
      </c>
      <c r="S9" s="17"/>
      <c r="T9" s="17">
        <v>0.28200148231142103</v>
      </c>
      <c r="U9" s="17">
        <v>0.26813198040486103</v>
      </c>
      <c r="V9" s="17">
        <v>0.27582786204249199</v>
      </c>
      <c r="W9" s="17">
        <v>0.33484052772041001</v>
      </c>
      <c r="X9" s="17"/>
      <c r="Y9" s="17">
        <v>0.30819833942737401</v>
      </c>
      <c r="Z9" s="17">
        <v>0.26916173887664002</v>
      </c>
      <c r="AA9" s="17" t="s">
        <v>117</v>
      </c>
      <c r="AB9" s="17" t="s">
        <v>117</v>
      </c>
      <c r="AC9" s="17" t="s">
        <v>117</v>
      </c>
      <c r="AD9" s="17" t="s">
        <v>117</v>
      </c>
      <c r="AE9" s="17"/>
      <c r="AF9" s="17">
        <v>0.314714773470398</v>
      </c>
      <c r="AG9" s="17"/>
      <c r="AH9" s="17">
        <v>0.30009671229743901</v>
      </c>
      <c r="AI9" s="17"/>
      <c r="AJ9" s="17">
        <v>0.357833125687679</v>
      </c>
      <c r="AK9" s="17">
        <v>0.28953818148215998</v>
      </c>
      <c r="AL9" s="17">
        <v>0.20502423238502401</v>
      </c>
      <c r="AM9" s="17">
        <v>0.25030275677257002</v>
      </c>
      <c r="AN9" s="17">
        <v>0.44347385523380001</v>
      </c>
    </row>
    <row r="10" spans="2:40" x14ac:dyDescent="0.35">
      <c r="B10" s="18" t="s">
        <v>220</v>
      </c>
      <c r="C10" s="17">
        <v>0.66592388425804805</v>
      </c>
      <c r="D10" s="17">
        <v>0.63557992930338503</v>
      </c>
      <c r="E10" s="17">
        <v>0.70217531919199005</v>
      </c>
      <c r="F10" s="17"/>
      <c r="G10" s="17">
        <v>0.541490519041957</v>
      </c>
      <c r="H10" s="17">
        <v>0.49073011441884101</v>
      </c>
      <c r="I10" s="17">
        <v>0.638879874118914</v>
      </c>
      <c r="J10" s="17">
        <v>0.73520293813525395</v>
      </c>
      <c r="K10" s="17">
        <v>0.84769549668690403</v>
      </c>
      <c r="L10" s="17">
        <v>0.848115847705736</v>
      </c>
      <c r="M10" s="17"/>
      <c r="N10" s="17">
        <v>0.77166624799274597</v>
      </c>
      <c r="O10" s="17">
        <v>0.779566426155754</v>
      </c>
      <c r="P10" s="17">
        <v>0.78890422447427699</v>
      </c>
      <c r="Q10" s="17">
        <v>0.56324137660026896</v>
      </c>
      <c r="R10" s="17">
        <v>0.52644107405047502</v>
      </c>
      <c r="S10" s="17"/>
      <c r="T10" s="17">
        <v>0.63749872350499603</v>
      </c>
      <c r="U10" s="17">
        <v>0.68087119429999199</v>
      </c>
      <c r="V10" s="17">
        <v>0.67502687002481498</v>
      </c>
      <c r="W10" s="17">
        <v>0.64378160825758401</v>
      </c>
      <c r="X10" s="17"/>
      <c r="Y10" s="17">
        <v>0.65707757658173604</v>
      </c>
      <c r="Z10" s="17">
        <v>0.70284479849444703</v>
      </c>
      <c r="AA10" s="17" t="s">
        <v>117</v>
      </c>
      <c r="AB10" s="17" t="s">
        <v>117</v>
      </c>
      <c r="AC10" s="17" t="s">
        <v>117</v>
      </c>
      <c r="AD10" s="17" t="s">
        <v>117</v>
      </c>
      <c r="AE10" s="17"/>
      <c r="AF10" s="17">
        <v>0.64889554017351803</v>
      </c>
      <c r="AG10" s="17"/>
      <c r="AH10" s="17">
        <v>0.66912398320819799</v>
      </c>
      <c r="AI10" s="17"/>
      <c r="AJ10" s="17">
        <v>0.59905746627167999</v>
      </c>
      <c r="AK10" s="17">
        <v>0.69360338255848797</v>
      </c>
      <c r="AL10" s="17">
        <v>0.76148016025616205</v>
      </c>
      <c r="AM10" s="17">
        <v>0.72538983060755102</v>
      </c>
      <c r="AN10" s="17">
        <v>0.51347992322373304</v>
      </c>
    </row>
    <row r="11" spans="2:40" x14ac:dyDescent="0.35">
      <c r="B11" s="18" t="s">
        <v>58</v>
      </c>
      <c r="C11" s="19">
        <v>3.3423127871368898E-2</v>
      </c>
      <c r="D11" s="19">
        <v>3.2287056775386402E-2</v>
      </c>
      <c r="E11" s="19">
        <v>3.4972999858651502E-2</v>
      </c>
      <c r="F11" s="19"/>
      <c r="G11" s="19">
        <v>0</v>
      </c>
      <c r="H11" s="19">
        <v>3.6463742339647297E-2</v>
      </c>
      <c r="I11" s="19">
        <v>3.2599075890776097E-2</v>
      </c>
      <c r="J11" s="19">
        <v>1.8206341608917001E-2</v>
      </c>
      <c r="K11" s="19">
        <v>6.8862563830032697E-2</v>
      </c>
      <c r="L11" s="19">
        <v>3.1907074951920897E-2</v>
      </c>
      <c r="M11" s="19"/>
      <c r="N11" s="19">
        <v>0</v>
      </c>
      <c r="O11" s="19">
        <v>0</v>
      </c>
      <c r="P11" s="19">
        <v>7.6454973321679207E-2</v>
      </c>
      <c r="Q11" s="19">
        <v>1.9746123659763401E-2</v>
      </c>
      <c r="R11" s="19">
        <v>9.8523676448747897E-3</v>
      </c>
      <c r="S11" s="19"/>
      <c r="T11" s="19">
        <v>8.0499794183582302E-2</v>
      </c>
      <c r="U11" s="19">
        <v>5.0996825295147E-2</v>
      </c>
      <c r="V11" s="19">
        <v>4.9145267932692999E-2</v>
      </c>
      <c r="W11" s="19">
        <v>2.1377864022006299E-2</v>
      </c>
      <c r="X11" s="19"/>
      <c r="Y11" s="19">
        <v>3.4724083990889498E-2</v>
      </c>
      <c r="Z11" s="19">
        <v>2.7993462628912998E-2</v>
      </c>
      <c r="AA11" s="19" t="s">
        <v>117</v>
      </c>
      <c r="AB11" s="19" t="s">
        <v>117</v>
      </c>
      <c r="AC11" s="19" t="s">
        <v>117</v>
      </c>
      <c r="AD11" s="19" t="s">
        <v>117</v>
      </c>
      <c r="AE11" s="19"/>
      <c r="AF11" s="19">
        <v>3.6389686356084701E-2</v>
      </c>
      <c r="AG11" s="19"/>
      <c r="AH11" s="19">
        <v>3.0779304494362902E-2</v>
      </c>
      <c r="AI11" s="19"/>
      <c r="AJ11" s="19">
        <v>4.3109408040640299E-2</v>
      </c>
      <c r="AK11" s="19">
        <v>1.6858435959351999E-2</v>
      </c>
      <c r="AL11" s="19">
        <v>3.3495607358814503E-2</v>
      </c>
      <c r="AM11" s="19">
        <v>2.4307412619879499E-2</v>
      </c>
      <c r="AN11" s="19">
        <v>4.3046221542467303E-2</v>
      </c>
    </row>
    <row r="12" spans="2:40" x14ac:dyDescent="0.35">
      <c r="B12" s="16" t="s">
        <v>222</v>
      </c>
    </row>
    <row r="13" spans="2:40" x14ac:dyDescent="0.35">
      <c r="B13" t="s">
        <v>63</v>
      </c>
    </row>
    <row r="14" spans="2:40" x14ac:dyDescent="0.35">
      <c r="B14" t="s">
        <v>64</v>
      </c>
    </row>
    <row r="16" spans="2:40" x14ac:dyDescent="0.35">
      <c r="B16" s="8" t="str">
        <f>HYPERLINK("#'Contents'!A1", "Return to Contents")</f>
        <v>Return to Contents</v>
      </c>
    </row>
  </sheetData>
  <mergeCells count="9">
    <mergeCell ref="AF5"/>
    <mergeCell ref="AH5"/>
    <mergeCell ref="AJ5:AN5"/>
    <mergeCell ref="D2:AH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dimension ref="B2:AN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0" width="10.7265625" customWidth="1"/>
    <col min="41" max="41" width="2.1796875" customWidth="1"/>
  </cols>
  <sheetData>
    <row r="2" spans="2:40" ht="40" customHeight="1" x14ac:dyDescent="0.35">
      <c r="D2" s="30" t="s">
        <v>225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row>
    <row r="5" spans="2:40" ht="30" customHeight="1" x14ac:dyDescent="0.35">
      <c r="B5" s="15"/>
      <c r="C5" s="15"/>
      <c r="D5" s="29" t="s">
        <v>49</v>
      </c>
      <c r="E5" s="29"/>
      <c r="F5" s="15"/>
      <c r="G5" s="29" t="s">
        <v>50</v>
      </c>
      <c r="H5" s="29"/>
      <c r="I5" s="29"/>
      <c r="J5" s="29"/>
      <c r="K5" s="29"/>
      <c r="L5" s="29"/>
      <c r="M5" s="15"/>
      <c r="N5" s="29" t="s">
        <v>51</v>
      </c>
      <c r="O5" s="29"/>
      <c r="P5" s="29"/>
      <c r="Q5" s="29"/>
      <c r="R5" s="29"/>
      <c r="S5" s="15"/>
      <c r="T5" s="29" t="s">
        <v>52</v>
      </c>
      <c r="U5" s="29"/>
      <c r="V5" s="29"/>
      <c r="W5" s="29"/>
      <c r="X5" s="15"/>
      <c r="Y5" s="29" t="s">
        <v>53</v>
      </c>
      <c r="Z5" s="29"/>
      <c r="AA5" s="29"/>
      <c r="AB5" s="29"/>
      <c r="AC5" s="29"/>
      <c r="AD5" s="29"/>
      <c r="AE5" s="15"/>
      <c r="AF5" s="29" t="s">
        <v>42</v>
      </c>
      <c r="AG5" s="15"/>
      <c r="AH5" s="29" t="s">
        <v>43</v>
      </c>
      <c r="AI5" s="15"/>
      <c r="AJ5" s="29" t="s">
        <v>54</v>
      </c>
      <c r="AK5" s="29"/>
      <c r="AL5" s="29"/>
      <c r="AM5" s="29"/>
      <c r="AN5" s="29"/>
    </row>
    <row r="6" spans="2:4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C6" s="12" t="s">
        <v>40</v>
      </c>
      <c r="AD6" s="12" t="s">
        <v>41</v>
      </c>
      <c r="AF6" s="12" t="s">
        <v>42</v>
      </c>
      <c r="AH6" s="12" t="s">
        <v>43</v>
      </c>
      <c r="AJ6" s="12" t="s">
        <v>44</v>
      </c>
      <c r="AK6" s="12" t="s">
        <v>45</v>
      </c>
      <c r="AL6" s="12" t="s">
        <v>46</v>
      </c>
      <c r="AM6" s="12" t="s">
        <v>47</v>
      </c>
      <c r="AN6" s="12" t="s">
        <v>48</v>
      </c>
    </row>
    <row r="7" spans="2:40" ht="30" customHeight="1" x14ac:dyDescent="0.35">
      <c r="B7" s="10" t="s">
        <v>19</v>
      </c>
      <c r="C7" s="10">
        <v>519</v>
      </c>
      <c r="D7" s="10">
        <v>259</v>
      </c>
      <c r="E7" s="10">
        <v>259</v>
      </c>
      <c r="F7" s="10"/>
      <c r="G7" s="10">
        <v>44</v>
      </c>
      <c r="H7" s="10">
        <v>108</v>
      </c>
      <c r="I7" s="10">
        <v>113</v>
      </c>
      <c r="J7" s="10">
        <v>117</v>
      </c>
      <c r="K7" s="10">
        <v>104</v>
      </c>
      <c r="L7" s="10">
        <v>33</v>
      </c>
      <c r="M7" s="10"/>
      <c r="N7" s="10">
        <v>28</v>
      </c>
      <c r="O7" s="10">
        <v>69</v>
      </c>
      <c r="P7" s="10">
        <v>159</v>
      </c>
      <c r="Q7" s="10">
        <v>171</v>
      </c>
      <c r="R7" s="10">
        <v>89</v>
      </c>
      <c r="S7" s="10"/>
      <c r="T7" s="10">
        <v>11</v>
      </c>
      <c r="U7" s="10">
        <v>81</v>
      </c>
      <c r="V7" s="10">
        <v>154</v>
      </c>
      <c r="W7" s="10">
        <v>222</v>
      </c>
      <c r="X7" s="10"/>
      <c r="Y7" s="10">
        <v>415</v>
      </c>
      <c r="Z7" s="10">
        <v>104</v>
      </c>
      <c r="AA7" s="10" t="s">
        <v>116</v>
      </c>
      <c r="AB7" s="10" t="s">
        <v>116</v>
      </c>
      <c r="AC7" s="10" t="s">
        <v>116</v>
      </c>
      <c r="AD7" s="10" t="s">
        <v>116</v>
      </c>
      <c r="AE7" s="10"/>
      <c r="AF7" s="10">
        <v>260</v>
      </c>
      <c r="AG7" s="10"/>
      <c r="AH7" s="10">
        <v>507</v>
      </c>
      <c r="AI7" s="10"/>
      <c r="AJ7" s="10">
        <v>190</v>
      </c>
      <c r="AK7" s="10">
        <v>70</v>
      </c>
      <c r="AL7" s="10">
        <v>111</v>
      </c>
      <c r="AM7" s="10">
        <v>108</v>
      </c>
      <c r="AN7" s="10">
        <v>40</v>
      </c>
    </row>
    <row r="8" spans="2:40" ht="30" customHeight="1" x14ac:dyDescent="0.35">
      <c r="B8" s="11" t="s">
        <v>20</v>
      </c>
      <c r="C8" s="11">
        <v>530</v>
      </c>
      <c r="D8" s="11">
        <v>293</v>
      </c>
      <c r="E8" s="11">
        <v>236</v>
      </c>
      <c r="F8" s="11"/>
      <c r="G8" s="11">
        <v>48</v>
      </c>
      <c r="H8" s="11">
        <v>122</v>
      </c>
      <c r="I8" s="11">
        <v>118</v>
      </c>
      <c r="J8" s="11">
        <v>120</v>
      </c>
      <c r="K8" s="11">
        <v>90</v>
      </c>
      <c r="L8" s="11">
        <v>32</v>
      </c>
      <c r="M8" s="11"/>
      <c r="N8" s="11">
        <v>29</v>
      </c>
      <c r="O8" s="11">
        <v>72</v>
      </c>
      <c r="P8" s="11">
        <v>160</v>
      </c>
      <c r="Q8" s="11">
        <v>175</v>
      </c>
      <c r="R8" s="11">
        <v>91</v>
      </c>
      <c r="S8" s="11"/>
      <c r="T8" s="11">
        <v>11</v>
      </c>
      <c r="U8" s="11">
        <v>83</v>
      </c>
      <c r="V8" s="11">
        <v>156</v>
      </c>
      <c r="W8" s="11">
        <v>230</v>
      </c>
      <c r="X8" s="11"/>
      <c r="Y8" s="11">
        <v>428</v>
      </c>
      <c r="Z8" s="11">
        <v>102</v>
      </c>
      <c r="AA8" s="11" t="s">
        <v>116</v>
      </c>
      <c r="AB8" s="11" t="s">
        <v>116</v>
      </c>
      <c r="AC8" s="11" t="s">
        <v>116</v>
      </c>
      <c r="AD8" s="11" t="s">
        <v>116</v>
      </c>
      <c r="AE8" s="11"/>
      <c r="AF8" s="11">
        <v>267</v>
      </c>
      <c r="AG8" s="11"/>
      <c r="AH8" s="11">
        <v>519</v>
      </c>
      <c r="AI8" s="11"/>
      <c r="AJ8" s="11">
        <v>187</v>
      </c>
      <c r="AK8" s="11">
        <v>69</v>
      </c>
      <c r="AL8" s="11">
        <v>107</v>
      </c>
      <c r="AM8" s="11">
        <v>122</v>
      </c>
      <c r="AN8" s="11">
        <v>45</v>
      </c>
    </row>
    <row r="9" spans="2:40" x14ac:dyDescent="0.35">
      <c r="B9" s="18" t="s">
        <v>219</v>
      </c>
      <c r="C9" s="17">
        <v>0.45775087813043502</v>
      </c>
      <c r="D9" s="17">
        <v>0.51905665465061201</v>
      </c>
      <c r="E9" s="17">
        <v>0.38359893752541402</v>
      </c>
      <c r="F9" s="17"/>
      <c r="G9" s="17">
        <v>0.72932024305088305</v>
      </c>
      <c r="H9" s="17">
        <v>0.60956340527435704</v>
      </c>
      <c r="I9" s="17">
        <v>0.37832227754381398</v>
      </c>
      <c r="J9" s="17">
        <v>0.39888201038773002</v>
      </c>
      <c r="K9" s="17">
        <v>0.33456748066689201</v>
      </c>
      <c r="L9" s="17">
        <v>0.33255291643453999</v>
      </c>
      <c r="M9" s="17"/>
      <c r="N9" s="17">
        <v>0.29910455603362801</v>
      </c>
      <c r="O9" s="17">
        <v>0.39582189471595203</v>
      </c>
      <c r="P9" s="17">
        <v>0.354917921645722</v>
      </c>
      <c r="Q9" s="17">
        <v>0.55897752110429599</v>
      </c>
      <c r="R9" s="17">
        <v>0.54636523196287701</v>
      </c>
      <c r="S9" s="17"/>
      <c r="T9" s="17">
        <v>0.47809007540849502</v>
      </c>
      <c r="U9" s="17">
        <v>0.466734568306169</v>
      </c>
      <c r="V9" s="17">
        <v>0.38338967565840698</v>
      </c>
      <c r="W9" s="17">
        <v>0.53537623386067901</v>
      </c>
      <c r="X9" s="17"/>
      <c r="Y9" s="17">
        <v>0.47758423539705902</v>
      </c>
      <c r="Z9" s="17">
        <v>0.37497445779161998</v>
      </c>
      <c r="AA9" s="17" t="s">
        <v>117</v>
      </c>
      <c r="AB9" s="17" t="s">
        <v>117</v>
      </c>
      <c r="AC9" s="17" t="s">
        <v>117</v>
      </c>
      <c r="AD9" s="17" t="s">
        <v>117</v>
      </c>
      <c r="AE9" s="17"/>
      <c r="AF9" s="17">
        <v>0.46822138405328501</v>
      </c>
      <c r="AG9" s="17"/>
      <c r="AH9" s="17">
        <v>0.45979167334976401</v>
      </c>
      <c r="AI9" s="17"/>
      <c r="AJ9" s="17">
        <v>0.486053495136342</v>
      </c>
      <c r="AK9" s="17">
        <v>0.45594777620020999</v>
      </c>
      <c r="AL9" s="17">
        <v>0.42198351312085602</v>
      </c>
      <c r="AM9" s="17">
        <v>0.42153867058850097</v>
      </c>
      <c r="AN9" s="17">
        <v>0.52569144510549703</v>
      </c>
    </row>
    <row r="10" spans="2:40" x14ac:dyDescent="0.35">
      <c r="B10" s="18" t="s">
        <v>220</v>
      </c>
      <c r="C10" s="17">
        <v>0.51750614027988096</v>
      </c>
      <c r="D10" s="17">
        <v>0.47087158655954697</v>
      </c>
      <c r="E10" s="17">
        <v>0.57334943151458995</v>
      </c>
      <c r="F10" s="17"/>
      <c r="G10" s="17">
        <v>0.25200576619998499</v>
      </c>
      <c r="H10" s="17">
        <v>0.37469651656776598</v>
      </c>
      <c r="I10" s="17">
        <v>0.58026469535368796</v>
      </c>
      <c r="J10" s="17">
        <v>0.59381675675869305</v>
      </c>
      <c r="K10" s="17">
        <v>0.62635286518372202</v>
      </c>
      <c r="L10" s="17">
        <v>0.63554000861353899</v>
      </c>
      <c r="M10" s="17"/>
      <c r="N10" s="17">
        <v>0.66958815501383695</v>
      </c>
      <c r="O10" s="17">
        <v>0.579437521165862</v>
      </c>
      <c r="P10" s="17">
        <v>0.61028989576864301</v>
      </c>
      <c r="Q10" s="17">
        <v>0.42490953098940198</v>
      </c>
      <c r="R10" s="17">
        <v>0.44378240039224798</v>
      </c>
      <c r="S10" s="17"/>
      <c r="T10" s="17">
        <v>0.52190992459150498</v>
      </c>
      <c r="U10" s="17">
        <v>0.50728595034596602</v>
      </c>
      <c r="V10" s="17">
        <v>0.57534599125167096</v>
      </c>
      <c r="W10" s="17">
        <v>0.44886417386585997</v>
      </c>
      <c r="X10" s="17"/>
      <c r="Y10" s="17">
        <v>0.49604196765092801</v>
      </c>
      <c r="Z10" s="17">
        <v>0.60708892507391199</v>
      </c>
      <c r="AA10" s="17" t="s">
        <v>117</v>
      </c>
      <c r="AB10" s="17" t="s">
        <v>117</v>
      </c>
      <c r="AC10" s="17" t="s">
        <v>117</v>
      </c>
      <c r="AD10" s="17" t="s">
        <v>117</v>
      </c>
      <c r="AE10" s="17"/>
      <c r="AF10" s="17">
        <v>0.51361956371372097</v>
      </c>
      <c r="AG10" s="17"/>
      <c r="AH10" s="17">
        <v>0.51833419630200805</v>
      </c>
      <c r="AI10" s="17"/>
      <c r="AJ10" s="17">
        <v>0.48457863985181299</v>
      </c>
      <c r="AK10" s="17">
        <v>0.51798611446838805</v>
      </c>
      <c r="AL10" s="17">
        <v>0.56962840055536801</v>
      </c>
      <c r="AM10" s="17">
        <v>0.56226657781661804</v>
      </c>
      <c r="AN10" s="17">
        <v>0.40899246782830401</v>
      </c>
    </row>
    <row r="11" spans="2:40" x14ac:dyDescent="0.35">
      <c r="B11" s="18" t="s">
        <v>58</v>
      </c>
      <c r="C11" s="19">
        <v>2.4742981589683799E-2</v>
      </c>
      <c r="D11" s="19">
        <v>1.0071758789840599E-2</v>
      </c>
      <c r="E11" s="19">
        <v>4.3051630959996499E-2</v>
      </c>
      <c r="F11" s="19"/>
      <c r="G11" s="19">
        <v>1.8673990749132799E-2</v>
      </c>
      <c r="H11" s="19">
        <v>1.57400781578775E-2</v>
      </c>
      <c r="I11" s="19">
        <v>4.1413027102498702E-2</v>
      </c>
      <c r="J11" s="19">
        <v>7.3012328535770003E-3</v>
      </c>
      <c r="K11" s="19">
        <v>3.9079654149385502E-2</v>
      </c>
      <c r="L11" s="19">
        <v>3.1907074951920897E-2</v>
      </c>
      <c r="M11" s="19"/>
      <c r="N11" s="19">
        <v>3.1307288952535699E-2</v>
      </c>
      <c r="O11" s="19">
        <v>2.4740584118186599E-2</v>
      </c>
      <c r="P11" s="19">
        <v>3.4792182585635802E-2</v>
      </c>
      <c r="Q11" s="19">
        <v>1.6112947906301401E-2</v>
      </c>
      <c r="R11" s="19">
        <v>9.8523676448747897E-3</v>
      </c>
      <c r="S11" s="19"/>
      <c r="T11" s="19">
        <v>0</v>
      </c>
      <c r="U11" s="19">
        <v>2.59794813478651E-2</v>
      </c>
      <c r="V11" s="19">
        <v>4.1264333089921702E-2</v>
      </c>
      <c r="W11" s="19">
        <v>1.57595922734604E-2</v>
      </c>
      <c r="X11" s="19"/>
      <c r="Y11" s="19">
        <v>2.63737969520128E-2</v>
      </c>
      <c r="Z11" s="19">
        <v>1.79366171344678E-2</v>
      </c>
      <c r="AA11" s="19" t="s">
        <v>117</v>
      </c>
      <c r="AB11" s="19" t="s">
        <v>117</v>
      </c>
      <c r="AC11" s="19" t="s">
        <v>117</v>
      </c>
      <c r="AD11" s="19" t="s">
        <v>117</v>
      </c>
      <c r="AE11" s="19"/>
      <c r="AF11" s="19">
        <v>1.8159052232994501E-2</v>
      </c>
      <c r="AG11" s="19"/>
      <c r="AH11" s="19">
        <v>2.1874130348227602E-2</v>
      </c>
      <c r="AI11" s="19"/>
      <c r="AJ11" s="19">
        <v>2.9367865011844501E-2</v>
      </c>
      <c r="AK11" s="19">
        <v>2.6066109331401702E-2</v>
      </c>
      <c r="AL11" s="19">
        <v>8.3880863237759205E-3</v>
      </c>
      <c r="AM11" s="19">
        <v>1.6194751594880898E-2</v>
      </c>
      <c r="AN11" s="19">
        <v>6.5316087066199402E-2</v>
      </c>
    </row>
    <row r="12" spans="2:40" x14ac:dyDescent="0.35">
      <c r="B12" s="16" t="s">
        <v>222</v>
      </c>
    </row>
    <row r="13" spans="2:40" x14ac:dyDescent="0.35">
      <c r="B13" t="s">
        <v>63</v>
      </c>
    </row>
    <row r="14" spans="2:40" x14ac:dyDescent="0.35">
      <c r="B14" t="s">
        <v>64</v>
      </c>
    </row>
    <row r="16" spans="2:40" x14ac:dyDescent="0.35">
      <c r="B16" s="8" t="str">
        <f>HYPERLINK("#'Contents'!A1", "Return to Contents")</f>
        <v>Return to Contents</v>
      </c>
    </row>
  </sheetData>
  <mergeCells count="9">
    <mergeCell ref="AF5"/>
    <mergeCell ref="AH5"/>
    <mergeCell ref="AJ5:AN5"/>
    <mergeCell ref="D2:AH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dimension ref="B2:AN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0" width="10.7265625" customWidth="1"/>
    <col min="41" max="41" width="2.1796875" customWidth="1"/>
  </cols>
  <sheetData>
    <row r="2" spans="2:40" ht="40" customHeight="1" x14ac:dyDescent="0.35">
      <c r="D2" s="30" t="s">
        <v>226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row>
    <row r="5" spans="2:40" ht="30" customHeight="1" x14ac:dyDescent="0.35">
      <c r="B5" s="15"/>
      <c r="C5" s="15"/>
      <c r="D5" s="29" t="s">
        <v>49</v>
      </c>
      <c r="E5" s="29"/>
      <c r="F5" s="15"/>
      <c r="G5" s="29" t="s">
        <v>50</v>
      </c>
      <c r="H5" s="29"/>
      <c r="I5" s="29"/>
      <c r="J5" s="29"/>
      <c r="K5" s="29"/>
      <c r="L5" s="29"/>
      <c r="M5" s="15"/>
      <c r="N5" s="29" t="s">
        <v>51</v>
      </c>
      <c r="O5" s="29"/>
      <c r="P5" s="29"/>
      <c r="Q5" s="29"/>
      <c r="R5" s="29"/>
      <c r="S5" s="15"/>
      <c r="T5" s="29" t="s">
        <v>52</v>
      </c>
      <c r="U5" s="29"/>
      <c r="V5" s="29"/>
      <c r="W5" s="29"/>
      <c r="X5" s="15"/>
      <c r="Y5" s="29" t="s">
        <v>53</v>
      </c>
      <c r="Z5" s="29"/>
      <c r="AA5" s="29"/>
      <c r="AB5" s="29"/>
      <c r="AC5" s="29"/>
      <c r="AD5" s="29"/>
      <c r="AE5" s="15"/>
      <c r="AF5" s="29" t="s">
        <v>42</v>
      </c>
      <c r="AG5" s="15"/>
      <c r="AH5" s="29" t="s">
        <v>43</v>
      </c>
      <c r="AI5" s="15"/>
      <c r="AJ5" s="29" t="s">
        <v>54</v>
      </c>
      <c r="AK5" s="29"/>
      <c r="AL5" s="29"/>
      <c r="AM5" s="29"/>
      <c r="AN5" s="29"/>
    </row>
    <row r="6" spans="2:4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C6" s="12" t="s">
        <v>40</v>
      </c>
      <c r="AD6" s="12" t="s">
        <v>41</v>
      </c>
      <c r="AF6" s="12" t="s">
        <v>42</v>
      </c>
      <c r="AH6" s="12" t="s">
        <v>43</v>
      </c>
      <c r="AJ6" s="12" t="s">
        <v>44</v>
      </c>
      <c r="AK6" s="12" t="s">
        <v>45</v>
      </c>
      <c r="AL6" s="12" t="s">
        <v>46</v>
      </c>
      <c r="AM6" s="12" t="s">
        <v>47</v>
      </c>
      <c r="AN6" s="12" t="s">
        <v>48</v>
      </c>
    </row>
    <row r="7" spans="2:40" ht="30" customHeight="1" x14ac:dyDescent="0.35">
      <c r="B7" s="10" t="s">
        <v>19</v>
      </c>
      <c r="C7" s="10">
        <v>519</v>
      </c>
      <c r="D7" s="10">
        <v>259</v>
      </c>
      <c r="E7" s="10">
        <v>259</v>
      </c>
      <c r="F7" s="10"/>
      <c r="G7" s="10">
        <v>44</v>
      </c>
      <c r="H7" s="10">
        <v>108</v>
      </c>
      <c r="I7" s="10">
        <v>113</v>
      </c>
      <c r="J7" s="10">
        <v>117</v>
      </c>
      <c r="K7" s="10">
        <v>104</v>
      </c>
      <c r="L7" s="10">
        <v>33</v>
      </c>
      <c r="M7" s="10"/>
      <c r="N7" s="10">
        <v>28</v>
      </c>
      <c r="O7" s="10">
        <v>69</v>
      </c>
      <c r="P7" s="10">
        <v>159</v>
      </c>
      <c r="Q7" s="10">
        <v>171</v>
      </c>
      <c r="R7" s="10">
        <v>89</v>
      </c>
      <c r="S7" s="10"/>
      <c r="T7" s="10">
        <v>11</v>
      </c>
      <c r="U7" s="10">
        <v>81</v>
      </c>
      <c r="V7" s="10">
        <v>154</v>
      </c>
      <c r="W7" s="10">
        <v>222</v>
      </c>
      <c r="X7" s="10"/>
      <c r="Y7" s="10">
        <v>415</v>
      </c>
      <c r="Z7" s="10">
        <v>104</v>
      </c>
      <c r="AA7" s="10" t="s">
        <v>116</v>
      </c>
      <c r="AB7" s="10" t="s">
        <v>116</v>
      </c>
      <c r="AC7" s="10" t="s">
        <v>116</v>
      </c>
      <c r="AD7" s="10" t="s">
        <v>116</v>
      </c>
      <c r="AE7" s="10"/>
      <c r="AF7" s="10">
        <v>260</v>
      </c>
      <c r="AG7" s="10"/>
      <c r="AH7" s="10">
        <v>507</v>
      </c>
      <c r="AI7" s="10"/>
      <c r="AJ7" s="10">
        <v>190</v>
      </c>
      <c r="AK7" s="10">
        <v>70</v>
      </c>
      <c r="AL7" s="10">
        <v>111</v>
      </c>
      <c r="AM7" s="10">
        <v>108</v>
      </c>
      <c r="AN7" s="10">
        <v>40</v>
      </c>
    </row>
    <row r="8" spans="2:40" ht="30" customHeight="1" x14ac:dyDescent="0.35">
      <c r="B8" s="11" t="s">
        <v>20</v>
      </c>
      <c r="C8" s="11">
        <v>530</v>
      </c>
      <c r="D8" s="11">
        <v>293</v>
      </c>
      <c r="E8" s="11">
        <v>236</v>
      </c>
      <c r="F8" s="11"/>
      <c r="G8" s="11">
        <v>48</v>
      </c>
      <c r="H8" s="11">
        <v>122</v>
      </c>
      <c r="I8" s="11">
        <v>118</v>
      </c>
      <c r="J8" s="11">
        <v>120</v>
      </c>
      <c r="K8" s="11">
        <v>90</v>
      </c>
      <c r="L8" s="11">
        <v>32</v>
      </c>
      <c r="M8" s="11"/>
      <c r="N8" s="11">
        <v>29</v>
      </c>
      <c r="O8" s="11">
        <v>72</v>
      </c>
      <c r="P8" s="11">
        <v>160</v>
      </c>
      <c r="Q8" s="11">
        <v>175</v>
      </c>
      <c r="R8" s="11">
        <v>91</v>
      </c>
      <c r="S8" s="11"/>
      <c r="T8" s="11">
        <v>11</v>
      </c>
      <c r="U8" s="11">
        <v>83</v>
      </c>
      <c r="V8" s="11">
        <v>156</v>
      </c>
      <c r="W8" s="11">
        <v>230</v>
      </c>
      <c r="X8" s="11"/>
      <c r="Y8" s="11">
        <v>428</v>
      </c>
      <c r="Z8" s="11">
        <v>102</v>
      </c>
      <c r="AA8" s="11" t="s">
        <v>116</v>
      </c>
      <c r="AB8" s="11" t="s">
        <v>116</v>
      </c>
      <c r="AC8" s="11" t="s">
        <v>116</v>
      </c>
      <c r="AD8" s="11" t="s">
        <v>116</v>
      </c>
      <c r="AE8" s="11"/>
      <c r="AF8" s="11">
        <v>267</v>
      </c>
      <c r="AG8" s="11"/>
      <c r="AH8" s="11">
        <v>519</v>
      </c>
      <c r="AI8" s="11"/>
      <c r="AJ8" s="11">
        <v>187</v>
      </c>
      <c r="AK8" s="11">
        <v>69</v>
      </c>
      <c r="AL8" s="11">
        <v>107</v>
      </c>
      <c r="AM8" s="11">
        <v>122</v>
      </c>
      <c r="AN8" s="11">
        <v>45</v>
      </c>
    </row>
    <row r="9" spans="2:40" x14ac:dyDescent="0.35">
      <c r="B9" s="18" t="s">
        <v>219</v>
      </c>
      <c r="C9" s="17">
        <v>0.49136013719727401</v>
      </c>
      <c r="D9" s="17">
        <v>0.53551290630539605</v>
      </c>
      <c r="E9" s="17">
        <v>0.43863356806652698</v>
      </c>
      <c r="F9" s="17"/>
      <c r="G9" s="17">
        <v>0.55071197532300098</v>
      </c>
      <c r="H9" s="17">
        <v>0.47106354378938098</v>
      </c>
      <c r="I9" s="17">
        <v>0.57186667013011205</v>
      </c>
      <c r="J9" s="17">
        <v>0.49769549724485301</v>
      </c>
      <c r="K9" s="17">
        <v>0.40096470587382299</v>
      </c>
      <c r="L9" s="17">
        <v>0.41417876773706802</v>
      </c>
      <c r="M9" s="17"/>
      <c r="N9" s="17">
        <v>0.396827779949742</v>
      </c>
      <c r="O9" s="17">
        <v>0.42487202569065402</v>
      </c>
      <c r="P9" s="17">
        <v>0.422937228294958</v>
      </c>
      <c r="Q9" s="17">
        <v>0.57073557529668995</v>
      </c>
      <c r="R9" s="17">
        <v>0.53606057697029497</v>
      </c>
      <c r="S9" s="17"/>
      <c r="T9" s="17">
        <v>0.36855949560170798</v>
      </c>
      <c r="U9" s="17">
        <v>0.39019129521603002</v>
      </c>
      <c r="V9" s="17">
        <v>0.42399584229329801</v>
      </c>
      <c r="W9" s="17">
        <v>0.60113068813897597</v>
      </c>
      <c r="X9" s="17"/>
      <c r="Y9" s="17">
        <v>0.51862038621500295</v>
      </c>
      <c r="Z9" s="17">
        <v>0.37758687123440099</v>
      </c>
      <c r="AA9" s="17" t="s">
        <v>117</v>
      </c>
      <c r="AB9" s="17" t="s">
        <v>117</v>
      </c>
      <c r="AC9" s="17" t="s">
        <v>117</v>
      </c>
      <c r="AD9" s="17" t="s">
        <v>117</v>
      </c>
      <c r="AE9" s="17"/>
      <c r="AF9" s="17">
        <v>0.51017121654134101</v>
      </c>
      <c r="AG9" s="17"/>
      <c r="AH9" s="17">
        <v>0.49409327299107098</v>
      </c>
      <c r="AI9" s="17"/>
      <c r="AJ9" s="17">
        <v>0.51752704551635498</v>
      </c>
      <c r="AK9" s="17">
        <v>0.52935477332149605</v>
      </c>
      <c r="AL9" s="17">
        <v>0.48199816004195301</v>
      </c>
      <c r="AM9" s="17">
        <v>0.43603580479745302</v>
      </c>
      <c r="AN9" s="17">
        <v>0.49615213833168098</v>
      </c>
    </row>
    <row r="10" spans="2:40" x14ac:dyDescent="0.35">
      <c r="B10" s="18" t="s">
        <v>220</v>
      </c>
      <c r="C10" s="17">
        <v>0.49106194555237997</v>
      </c>
      <c r="D10" s="17">
        <v>0.45441533490476299</v>
      </c>
      <c r="E10" s="17">
        <v>0.534400730722281</v>
      </c>
      <c r="F10" s="17"/>
      <c r="G10" s="17">
        <v>0.42911700385691798</v>
      </c>
      <c r="H10" s="17">
        <v>0.51402271108249298</v>
      </c>
      <c r="I10" s="17">
        <v>0.41068096093212803</v>
      </c>
      <c r="J10" s="17">
        <v>0.50230450275514704</v>
      </c>
      <c r="K10" s="17">
        <v>0.56070198364625701</v>
      </c>
      <c r="L10" s="17">
        <v>0.55391415731101101</v>
      </c>
      <c r="M10" s="17"/>
      <c r="N10" s="17">
        <v>0.56998113302942399</v>
      </c>
      <c r="O10" s="17">
        <v>0.57512797430934604</v>
      </c>
      <c r="P10" s="17">
        <v>0.554466965999173</v>
      </c>
      <c r="Q10" s="17">
        <v>0.41916559102468698</v>
      </c>
      <c r="R10" s="17">
        <v>0.44402215061964601</v>
      </c>
      <c r="S10" s="17"/>
      <c r="T10" s="17">
        <v>0.63144050439829202</v>
      </c>
      <c r="U10" s="17">
        <v>0.58506416131675298</v>
      </c>
      <c r="V10" s="17">
        <v>0.55226077034626997</v>
      </c>
      <c r="W10" s="17">
        <v>0.391107508224108</v>
      </c>
      <c r="X10" s="17"/>
      <c r="Y10" s="17">
        <v>0.463901392229356</v>
      </c>
      <c r="Z10" s="17">
        <v>0.60441912196369896</v>
      </c>
      <c r="AA10" s="17" t="s">
        <v>117</v>
      </c>
      <c r="AB10" s="17" t="s">
        <v>117</v>
      </c>
      <c r="AC10" s="17" t="s">
        <v>117</v>
      </c>
      <c r="AD10" s="17" t="s">
        <v>117</v>
      </c>
      <c r="AE10" s="17"/>
      <c r="AF10" s="17">
        <v>0.47305484284541499</v>
      </c>
      <c r="AG10" s="17"/>
      <c r="AH10" s="17">
        <v>0.492901269988474</v>
      </c>
      <c r="AI10" s="17"/>
      <c r="AJ10" s="17">
        <v>0.46742361974417401</v>
      </c>
      <c r="AK10" s="17">
        <v>0.45742878048305802</v>
      </c>
      <c r="AL10" s="17">
        <v>0.50116665491715995</v>
      </c>
      <c r="AM10" s="17">
        <v>0.56396419520254704</v>
      </c>
      <c r="AN10" s="17">
        <v>0.42031897368980597</v>
      </c>
    </row>
    <row r="11" spans="2:40" x14ac:dyDescent="0.35">
      <c r="B11" s="18" t="s">
        <v>58</v>
      </c>
      <c r="C11" s="19">
        <v>1.7577917250346201E-2</v>
      </c>
      <c r="D11" s="19">
        <v>1.0071758789840599E-2</v>
      </c>
      <c r="E11" s="19">
        <v>2.69657012111915E-2</v>
      </c>
      <c r="F11" s="19"/>
      <c r="G11" s="19">
        <v>2.0171020820080401E-2</v>
      </c>
      <c r="H11" s="19">
        <v>1.49137451281259E-2</v>
      </c>
      <c r="I11" s="19">
        <v>1.7452368937760199E-2</v>
      </c>
      <c r="J11" s="19">
        <v>0</v>
      </c>
      <c r="K11" s="19">
        <v>3.8333310479919697E-2</v>
      </c>
      <c r="L11" s="19">
        <v>3.1907074951920897E-2</v>
      </c>
      <c r="M11" s="19"/>
      <c r="N11" s="19">
        <v>3.3191087020834502E-2</v>
      </c>
      <c r="O11" s="19">
        <v>0</v>
      </c>
      <c r="P11" s="19">
        <v>2.2595805705868999E-2</v>
      </c>
      <c r="Q11" s="19">
        <v>1.00988336786225E-2</v>
      </c>
      <c r="R11" s="19">
        <v>1.9917272410059601E-2</v>
      </c>
      <c r="S11" s="19"/>
      <c r="T11" s="19">
        <v>0</v>
      </c>
      <c r="U11" s="19">
        <v>2.47445434672172E-2</v>
      </c>
      <c r="V11" s="19">
        <v>2.3743387360432199E-2</v>
      </c>
      <c r="W11" s="19">
        <v>7.7618036369164504E-3</v>
      </c>
      <c r="X11" s="19"/>
      <c r="Y11" s="19">
        <v>1.7478221555641198E-2</v>
      </c>
      <c r="Z11" s="19">
        <v>1.7994006801899599E-2</v>
      </c>
      <c r="AA11" s="19" t="s">
        <v>117</v>
      </c>
      <c r="AB11" s="19" t="s">
        <v>117</v>
      </c>
      <c r="AC11" s="19" t="s">
        <v>117</v>
      </c>
      <c r="AD11" s="19" t="s">
        <v>117</v>
      </c>
      <c r="AE11" s="19"/>
      <c r="AF11" s="19">
        <v>1.6773940613243901E-2</v>
      </c>
      <c r="AG11" s="19"/>
      <c r="AH11" s="19">
        <v>1.30054570204553E-2</v>
      </c>
      <c r="AI11" s="19"/>
      <c r="AJ11" s="19">
        <v>1.5049334739470999E-2</v>
      </c>
      <c r="AK11" s="19">
        <v>1.3216446195446501E-2</v>
      </c>
      <c r="AL11" s="19">
        <v>1.68351850408879E-2</v>
      </c>
      <c r="AM11" s="19">
        <v>0</v>
      </c>
      <c r="AN11" s="19">
        <v>8.3528887978513502E-2</v>
      </c>
    </row>
    <row r="12" spans="2:40" x14ac:dyDescent="0.35">
      <c r="B12" s="16" t="s">
        <v>222</v>
      </c>
    </row>
    <row r="13" spans="2:40" x14ac:dyDescent="0.35">
      <c r="B13" t="s">
        <v>63</v>
      </c>
    </row>
    <row r="14" spans="2:40" x14ac:dyDescent="0.35">
      <c r="B14" t="s">
        <v>64</v>
      </c>
    </row>
    <row r="16" spans="2:40" x14ac:dyDescent="0.35">
      <c r="B16" s="8" t="str">
        <f>HYPERLINK("#'Contents'!A1", "Return to Contents")</f>
        <v>Return to Contents</v>
      </c>
    </row>
  </sheetData>
  <mergeCells count="9">
    <mergeCell ref="AF5"/>
    <mergeCell ref="AH5"/>
    <mergeCell ref="AJ5:AN5"/>
    <mergeCell ref="D2:AH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dimension ref="B2:AN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0" width="10.7265625" customWidth="1"/>
    <col min="41" max="41" width="2.1796875" customWidth="1"/>
  </cols>
  <sheetData>
    <row r="2" spans="2:40" ht="40" customHeight="1" x14ac:dyDescent="0.35">
      <c r="D2" s="30" t="s">
        <v>227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row>
    <row r="5" spans="2:40" ht="30" customHeight="1" x14ac:dyDescent="0.35">
      <c r="B5" s="15"/>
      <c r="C5" s="15"/>
      <c r="D5" s="29" t="s">
        <v>49</v>
      </c>
      <c r="E5" s="29"/>
      <c r="F5" s="15"/>
      <c r="G5" s="29" t="s">
        <v>50</v>
      </c>
      <c r="H5" s="29"/>
      <c r="I5" s="29"/>
      <c r="J5" s="29"/>
      <c r="K5" s="29"/>
      <c r="L5" s="29"/>
      <c r="M5" s="15"/>
      <c r="N5" s="29" t="s">
        <v>51</v>
      </c>
      <c r="O5" s="29"/>
      <c r="P5" s="29"/>
      <c r="Q5" s="29"/>
      <c r="R5" s="29"/>
      <c r="S5" s="15"/>
      <c r="T5" s="29" t="s">
        <v>52</v>
      </c>
      <c r="U5" s="29"/>
      <c r="V5" s="29"/>
      <c r="W5" s="29"/>
      <c r="X5" s="15"/>
      <c r="Y5" s="29" t="s">
        <v>53</v>
      </c>
      <c r="Z5" s="29"/>
      <c r="AA5" s="29"/>
      <c r="AB5" s="29"/>
      <c r="AC5" s="29"/>
      <c r="AD5" s="29"/>
      <c r="AE5" s="15"/>
      <c r="AF5" s="29" t="s">
        <v>42</v>
      </c>
      <c r="AG5" s="15"/>
      <c r="AH5" s="29" t="s">
        <v>43</v>
      </c>
      <c r="AI5" s="15"/>
      <c r="AJ5" s="29" t="s">
        <v>54</v>
      </c>
      <c r="AK5" s="29"/>
      <c r="AL5" s="29"/>
      <c r="AM5" s="29"/>
      <c r="AN5" s="29"/>
    </row>
    <row r="6" spans="2:4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C6" s="12" t="s">
        <v>40</v>
      </c>
      <c r="AD6" s="12" t="s">
        <v>41</v>
      </c>
      <c r="AF6" s="12" t="s">
        <v>42</v>
      </c>
      <c r="AH6" s="12" t="s">
        <v>43</v>
      </c>
      <c r="AJ6" s="12" t="s">
        <v>44</v>
      </c>
      <c r="AK6" s="12" t="s">
        <v>45</v>
      </c>
      <c r="AL6" s="12" t="s">
        <v>46</v>
      </c>
      <c r="AM6" s="12" t="s">
        <v>47</v>
      </c>
      <c r="AN6" s="12" t="s">
        <v>48</v>
      </c>
    </row>
    <row r="7" spans="2:40" ht="30" customHeight="1" x14ac:dyDescent="0.35">
      <c r="B7" s="10" t="s">
        <v>19</v>
      </c>
      <c r="C7" s="10">
        <v>519</v>
      </c>
      <c r="D7" s="10">
        <v>259</v>
      </c>
      <c r="E7" s="10">
        <v>259</v>
      </c>
      <c r="F7" s="10"/>
      <c r="G7" s="10">
        <v>44</v>
      </c>
      <c r="H7" s="10">
        <v>108</v>
      </c>
      <c r="I7" s="10">
        <v>113</v>
      </c>
      <c r="J7" s="10">
        <v>117</v>
      </c>
      <c r="K7" s="10">
        <v>104</v>
      </c>
      <c r="L7" s="10">
        <v>33</v>
      </c>
      <c r="M7" s="10"/>
      <c r="N7" s="10">
        <v>28</v>
      </c>
      <c r="O7" s="10">
        <v>69</v>
      </c>
      <c r="P7" s="10">
        <v>159</v>
      </c>
      <c r="Q7" s="10">
        <v>171</v>
      </c>
      <c r="R7" s="10">
        <v>89</v>
      </c>
      <c r="S7" s="10"/>
      <c r="T7" s="10">
        <v>11</v>
      </c>
      <c r="U7" s="10">
        <v>81</v>
      </c>
      <c r="V7" s="10">
        <v>154</v>
      </c>
      <c r="W7" s="10">
        <v>222</v>
      </c>
      <c r="X7" s="10"/>
      <c r="Y7" s="10">
        <v>415</v>
      </c>
      <c r="Z7" s="10">
        <v>104</v>
      </c>
      <c r="AA7" s="10" t="s">
        <v>116</v>
      </c>
      <c r="AB7" s="10" t="s">
        <v>116</v>
      </c>
      <c r="AC7" s="10" t="s">
        <v>116</v>
      </c>
      <c r="AD7" s="10" t="s">
        <v>116</v>
      </c>
      <c r="AE7" s="10"/>
      <c r="AF7" s="10">
        <v>260</v>
      </c>
      <c r="AG7" s="10"/>
      <c r="AH7" s="10">
        <v>507</v>
      </c>
      <c r="AI7" s="10"/>
      <c r="AJ7" s="10">
        <v>190</v>
      </c>
      <c r="AK7" s="10">
        <v>70</v>
      </c>
      <c r="AL7" s="10">
        <v>111</v>
      </c>
      <c r="AM7" s="10">
        <v>108</v>
      </c>
      <c r="AN7" s="10">
        <v>40</v>
      </c>
    </row>
    <row r="8" spans="2:40" ht="30" customHeight="1" x14ac:dyDescent="0.35">
      <c r="B8" s="11" t="s">
        <v>20</v>
      </c>
      <c r="C8" s="11">
        <v>530</v>
      </c>
      <c r="D8" s="11">
        <v>293</v>
      </c>
      <c r="E8" s="11">
        <v>236</v>
      </c>
      <c r="F8" s="11"/>
      <c r="G8" s="11">
        <v>48</v>
      </c>
      <c r="H8" s="11">
        <v>122</v>
      </c>
      <c r="I8" s="11">
        <v>118</v>
      </c>
      <c r="J8" s="11">
        <v>120</v>
      </c>
      <c r="K8" s="11">
        <v>90</v>
      </c>
      <c r="L8" s="11">
        <v>32</v>
      </c>
      <c r="M8" s="11"/>
      <c r="N8" s="11">
        <v>29</v>
      </c>
      <c r="O8" s="11">
        <v>72</v>
      </c>
      <c r="P8" s="11">
        <v>160</v>
      </c>
      <c r="Q8" s="11">
        <v>175</v>
      </c>
      <c r="R8" s="11">
        <v>91</v>
      </c>
      <c r="S8" s="11"/>
      <c r="T8" s="11">
        <v>11</v>
      </c>
      <c r="U8" s="11">
        <v>83</v>
      </c>
      <c r="V8" s="11">
        <v>156</v>
      </c>
      <c r="W8" s="11">
        <v>230</v>
      </c>
      <c r="X8" s="11"/>
      <c r="Y8" s="11">
        <v>428</v>
      </c>
      <c r="Z8" s="11">
        <v>102</v>
      </c>
      <c r="AA8" s="11" t="s">
        <v>116</v>
      </c>
      <c r="AB8" s="11" t="s">
        <v>116</v>
      </c>
      <c r="AC8" s="11" t="s">
        <v>116</v>
      </c>
      <c r="AD8" s="11" t="s">
        <v>116</v>
      </c>
      <c r="AE8" s="11"/>
      <c r="AF8" s="11">
        <v>267</v>
      </c>
      <c r="AG8" s="11"/>
      <c r="AH8" s="11">
        <v>519</v>
      </c>
      <c r="AI8" s="11"/>
      <c r="AJ8" s="11">
        <v>187</v>
      </c>
      <c r="AK8" s="11">
        <v>69</v>
      </c>
      <c r="AL8" s="11">
        <v>107</v>
      </c>
      <c r="AM8" s="11">
        <v>122</v>
      </c>
      <c r="AN8" s="11">
        <v>45</v>
      </c>
    </row>
    <row r="9" spans="2:40" x14ac:dyDescent="0.35">
      <c r="B9" s="18" t="s">
        <v>219</v>
      </c>
      <c r="C9" s="17">
        <v>0.447629561037931</v>
      </c>
      <c r="D9" s="17">
        <v>0.48961210443367698</v>
      </c>
      <c r="E9" s="17">
        <v>0.39321870460477198</v>
      </c>
      <c r="F9" s="17"/>
      <c r="G9" s="17">
        <v>0.48631300811464001</v>
      </c>
      <c r="H9" s="17">
        <v>0.51190823942630603</v>
      </c>
      <c r="I9" s="17">
        <v>0.48128281289180103</v>
      </c>
      <c r="J9" s="17">
        <v>0.425713638852872</v>
      </c>
      <c r="K9" s="17">
        <v>0.34456164938733003</v>
      </c>
      <c r="L9" s="17">
        <v>0.393635240545049</v>
      </c>
      <c r="M9" s="17"/>
      <c r="N9" s="17">
        <v>0.40525018987503503</v>
      </c>
      <c r="O9" s="17">
        <v>0.37841666539962499</v>
      </c>
      <c r="P9" s="17">
        <v>0.35696493426374198</v>
      </c>
      <c r="Q9" s="17">
        <v>0.49042435148345698</v>
      </c>
      <c r="R9" s="17">
        <v>0.59535868102735701</v>
      </c>
      <c r="S9" s="17"/>
      <c r="T9" s="17">
        <v>0.533419296584422</v>
      </c>
      <c r="U9" s="17">
        <v>0.35847043482362201</v>
      </c>
      <c r="V9" s="17">
        <v>0.439284428524574</v>
      </c>
      <c r="W9" s="17">
        <v>0.50517227799406395</v>
      </c>
      <c r="X9" s="17"/>
      <c r="Y9" s="17">
        <v>0.47378579110854702</v>
      </c>
      <c r="Z9" s="17">
        <v>0.33846402412464199</v>
      </c>
      <c r="AA9" s="17" t="s">
        <v>117</v>
      </c>
      <c r="AB9" s="17" t="s">
        <v>117</v>
      </c>
      <c r="AC9" s="17" t="s">
        <v>117</v>
      </c>
      <c r="AD9" s="17" t="s">
        <v>117</v>
      </c>
      <c r="AE9" s="17"/>
      <c r="AF9" s="17">
        <v>0.43401978958161702</v>
      </c>
      <c r="AG9" s="17"/>
      <c r="AH9" s="17">
        <v>0.45374245181017803</v>
      </c>
      <c r="AI9" s="17"/>
      <c r="AJ9" s="17">
        <v>0.51888134598060198</v>
      </c>
      <c r="AK9" s="17">
        <v>0.49143236246998401</v>
      </c>
      <c r="AL9" s="17">
        <v>0.36925253204342701</v>
      </c>
      <c r="AM9" s="17">
        <v>0.38149794825467498</v>
      </c>
      <c r="AN9" s="17">
        <v>0.45023558577758299</v>
      </c>
    </row>
    <row r="10" spans="2:40" x14ac:dyDescent="0.35">
      <c r="B10" s="18" t="s">
        <v>220</v>
      </c>
      <c r="C10" s="17">
        <v>0.51506009132335995</v>
      </c>
      <c r="D10" s="17">
        <v>0.468525472573809</v>
      </c>
      <c r="E10" s="17">
        <v>0.57496294670370796</v>
      </c>
      <c r="F10" s="17"/>
      <c r="G10" s="17">
        <v>0.51368699188536004</v>
      </c>
      <c r="H10" s="17">
        <v>0.45847533628724602</v>
      </c>
      <c r="I10" s="17">
        <v>0.44364449881727402</v>
      </c>
      <c r="J10" s="17">
        <v>0.56481894247223197</v>
      </c>
      <c r="K10" s="17">
        <v>0.59826853916692602</v>
      </c>
      <c r="L10" s="17">
        <v>0.57445768450303003</v>
      </c>
      <c r="M10" s="17"/>
      <c r="N10" s="17">
        <v>0.55690993957840795</v>
      </c>
      <c r="O10" s="17">
        <v>0.60969931222753204</v>
      </c>
      <c r="P10" s="17">
        <v>0.60018946449513</v>
      </c>
      <c r="Q10" s="17">
        <v>0.47338227942192901</v>
      </c>
      <c r="R10" s="17">
        <v>0.36645747338467</v>
      </c>
      <c r="S10" s="17"/>
      <c r="T10" s="17">
        <v>0.367019167609417</v>
      </c>
      <c r="U10" s="17">
        <v>0.61555008382851295</v>
      </c>
      <c r="V10" s="17">
        <v>0.502266937838314</v>
      </c>
      <c r="W10" s="17">
        <v>0.47511507538979197</v>
      </c>
      <c r="X10" s="17"/>
      <c r="Y10" s="17">
        <v>0.48474603161996699</v>
      </c>
      <c r="Z10" s="17">
        <v>0.641578729315461</v>
      </c>
      <c r="AA10" s="17" t="s">
        <v>117</v>
      </c>
      <c r="AB10" s="17" t="s">
        <v>117</v>
      </c>
      <c r="AC10" s="17" t="s">
        <v>117</v>
      </c>
      <c r="AD10" s="17" t="s">
        <v>117</v>
      </c>
      <c r="AE10" s="17"/>
      <c r="AF10" s="17">
        <v>0.52017587934968501</v>
      </c>
      <c r="AG10" s="17"/>
      <c r="AH10" s="17">
        <v>0.51133894658396795</v>
      </c>
      <c r="AI10" s="17"/>
      <c r="AJ10" s="17">
        <v>0.43875929167157701</v>
      </c>
      <c r="AK10" s="17">
        <v>0.45988540754574397</v>
      </c>
      <c r="AL10" s="17">
        <v>0.63074746795657299</v>
      </c>
      <c r="AM10" s="17">
        <v>0.57291297439864097</v>
      </c>
      <c r="AN10" s="17">
        <v>0.484448327156217</v>
      </c>
    </row>
    <row r="11" spans="2:40" x14ac:dyDescent="0.35">
      <c r="B11" s="18" t="s">
        <v>58</v>
      </c>
      <c r="C11" s="19">
        <v>3.7310347638709301E-2</v>
      </c>
      <c r="D11" s="19">
        <v>4.1862422992513901E-2</v>
      </c>
      <c r="E11" s="19">
        <v>3.1818348691520802E-2</v>
      </c>
      <c r="F11" s="19"/>
      <c r="G11" s="19">
        <v>0</v>
      </c>
      <c r="H11" s="19">
        <v>2.9616424286447798E-2</v>
      </c>
      <c r="I11" s="19">
        <v>7.5072688290924894E-2</v>
      </c>
      <c r="J11" s="19">
        <v>9.4674186748960002E-3</v>
      </c>
      <c r="K11" s="19">
        <v>5.7169811445743297E-2</v>
      </c>
      <c r="L11" s="19">
        <v>3.1907074951920897E-2</v>
      </c>
      <c r="M11" s="19"/>
      <c r="N11" s="19">
        <v>3.7839870546556902E-2</v>
      </c>
      <c r="O11" s="19">
        <v>1.18840223728432E-2</v>
      </c>
      <c r="P11" s="19">
        <v>4.2845601241128697E-2</v>
      </c>
      <c r="Q11" s="19">
        <v>3.6193369094614E-2</v>
      </c>
      <c r="R11" s="19">
        <v>3.8183845587972901E-2</v>
      </c>
      <c r="S11" s="19"/>
      <c r="T11" s="19">
        <v>9.9561535806160797E-2</v>
      </c>
      <c r="U11" s="19">
        <v>2.59794813478651E-2</v>
      </c>
      <c r="V11" s="19">
        <v>5.8448633637111502E-2</v>
      </c>
      <c r="W11" s="19">
        <v>1.97126466161444E-2</v>
      </c>
      <c r="X11" s="19"/>
      <c r="Y11" s="19">
        <v>4.1468177271486099E-2</v>
      </c>
      <c r="Z11" s="19">
        <v>1.99572465598973E-2</v>
      </c>
      <c r="AA11" s="19" t="s">
        <v>117</v>
      </c>
      <c r="AB11" s="19" t="s">
        <v>117</v>
      </c>
      <c r="AC11" s="19" t="s">
        <v>117</v>
      </c>
      <c r="AD11" s="19" t="s">
        <v>117</v>
      </c>
      <c r="AE11" s="19"/>
      <c r="AF11" s="19">
        <v>4.5804331068698398E-2</v>
      </c>
      <c r="AG11" s="19"/>
      <c r="AH11" s="19">
        <v>3.4918601605854097E-2</v>
      </c>
      <c r="AI11" s="19"/>
      <c r="AJ11" s="19">
        <v>4.2359362347820999E-2</v>
      </c>
      <c r="AK11" s="19">
        <v>4.8682229984272102E-2</v>
      </c>
      <c r="AL11" s="19">
        <v>0</v>
      </c>
      <c r="AM11" s="19">
        <v>4.5589077346683798E-2</v>
      </c>
      <c r="AN11" s="19">
        <v>6.5316087066199402E-2</v>
      </c>
    </row>
    <row r="12" spans="2:40" x14ac:dyDescent="0.35">
      <c r="B12" s="16" t="s">
        <v>222</v>
      </c>
    </row>
    <row r="13" spans="2:40" x14ac:dyDescent="0.35">
      <c r="B13" t="s">
        <v>63</v>
      </c>
    </row>
    <row r="14" spans="2:40" x14ac:dyDescent="0.35">
      <c r="B14" t="s">
        <v>64</v>
      </c>
    </row>
    <row r="16" spans="2:40" x14ac:dyDescent="0.35">
      <c r="B16" s="8" t="str">
        <f>HYPERLINK("#'Contents'!A1", "Return to Contents")</f>
        <v>Return to Contents</v>
      </c>
    </row>
  </sheetData>
  <mergeCells count="9">
    <mergeCell ref="AF5"/>
    <mergeCell ref="AH5"/>
    <mergeCell ref="AJ5:AN5"/>
    <mergeCell ref="D2:AH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dimension ref="B2:AN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0" width="10.7265625" customWidth="1"/>
    <col min="41" max="41" width="2.1796875" customWidth="1"/>
  </cols>
  <sheetData>
    <row r="2" spans="2:40" ht="40" customHeight="1" x14ac:dyDescent="0.35">
      <c r="D2" s="30" t="s">
        <v>232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row>
    <row r="5" spans="2:40" ht="30" customHeight="1" x14ac:dyDescent="0.35">
      <c r="B5" s="15"/>
      <c r="C5" s="15"/>
      <c r="D5" s="29" t="s">
        <v>49</v>
      </c>
      <c r="E5" s="29"/>
      <c r="F5" s="15"/>
      <c r="G5" s="29" t="s">
        <v>50</v>
      </c>
      <c r="H5" s="29"/>
      <c r="I5" s="29"/>
      <c r="J5" s="29"/>
      <c r="K5" s="29"/>
      <c r="L5" s="29"/>
      <c r="M5" s="15"/>
      <c r="N5" s="29" t="s">
        <v>51</v>
      </c>
      <c r="O5" s="29"/>
      <c r="P5" s="29"/>
      <c r="Q5" s="29"/>
      <c r="R5" s="29"/>
      <c r="S5" s="15"/>
      <c r="T5" s="29" t="s">
        <v>52</v>
      </c>
      <c r="U5" s="29"/>
      <c r="V5" s="29"/>
      <c r="W5" s="29"/>
      <c r="X5" s="15"/>
      <c r="Y5" s="29" t="s">
        <v>53</v>
      </c>
      <c r="Z5" s="29"/>
      <c r="AA5" s="29"/>
      <c r="AB5" s="29"/>
      <c r="AC5" s="29"/>
      <c r="AD5" s="29"/>
      <c r="AE5" s="15"/>
      <c r="AF5" s="29" t="s">
        <v>42</v>
      </c>
      <c r="AG5" s="15"/>
      <c r="AH5" s="29" t="s">
        <v>43</v>
      </c>
      <c r="AI5" s="15"/>
      <c r="AJ5" s="29" t="s">
        <v>54</v>
      </c>
      <c r="AK5" s="29"/>
      <c r="AL5" s="29"/>
      <c r="AM5" s="29"/>
      <c r="AN5" s="29"/>
    </row>
    <row r="6" spans="2:4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C6" s="12" t="s">
        <v>40</v>
      </c>
      <c r="AD6" s="12" t="s">
        <v>41</v>
      </c>
      <c r="AF6" s="12" t="s">
        <v>42</v>
      </c>
      <c r="AH6" s="12" t="s">
        <v>43</v>
      </c>
      <c r="AJ6" s="12" t="s">
        <v>44</v>
      </c>
      <c r="AK6" s="12" t="s">
        <v>45</v>
      </c>
      <c r="AL6" s="12" t="s">
        <v>46</v>
      </c>
      <c r="AM6" s="12" t="s">
        <v>47</v>
      </c>
      <c r="AN6" s="12" t="s">
        <v>48</v>
      </c>
    </row>
    <row r="7" spans="2:40" ht="30" customHeight="1" x14ac:dyDescent="0.35">
      <c r="B7" s="10" t="s">
        <v>19</v>
      </c>
      <c r="C7" s="10">
        <v>519</v>
      </c>
      <c r="D7" s="10">
        <v>259</v>
      </c>
      <c r="E7" s="10">
        <v>259</v>
      </c>
      <c r="F7" s="10"/>
      <c r="G7" s="10">
        <v>44</v>
      </c>
      <c r="H7" s="10">
        <v>108</v>
      </c>
      <c r="I7" s="10">
        <v>113</v>
      </c>
      <c r="J7" s="10">
        <v>117</v>
      </c>
      <c r="K7" s="10">
        <v>104</v>
      </c>
      <c r="L7" s="10">
        <v>33</v>
      </c>
      <c r="M7" s="10"/>
      <c r="N7" s="10">
        <v>28</v>
      </c>
      <c r="O7" s="10">
        <v>69</v>
      </c>
      <c r="P7" s="10">
        <v>159</v>
      </c>
      <c r="Q7" s="10">
        <v>171</v>
      </c>
      <c r="R7" s="10">
        <v>89</v>
      </c>
      <c r="S7" s="10"/>
      <c r="T7" s="10">
        <v>11</v>
      </c>
      <c r="U7" s="10">
        <v>81</v>
      </c>
      <c r="V7" s="10">
        <v>154</v>
      </c>
      <c r="W7" s="10">
        <v>222</v>
      </c>
      <c r="X7" s="10"/>
      <c r="Y7" s="10">
        <v>415</v>
      </c>
      <c r="Z7" s="10">
        <v>104</v>
      </c>
      <c r="AA7" s="10" t="s">
        <v>116</v>
      </c>
      <c r="AB7" s="10" t="s">
        <v>116</v>
      </c>
      <c r="AC7" s="10" t="s">
        <v>116</v>
      </c>
      <c r="AD7" s="10" t="s">
        <v>116</v>
      </c>
      <c r="AE7" s="10"/>
      <c r="AF7" s="10">
        <v>260</v>
      </c>
      <c r="AG7" s="10"/>
      <c r="AH7" s="10">
        <v>507</v>
      </c>
      <c r="AI7" s="10"/>
      <c r="AJ7" s="10">
        <v>190</v>
      </c>
      <c r="AK7" s="10">
        <v>70</v>
      </c>
      <c r="AL7" s="10">
        <v>111</v>
      </c>
      <c r="AM7" s="10">
        <v>108</v>
      </c>
      <c r="AN7" s="10">
        <v>40</v>
      </c>
    </row>
    <row r="8" spans="2:40" ht="30" customHeight="1" x14ac:dyDescent="0.35">
      <c r="B8" s="11" t="s">
        <v>20</v>
      </c>
      <c r="C8" s="11">
        <v>530</v>
      </c>
      <c r="D8" s="11">
        <v>293</v>
      </c>
      <c r="E8" s="11">
        <v>236</v>
      </c>
      <c r="F8" s="11"/>
      <c r="G8" s="11">
        <v>48</v>
      </c>
      <c r="H8" s="11">
        <v>122</v>
      </c>
      <c r="I8" s="11">
        <v>118</v>
      </c>
      <c r="J8" s="11">
        <v>120</v>
      </c>
      <c r="K8" s="11">
        <v>90</v>
      </c>
      <c r="L8" s="11">
        <v>32</v>
      </c>
      <c r="M8" s="11"/>
      <c r="N8" s="11">
        <v>29</v>
      </c>
      <c r="O8" s="11">
        <v>72</v>
      </c>
      <c r="P8" s="11">
        <v>160</v>
      </c>
      <c r="Q8" s="11">
        <v>175</v>
      </c>
      <c r="R8" s="11">
        <v>91</v>
      </c>
      <c r="S8" s="11"/>
      <c r="T8" s="11">
        <v>11</v>
      </c>
      <c r="U8" s="11">
        <v>83</v>
      </c>
      <c r="V8" s="11">
        <v>156</v>
      </c>
      <c r="W8" s="11">
        <v>230</v>
      </c>
      <c r="X8" s="11"/>
      <c r="Y8" s="11">
        <v>428</v>
      </c>
      <c r="Z8" s="11">
        <v>102</v>
      </c>
      <c r="AA8" s="11" t="s">
        <v>116</v>
      </c>
      <c r="AB8" s="11" t="s">
        <v>116</v>
      </c>
      <c r="AC8" s="11" t="s">
        <v>116</v>
      </c>
      <c r="AD8" s="11" t="s">
        <v>116</v>
      </c>
      <c r="AE8" s="11"/>
      <c r="AF8" s="11">
        <v>267</v>
      </c>
      <c r="AG8" s="11"/>
      <c r="AH8" s="11">
        <v>519</v>
      </c>
      <c r="AI8" s="11"/>
      <c r="AJ8" s="11">
        <v>187</v>
      </c>
      <c r="AK8" s="11">
        <v>69</v>
      </c>
      <c r="AL8" s="11">
        <v>107</v>
      </c>
      <c r="AM8" s="11">
        <v>122</v>
      </c>
      <c r="AN8" s="11">
        <v>45</v>
      </c>
    </row>
    <row r="9" spans="2:40" ht="29" x14ac:dyDescent="0.35">
      <c r="B9" s="18" t="s">
        <v>228</v>
      </c>
      <c r="C9" s="17">
        <v>0.32029585063760502</v>
      </c>
      <c r="D9" s="17">
        <v>0.31020387730964399</v>
      </c>
      <c r="E9" s="17">
        <v>0.33416180644467303</v>
      </c>
      <c r="F9" s="17"/>
      <c r="G9" s="17">
        <v>0.314369081756396</v>
      </c>
      <c r="H9" s="17">
        <v>0.26201209546575399</v>
      </c>
      <c r="I9" s="17">
        <v>0.28350494446713298</v>
      </c>
      <c r="J9" s="17">
        <v>0.36042684902007399</v>
      </c>
      <c r="K9" s="17">
        <v>0.38173336664208402</v>
      </c>
      <c r="L9" s="17">
        <v>0.36299871982875598</v>
      </c>
      <c r="M9" s="17"/>
      <c r="N9" s="17">
        <v>0.50489286900388297</v>
      </c>
      <c r="O9" s="17">
        <v>0.32660884909306798</v>
      </c>
      <c r="P9" s="17">
        <v>0.38592274338065402</v>
      </c>
      <c r="Q9" s="17">
        <v>0.27834103434200302</v>
      </c>
      <c r="R9" s="17">
        <v>0.22074481168155</v>
      </c>
      <c r="S9" s="17"/>
      <c r="T9" s="17">
        <v>0.167580816738784</v>
      </c>
      <c r="U9" s="17">
        <v>0.36018931948045901</v>
      </c>
      <c r="V9" s="17">
        <v>0.39294457526826099</v>
      </c>
      <c r="W9" s="17">
        <v>0.25836635593782797</v>
      </c>
      <c r="X9" s="17"/>
      <c r="Y9" s="17">
        <v>0.28795686187641401</v>
      </c>
      <c r="Z9" s="17">
        <v>0.45526572442358698</v>
      </c>
      <c r="AA9" s="17" t="s">
        <v>117</v>
      </c>
      <c r="AB9" s="17" t="s">
        <v>117</v>
      </c>
      <c r="AC9" s="17" t="s">
        <v>117</v>
      </c>
      <c r="AD9" s="17" t="s">
        <v>117</v>
      </c>
      <c r="AE9" s="17"/>
      <c r="AF9" s="17">
        <v>0.34668518539752702</v>
      </c>
      <c r="AG9" s="17"/>
      <c r="AH9" s="17">
        <v>0.318521309548218</v>
      </c>
      <c r="AI9" s="17"/>
      <c r="AJ9" s="17">
        <v>0.297750758759186</v>
      </c>
      <c r="AK9" s="17">
        <v>0.30557723812797</v>
      </c>
      <c r="AL9" s="17">
        <v>0.43053689762386299</v>
      </c>
      <c r="AM9" s="17">
        <v>0.25973935819090099</v>
      </c>
      <c r="AN9" s="17">
        <v>0.33695222524112001</v>
      </c>
    </row>
    <row r="10" spans="2:40" ht="29" x14ac:dyDescent="0.35">
      <c r="B10" s="18" t="s">
        <v>229</v>
      </c>
      <c r="C10" s="17">
        <v>0.36416668055300799</v>
      </c>
      <c r="D10" s="17">
        <v>0.36929969059989598</v>
      </c>
      <c r="E10" s="17">
        <v>0.35932460408657402</v>
      </c>
      <c r="F10" s="17"/>
      <c r="G10" s="17">
        <v>0.40598252352410702</v>
      </c>
      <c r="H10" s="17">
        <v>0.42177424053197199</v>
      </c>
      <c r="I10" s="17">
        <v>0.34793150142820201</v>
      </c>
      <c r="J10" s="17">
        <v>0.349032780023247</v>
      </c>
      <c r="K10" s="17">
        <v>0.2931738214947</v>
      </c>
      <c r="L10" s="17">
        <v>0.39960540889248197</v>
      </c>
      <c r="M10" s="17"/>
      <c r="N10" s="17">
        <v>0.36118196064292402</v>
      </c>
      <c r="O10" s="17">
        <v>0.39121971334368</v>
      </c>
      <c r="P10" s="17">
        <v>0.38152867184890699</v>
      </c>
      <c r="Q10" s="17">
        <v>0.32182263424533503</v>
      </c>
      <c r="R10" s="17">
        <v>0.38557834395030699</v>
      </c>
      <c r="S10" s="17"/>
      <c r="T10" s="17">
        <v>0.751919389077634</v>
      </c>
      <c r="U10" s="17">
        <v>0.3708343186093</v>
      </c>
      <c r="V10" s="17">
        <v>0.37302190332165303</v>
      </c>
      <c r="W10" s="17">
        <v>0.34485683675332401</v>
      </c>
      <c r="X10" s="17"/>
      <c r="Y10" s="17">
        <v>0.37535975848819497</v>
      </c>
      <c r="Z10" s="17">
        <v>0.31745129537677202</v>
      </c>
      <c r="AA10" s="17" t="s">
        <v>117</v>
      </c>
      <c r="AB10" s="17" t="s">
        <v>117</v>
      </c>
      <c r="AC10" s="17" t="s">
        <v>117</v>
      </c>
      <c r="AD10" s="17" t="s">
        <v>117</v>
      </c>
      <c r="AE10" s="17"/>
      <c r="AF10" s="17">
        <v>0.361424845124314</v>
      </c>
      <c r="AG10" s="17"/>
      <c r="AH10" s="17">
        <v>0.36424294225101</v>
      </c>
      <c r="AI10" s="17"/>
      <c r="AJ10" s="17">
        <v>0.36182614237677402</v>
      </c>
      <c r="AK10" s="17">
        <v>0.369970896535884</v>
      </c>
      <c r="AL10" s="17">
        <v>0.38131244189028501</v>
      </c>
      <c r="AM10" s="17">
        <v>0.32908928392974801</v>
      </c>
      <c r="AN10" s="17">
        <v>0.41841144924449603</v>
      </c>
    </row>
    <row r="11" spans="2:40" ht="29" x14ac:dyDescent="0.35">
      <c r="B11" s="18" t="s">
        <v>230</v>
      </c>
      <c r="C11" s="17">
        <v>0.24891836060136299</v>
      </c>
      <c r="D11" s="17">
        <v>0.26624682081331902</v>
      </c>
      <c r="E11" s="17">
        <v>0.224266322054789</v>
      </c>
      <c r="F11" s="17"/>
      <c r="G11" s="17">
        <v>0.163725321033654</v>
      </c>
      <c r="H11" s="17">
        <v>0.238710385685768</v>
      </c>
      <c r="I11" s="17">
        <v>0.31429798536376602</v>
      </c>
      <c r="J11" s="17">
        <v>0.24747414423321101</v>
      </c>
      <c r="K11" s="17">
        <v>0.24905253443592701</v>
      </c>
      <c r="L11" s="17">
        <v>0.17880349150341701</v>
      </c>
      <c r="M11" s="17"/>
      <c r="N11" s="17">
        <v>6.9192196412930396E-2</v>
      </c>
      <c r="O11" s="17">
        <v>0.231433280412949</v>
      </c>
      <c r="P11" s="17">
        <v>0.15041084067404301</v>
      </c>
      <c r="Q11" s="17">
        <v>0.337451381333707</v>
      </c>
      <c r="R11" s="17">
        <v>0.33069721987877498</v>
      </c>
      <c r="S11" s="17"/>
      <c r="T11" s="17">
        <v>8.0499794183582302E-2</v>
      </c>
      <c r="U11" s="17">
        <v>0.16340734192704101</v>
      </c>
      <c r="V11" s="17">
        <v>0.15677794957137201</v>
      </c>
      <c r="W11" s="17">
        <v>0.34680204341089099</v>
      </c>
      <c r="X11" s="17"/>
      <c r="Y11" s="17">
        <v>0.272066252190793</v>
      </c>
      <c r="Z11" s="17">
        <v>0.15230841310707199</v>
      </c>
      <c r="AA11" s="17" t="s">
        <v>117</v>
      </c>
      <c r="AB11" s="17" t="s">
        <v>117</v>
      </c>
      <c r="AC11" s="17" t="s">
        <v>117</v>
      </c>
      <c r="AD11" s="17" t="s">
        <v>117</v>
      </c>
      <c r="AE11" s="17"/>
      <c r="AF11" s="17">
        <v>0.22828774907058799</v>
      </c>
      <c r="AG11" s="17"/>
      <c r="AH11" s="17">
        <v>0.250959745346159</v>
      </c>
      <c r="AI11" s="17"/>
      <c r="AJ11" s="17">
        <v>0.257691763181503</v>
      </c>
      <c r="AK11" s="17">
        <v>0.26932417892670901</v>
      </c>
      <c r="AL11" s="17">
        <v>0.163539193565686</v>
      </c>
      <c r="AM11" s="17">
        <v>0.30865024260896401</v>
      </c>
      <c r="AN11" s="17">
        <v>0.223666333041799</v>
      </c>
    </row>
    <row r="12" spans="2:40" ht="43.5" x14ac:dyDescent="0.35">
      <c r="B12" s="18" t="s">
        <v>231</v>
      </c>
      <c r="C12" s="17">
        <v>4.0552099092064003E-2</v>
      </c>
      <c r="D12" s="17">
        <v>3.9167606333287898E-2</v>
      </c>
      <c r="E12" s="17">
        <v>4.2440124379124498E-2</v>
      </c>
      <c r="F12" s="17"/>
      <c r="G12" s="17">
        <v>0.11592307368584299</v>
      </c>
      <c r="H12" s="17">
        <v>3.2733926349166602E-2</v>
      </c>
      <c r="I12" s="17">
        <v>3.7828216537056703E-2</v>
      </c>
      <c r="J12" s="17">
        <v>2.6243290314883001E-2</v>
      </c>
      <c r="K12" s="17">
        <v>2.7457104614900401E-2</v>
      </c>
      <c r="L12" s="17">
        <v>5.8592379775344199E-2</v>
      </c>
      <c r="M12" s="17"/>
      <c r="N12" s="17">
        <v>3.4955013547276002E-2</v>
      </c>
      <c r="O12" s="17">
        <v>3.5897528266526597E-2</v>
      </c>
      <c r="P12" s="17">
        <v>3.0805624758149599E-2</v>
      </c>
      <c r="Q12" s="17">
        <v>5.24045213530877E-2</v>
      </c>
      <c r="R12" s="17">
        <v>4.1671916627576799E-2</v>
      </c>
      <c r="S12" s="17"/>
      <c r="T12" s="17">
        <v>0</v>
      </c>
      <c r="U12" s="17">
        <v>3.9537015668101902E-2</v>
      </c>
      <c r="V12" s="17">
        <v>4.3100756609822301E-2</v>
      </c>
      <c r="W12" s="17">
        <v>4.9974763897955701E-2</v>
      </c>
      <c r="X12" s="17"/>
      <c r="Y12" s="17">
        <v>4.14357477517781E-2</v>
      </c>
      <c r="Z12" s="17">
        <v>3.6864106590087799E-2</v>
      </c>
      <c r="AA12" s="17" t="s">
        <v>117</v>
      </c>
      <c r="AB12" s="17" t="s">
        <v>117</v>
      </c>
      <c r="AC12" s="17" t="s">
        <v>117</v>
      </c>
      <c r="AD12" s="17" t="s">
        <v>117</v>
      </c>
      <c r="AE12" s="17"/>
      <c r="AF12" s="17">
        <v>3.4042519579538001E-2</v>
      </c>
      <c r="AG12" s="17"/>
      <c r="AH12" s="17">
        <v>4.1416794706334699E-2</v>
      </c>
      <c r="AI12" s="17"/>
      <c r="AJ12" s="17">
        <v>5.9080726524799301E-2</v>
      </c>
      <c r="AK12" s="17">
        <v>2.6355905241794101E-2</v>
      </c>
      <c r="AL12" s="17">
        <v>1.65357425836993E-2</v>
      </c>
      <c r="AM12" s="17">
        <v>4.8669866331249201E-2</v>
      </c>
      <c r="AN12" s="17">
        <v>2.0969992472585099E-2</v>
      </c>
    </row>
    <row r="13" spans="2:40" x14ac:dyDescent="0.35">
      <c r="B13" s="18" t="s">
        <v>58</v>
      </c>
      <c r="C13" s="19">
        <v>2.60670091159611E-2</v>
      </c>
      <c r="D13" s="19">
        <v>1.5082004943853601E-2</v>
      </c>
      <c r="E13" s="19">
        <v>3.9807143034839003E-2</v>
      </c>
      <c r="F13" s="19"/>
      <c r="G13" s="19">
        <v>0</v>
      </c>
      <c r="H13" s="19">
        <v>4.4769351967338597E-2</v>
      </c>
      <c r="I13" s="19">
        <v>1.64373522038429E-2</v>
      </c>
      <c r="J13" s="19">
        <v>1.6822936408585301E-2</v>
      </c>
      <c r="K13" s="19">
        <v>4.85831728123889E-2</v>
      </c>
      <c r="L13" s="19">
        <v>0</v>
      </c>
      <c r="M13" s="19"/>
      <c r="N13" s="19">
        <v>2.9777960392987E-2</v>
      </c>
      <c r="O13" s="19">
        <v>1.48406288837762E-2</v>
      </c>
      <c r="P13" s="19">
        <v>5.1332119338246697E-2</v>
      </c>
      <c r="Q13" s="19">
        <v>9.9804287258662208E-3</v>
      </c>
      <c r="R13" s="19">
        <v>2.1307707861790499E-2</v>
      </c>
      <c r="S13" s="19"/>
      <c r="T13" s="19">
        <v>0</v>
      </c>
      <c r="U13" s="19">
        <v>6.6032004315098494E-2</v>
      </c>
      <c r="V13" s="19">
        <v>3.4154815228892001E-2</v>
      </c>
      <c r="W13" s="19">
        <v>0</v>
      </c>
      <c r="X13" s="19"/>
      <c r="Y13" s="19">
        <v>2.3181379692818801E-2</v>
      </c>
      <c r="Z13" s="19">
        <v>3.8110460502481402E-2</v>
      </c>
      <c r="AA13" s="19" t="s">
        <v>117</v>
      </c>
      <c r="AB13" s="19" t="s">
        <v>117</v>
      </c>
      <c r="AC13" s="19" t="s">
        <v>117</v>
      </c>
      <c r="AD13" s="19" t="s">
        <v>117</v>
      </c>
      <c r="AE13" s="19"/>
      <c r="AF13" s="19">
        <v>2.9559700828033102E-2</v>
      </c>
      <c r="AG13" s="19"/>
      <c r="AH13" s="19">
        <v>2.48592081482789E-2</v>
      </c>
      <c r="AI13" s="19"/>
      <c r="AJ13" s="19">
        <v>2.36506091577376E-2</v>
      </c>
      <c r="AK13" s="19">
        <v>2.8771781167643298E-2</v>
      </c>
      <c r="AL13" s="19">
        <v>8.0757243364672701E-3</v>
      </c>
      <c r="AM13" s="19">
        <v>5.3851248939138202E-2</v>
      </c>
      <c r="AN13" s="19">
        <v>0</v>
      </c>
    </row>
    <row r="14" spans="2:40" x14ac:dyDescent="0.35">
      <c r="B14" s="16" t="s">
        <v>222</v>
      </c>
    </row>
    <row r="15" spans="2:40" x14ac:dyDescent="0.35">
      <c r="B15" t="s">
        <v>63</v>
      </c>
    </row>
    <row r="16" spans="2:40" x14ac:dyDescent="0.35">
      <c r="B16" t="s">
        <v>64</v>
      </c>
    </row>
    <row r="18" spans="2:2" x14ac:dyDescent="0.35">
      <c r="B18" s="8" t="str">
        <f>HYPERLINK("#'Contents'!A1", "Return to Contents")</f>
        <v>Return to Contents</v>
      </c>
    </row>
  </sheetData>
  <mergeCells count="9">
    <mergeCell ref="AF5"/>
    <mergeCell ref="AH5"/>
    <mergeCell ref="AJ5:AN5"/>
    <mergeCell ref="D2:AH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dimension ref="B2:AN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0" width="10.7265625" customWidth="1"/>
    <col min="41" max="41" width="2.1796875" customWidth="1"/>
  </cols>
  <sheetData>
    <row r="2" spans="2:40" ht="40" customHeight="1" x14ac:dyDescent="0.35">
      <c r="D2" s="30" t="s">
        <v>234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row>
    <row r="5" spans="2:40" ht="30" customHeight="1" x14ac:dyDescent="0.35">
      <c r="B5" s="15"/>
      <c r="C5" s="15"/>
      <c r="D5" s="29" t="s">
        <v>49</v>
      </c>
      <c r="E5" s="29"/>
      <c r="F5" s="15"/>
      <c r="G5" s="29" t="s">
        <v>50</v>
      </c>
      <c r="H5" s="29"/>
      <c r="I5" s="29"/>
      <c r="J5" s="29"/>
      <c r="K5" s="29"/>
      <c r="L5" s="29"/>
      <c r="M5" s="15"/>
      <c r="N5" s="29" t="s">
        <v>51</v>
      </c>
      <c r="O5" s="29"/>
      <c r="P5" s="29"/>
      <c r="Q5" s="29"/>
      <c r="R5" s="29"/>
      <c r="S5" s="15"/>
      <c r="T5" s="29" t="s">
        <v>52</v>
      </c>
      <c r="U5" s="29"/>
      <c r="V5" s="29"/>
      <c r="W5" s="29"/>
      <c r="X5" s="15"/>
      <c r="Y5" s="29" t="s">
        <v>53</v>
      </c>
      <c r="Z5" s="29"/>
      <c r="AA5" s="29"/>
      <c r="AB5" s="29"/>
      <c r="AC5" s="29"/>
      <c r="AD5" s="29"/>
      <c r="AE5" s="15"/>
      <c r="AF5" s="29" t="s">
        <v>42</v>
      </c>
      <c r="AG5" s="15"/>
      <c r="AH5" s="29" t="s">
        <v>43</v>
      </c>
      <c r="AI5" s="15"/>
      <c r="AJ5" s="29" t="s">
        <v>54</v>
      </c>
      <c r="AK5" s="29"/>
      <c r="AL5" s="29"/>
      <c r="AM5" s="29"/>
      <c r="AN5" s="29"/>
    </row>
    <row r="6" spans="2:4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C6" s="12" t="s">
        <v>40</v>
      </c>
      <c r="AD6" s="12" t="s">
        <v>41</v>
      </c>
      <c r="AF6" s="12" t="s">
        <v>42</v>
      </c>
      <c r="AH6" s="12" t="s">
        <v>43</v>
      </c>
      <c r="AJ6" s="12" t="s">
        <v>44</v>
      </c>
      <c r="AK6" s="12" t="s">
        <v>45</v>
      </c>
      <c r="AL6" s="12" t="s">
        <v>46</v>
      </c>
      <c r="AM6" s="12" t="s">
        <v>47</v>
      </c>
      <c r="AN6" s="12" t="s">
        <v>48</v>
      </c>
    </row>
    <row r="7" spans="2:40" ht="30" customHeight="1" x14ac:dyDescent="0.35">
      <c r="B7" s="10" t="s">
        <v>19</v>
      </c>
      <c r="C7" s="10">
        <v>519</v>
      </c>
      <c r="D7" s="10">
        <v>259</v>
      </c>
      <c r="E7" s="10">
        <v>259</v>
      </c>
      <c r="F7" s="10"/>
      <c r="G7" s="10">
        <v>44</v>
      </c>
      <c r="H7" s="10">
        <v>108</v>
      </c>
      <c r="I7" s="10">
        <v>113</v>
      </c>
      <c r="J7" s="10">
        <v>117</v>
      </c>
      <c r="K7" s="10">
        <v>104</v>
      </c>
      <c r="L7" s="10">
        <v>33</v>
      </c>
      <c r="M7" s="10"/>
      <c r="N7" s="10">
        <v>28</v>
      </c>
      <c r="O7" s="10">
        <v>69</v>
      </c>
      <c r="P7" s="10">
        <v>159</v>
      </c>
      <c r="Q7" s="10">
        <v>171</v>
      </c>
      <c r="R7" s="10">
        <v>89</v>
      </c>
      <c r="S7" s="10"/>
      <c r="T7" s="10">
        <v>11</v>
      </c>
      <c r="U7" s="10">
        <v>81</v>
      </c>
      <c r="V7" s="10">
        <v>154</v>
      </c>
      <c r="W7" s="10">
        <v>222</v>
      </c>
      <c r="X7" s="10"/>
      <c r="Y7" s="10">
        <v>415</v>
      </c>
      <c r="Z7" s="10">
        <v>104</v>
      </c>
      <c r="AA7" s="10" t="s">
        <v>116</v>
      </c>
      <c r="AB7" s="10" t="s">
        <v>116</v>
      </c>
      <c r="AC7" s="10" t="s">
        <v>116</v>
      </c>
      <c r="AD7" s="10" t="s">
        <v>116</v>
      </c>
      <c r="AE7" s="10"/>
      <c r="AF7" s="10">
        <v>260</v>
      </c>
      <c r="AG7" s="10"/>
      <c r="AH7" s="10">
        <v>507</v>
      </c>
      <c r="AI7" s="10"/>
      <c r="AJ7" s="10">
        <v>190</v>
      </c>
      <c r="AK7" s="10">
        <v>70</v>
      </c>
      <c r="AL7" s="10">
        <v>111</v>
      </c>
      <c r="AM7" s="10">
        <v>108</v>
      </c>
      <c r="AN7" s="10">
        <v>40</v>
      </c>
    </row>
    <row r="8" spans="2:40" ht="30" customHeight="1" x14ac:dyDescent="0.35">
      <c r="B8" s="11" t="s">
        <v>20</v>
      </c>
      <c r="C8" s="11">
        <v>530</v>
      </c>
      <c r="D8" s="11">
        <v>293</v>
      </c>
      <c r="E8" s="11">
        <v>236</v>
      </c>
      <c r="F8" s="11"/>
      <c r="G8" s="11">
        <v>48</v>
      </c>
      <c r="H8" s="11">
        <v>122</v>
      </c>
      <c r="I8" s="11">
        <v>118</v>
      </c>
      <c r="J8" s="11">
        <v>120</v>
      </c>
      <c r="K8" s="11">
        <v>90</v>
      </c>
      <c r="L8" s="11">
        <v>32</v>
      </c>
      <c r="M8" s="11"/>
      <c r="N8" s="11">
        <v>29</v>
      </c>
      <c r="O8" s="11">
        <v>72</v>
      </c>
      <c r="P8" s="11">
        <v>160</v>
      </c>
      <c r="Q8" s="11">
        <v>175</v>
      </c>
      <c r="R8" s="11">
        <v>91</v>
      </c>
      <c r="S8" s="11"/>
      <c r="T8" s="11">
        <v>11</v>
      </c>
      <c r="U8" s="11">
        <v>83</v>
      </c>
      <c r="V8" s="11">
        <v>156</v>
      </c>
      <c r="W8" s="11">
        <v>230</v>
      </c>
      <c r="X8" s="11"/>
      <c r="Y8" s="11">
        <v>428</v>
      </c>
      <c r="Z8" s="11">
        <v>102</v>
      </c>
      <c r="AA8" s="11" t="s">
        <v>116</v>
      </c>
      <c r="AB8" s="11" t="s">
        <v>116</v>
      </c>
      <c r="AC8" s="11" t="s">
        <v>116</v>
      </c>
      <c r="AD8" s="11" t="s">
        <v>116</v>
      </c>
      <c r="AE8" s="11"/>
      <c r="AF8" s="11">
        <v>267</v>
      </c>
      <c r="AG8" s="11"/>
      <c r="AH8" s="11">
        <v>519</v>
      </c>
      <c r="AI8" s="11"/>
      <c r="AJ8" s="11">
        <v>187</v>
      </c>
      <c r="AK8" s="11">
        <v>69</v>
      </c>
      <c r="AL8" s="11">
        <v>107</v>
      </c>
      <c r="AM8" s="11">
        <v>122</v>
      </c>
      <c r="AN8" s="11">
        <v>45</v>
      </c>
    </row>
    <row r="9" spans="2:40" ht="29" x14ac:dyDescent="0.35">
      <c r="B9" s="18" t="s">
        <v>228</v>
      </c>
      <c r="C9" s="17">
        <v>0.59885254017443801</v>
      </c>
      <c r="D9" s="17">
        <v>0.605261015963941</v>
      </c>
      <c r="E9" s="17">
        <v>0.58921819838602896</v>
      </c>
      <c r="F9" s="17"/>
      <c r="G9" s="17">
        <v>0.51085221451101304</v>
      </c>
      <c r="H9" s="17">
        <v>0.50106149349738804</v>
      </c>
      <c r="I9" s="17">
        <v>0.63599370675310896</v>
      </c>
      <c r="J9" s="17">
        <v>0.65820543715982405</v>
      </c>
      <c r="K9" s="17">
        <v>0.63591040034609603</v>
      </c>
      <c r="L9" s="17">
        <v>0.63947954619158198</v>
      </c>
      <c r="M9" s="17"/>
      <c r="N9" s="17">
        <v>0.77244261559315197</v>
      </c>
      <c r="O9" s="17">
        <v>0.65428994368924898</v>
      </c>
      <c r="P9" s="17">
        <v>0.67248149109700595</v>
      </c>
      <c r="Q9" s="17">
        <v>0.51149800387293398</v>
      </c>
      <c r="R9" s="17">
        <v>0.53691178966393904</v>
      </c>
      <c r="S9" s="17"/>
      <c r="T9" s="17">
        <v>0.54097166621408399</v>
      </c>
      <c r="U9" s="17">
        <v>0.51245035359764102</v>
      </c>
      <c r="V9" s="17">
        <v>0.64785835627221999</v>
      </c>
      <c r="W9" s="17">
        <v>0.57338841770576399</v>
      </c>
      <c r="X9" s="17"/>
      <c r="Y9" s="17">
        <v>0.59855329293620296</v>
      </c>
      <c r="Z9" s="17">
        <v>0.60010147724769003</v>
      </c>
      <c r="AA9" s="17" t="s">
        <v>117</v>
      </c>
      <c r="AB9" s="17" t="s">
        <v>117</v>
      </c>
      <c r="AC9" s="17" t="s">
        <v>117</v>
      </c>
      <c r="AD9" s="17" t="s">
        <v>117</v>
      </c>
      <c r="AE9" s="17"/>
      <c r="AF9" s="17">
        <v>0.592926806144351</v>
      </c>
      <c r="AG9" s="17"/>
      <c r="AH9" s="17">
        <v>0.599707381105965</v>
      </c>
      <c r="AI9" s="17"/>
      <c r="AJ9" s="17">
        <v>0.58531246761362998</v>
      </c>
      <c r="AK9" s="17">
        <v>0.60689571630205097</v>
      </c>
      <c r="AL9" s="17">
        <v>0.68391809545566995</v>
      </c>
      <c r="AM9" s="17">
        <v>0.55330576186415403</v>
      </c>
      <c r="AN9" s="17">
        <v>0.56307955945903199</v>
      </c>
    </row>
    <row r="10" spans="2:40" ht="29" x14ac:dyDescent="0.35">
      <c r="B10" s="18" t="s">
        <v>229</v>
      </c>
      <c r="C10" s="17">
        <v>0.17690107203597399</v>
      </c>
      <c r="D10" s="17">
        <v>0.215729262837732</v>
      </c>
      <c r="E10" s="17">
        <v>0.12946275324357101</v>
      </c>
      <c r="F10" s="17"/>
      <c r="G10" s="17">
        <v>0.24632915135807301</v>
      </c>
      <c r="H10" s="17">
        <v>0.28238413285939001</v>
      </c>
      <c r="I10" s="17">
        <v>0.13721017947040801</v>
      </c>
      <c r="J10" s="17">
        <v>0.11765212150133</v>
      </c>
      <c r="K10" s="17">
        <v>0.12801447681579201</v>
      </c>
      <c r="L10" s="17">
        <v>0.17768253840846601</v>
      </c>
      <c r="M10" s="17"/>
      <c r="N10" s="17">
        <v>4.5204400992715797E-2</v>
      </c>
      <c r="O10" s="17">
        <v>0.13232741922767099</v>
      </c>
      <c r="P10" s="17">
        <v>0.12699759846821601</v>
      </c>
      <c r="Q10" s="17">
        <v>0.19669917947090501</v>
      </c>
      <c r="R10" s="17">
        <v>0.29737451178462798</v>
      </c>
      <c r="S10" s="17"/>
      <c r="T10" s="17">
        <v>0.21546561397796399</v>
      </c>
      <c r="U10" s="17">
        <v>0.180102632722522</v>
      </c>
      <c r="V10" s="17">
        <v>0.18138930858993099</v>
      </c>
      <c r="W10" s="17">
        <v>0.19649391841356301</v>
      </c>
      <c r="X10" s="17"/>
      <c r="Y10" s="17">
        <v>0.18609090849705601</v>
      </c>
      <c r="Z10" s="17">
        <v>0.13854640744131</v>
      </c>
      <c r="AA10" s="17" t="s">
        <v>117</v>
      </c>
      <c r="AB10" s="17" t="s">
        <v>117</v>
      </c>
      <c r="AC10" s="17" t="s">
        <v>117</v>
      </c>
      <c r="AD10" s="17" t="s">
        <v>117</v>
      </c>
      <c r="AE10" s="17"/>
      <c r="AF10" s="17">
        <v>0.15733830524015099</v>
      </c>
      <c r="AG10" s="17"/>
      <c r="AH10" s="17">
        <v>0.18067314757766201</v>
      </c>
      <c r="AI10" s="17"/>
      <c r="AJ10" s="17">
        <v>0.17965921886241901</v>
      </c>
      <c r="AK10" s="17">
        <v>0.12711157040601101</v>
      </c>
      <c r="AL10" s="17">
        <v>0.153355453222005</v>
      </c>
      <c r="AM10" s="17">
        <v>0.19999018374893299</v>
      </c>
      <c r="AN10" s="17">
        <v>0.235284529392809</v>
      </c>
    </row>
    <row r="11" spans="2:40" ht="29" x14ac:dyDescent="0.35">
      <c r="B11" s="18" t="s">
        <v>230</v>
      </c>
      <c r="C11" s="17">
        <v>0.119870888905902</v>
      </c>
      <c r="D11" s="17">
        <v>0.120782167855571</v>
      </c>
      <c r="E11" s="17">
        <v>0.11924284035421601</v>
      </c>
      <c r="F11" s="17"/>
      <c r="G11" s="17">
        <v>0.15489622865012301</v>
      </c>
      <c r="H11" s="17">
        <v>0.131625924553294</v>
      </c>
      <c r="I11" s="17">
        <v>0.15767850757393401</v>
      </c>
      <c r="J11" s="17">
        <v>0.113957389892602</v>
      </c>
      <c r="K11" s="17">
        <v>5.5604944189715101E-2</v>
      </c>
      <c r="L11" s="17">
        <v>8.6831568035200896E-2</v>
      </c>
      <c r="M11" s="17"/>
      <c r="N11" s="17">
        <v>0.1106540102005</v>
      </c>
      <c r="O11" s="17">
        <v>7.9247240862588095E-2</v>
      </c>
      <c r="P11" s="17">
        <v>5.6084680945433098E-2</v>
      </c>
      <c r="Q11" s="17">
        <v>0.210981958843586</v>
      </c>
      <c r="R11" s="17">
        <v>9.5467089272378403E-2</v>
      </c>
      <c r="S11" s="17"/>
      <c r="T11" s="17">
        <v>8.0499794183582302E-2</v>
      </c>
      <c r="U11" s="17">
        <v>0.13502632856305299</v>
      </c>
      <c r="V11" s="17">
        <v>8.3105838993222603E-2</v>
      </c>
      <c r="W11" s="17">
        <v>0.153897200540528</v>
      </c>
      <c r="X11" s="17"/>
      <c r="Y11" s="17">
        <v>0.13549982354083001</v>
      </c>
      <c r="Z11" s="17">
        <v>5.4642029999310199E-2</v>
      </c>
      <c r="AA11" s="17" t="s">
        <v>117</v>
      </c>
      <c r="AB11" s="17" t="s">
        <v>117</v>
      </c>
      <c r="AC11" s="17" t="s">
        <v>117</v>
      </c>
      <c r="AD11" s="17" t="s">
        <v>117</v>
      </c>
      <c r="AE11" s="17"/>
      <c r="AF11" s="17">
        <v>0.14777037288497399</v>
      </c>
      <c r="AG11" s="17"/>
      <c r="AH11" s="17">
        <v>0.11651727009839399</v>
      </c>
      <c r="AI11" s="17"/>
      <c r="AJ11" s="17">
        <v>0.13152602987168299</v>
      </c>
      <c r="AK11" s="17">
        <v>0.140278233648294</v>
      </c>
      <c r="AL11" s="17">
        <v>8.2263606892571797E-2</v>
      </c>
      <c r="AM11" s="17">
        <v>0.13323547499361199</v>
      </c>
      <c r="AN11" s="17">
        <v>9.3958869990663593E-2</v>
      </c>
    </row>
    <row r="12" spans="2:40" ht="43.5" x14ac:dyDescent="0.35">
      <c r="B12" s="18" t="s">
        <v>233</v>
      </c>
      <c r="C12" s="17">
        <v>2.0424353887746799E-2</v>
      </c>
      <c r="D12" s="17">
        <v>1.23893706227263E-2</v>
      </c>
      <c r="E12" s="17">
        <v>3.0480270987057599E-2</v>
      </c>
      <c r="F12" s="17"/>
      <c r="G12" s="17">
        <v>6.9248414731657895E-2</v>
      </c>
      <c r="H12" s="17">
        <v>2.9377035033440101E-2</v>
      </c>
      <c r="I12" s="17">
        <v>8.7570308387806203E-3</v>
      </c>
      <c r="J12" s="17">
        <v>1.6822936408585301E-2</v>
      </c>
      <c r="K12" s="17">
        <v>9.6107463039735597E-3</v>
      </c>
      <c r="L12" s="17">
        <v>0</v>
      </c>
      <c r="M12" s="17"/>
      <c r="N12" s="17">
        <v>0</v>
      </c>
      <c r="O12" s="17">
        <v>1.7397931756639701E-2</v>
      </c>
      <c r="P12" s="17">
        <v>7.30141964826938E-3</v>
      </c>
      <c r="Q12" s="17">
        <v>2.6228126033802299E-2</v>
      </c>
      <c r="R12" s="17">
        <v>4.1792734014211103E-2</v>
      </c>
      <c r="S12" s="17"/>
      <c r="T12" s="17">
        <v>0.16306292562437</v>
      </c>
      <c r="U12" s="17">
        <v>2.7330900024191401E-2</v>
      </c>
      <c r="V12" s="17">
        <v>1.1282400531130299E-2</v>
      </c>
      <c r="W12" s="17">
        <v>1.6629620705300899E-2</v>
      </c>
      <c r="X12" s="17"/>
      <c r="Y12" s="17">
        <v>1.8686257834915902E-2</v>
      </c>
      <c r="Z12" s="17">
        <v>2.76784646025518E-2</v>
      </c>
      <c r="AA12" s="17" t="s">
        <v>117</v>
      </c>
      <c r="AB12" s="17" t="s">
        <v>117</v>
      </c>
      <c r="AC12" s="17" t="s">
        <v>117</v>
      </c>
      <c r="AD12" s="17" t="s">
        <v>117</v>
      </c>
      <c r="AE12" s="17"/>
      <c r="AF12" s="17">
        <v>2.49459209861949E-2</v>
      </c>
      <c r="AG12" s="17"/>
      <c r="AH12" s="17">
        <v>2.0859864000082801E-2</v>
      </c>
      <c r="AI12" s="17"/>
      <c r="AJ12" s="17">
        <v>3.6665459929594302E-2</v>
      </c>
      <c r="AK12" s="17">
        <v>3.0074882154798501E-2</v>
      </c>
      <c r="AL12" s="17">
        <v>0</v>
      </c>
      <c r="AM12" s="17">
        <v>8.4889512537997102E-3</v>
      </c>
      <c r="AN12" s="17">
        <v>1.91712907968405E-2</v>
      </c>
    </row>
    <row r="13" spans="2:40" x14ac:dyDescent="0.35">
      <c r="B13" s="18" t="s">
        <v>58</v>
      </c>
      <c r="C13" s="19">
        <v>8.3951144995938698E-2</v>
      </c>
      <c r="D13" s="19">
        <v>4.58381827200302E-2</v>
      </c>
      <c r="E13" s="19">
        <v>0.131595937029126</v>
      </c>
      <c r="F13" s="19"/>
      <c r="G13" s="19">
        <v>1.8673990749132799E-2</v>
      </c>
      <c r="H13" s="19">
        <v>5.5551414056487197E-2</v>
      </c>
      <c r="I13" s="19">
        <v>6.0360575363768099E-2</v>
      </c>
      <c r="J13" s="19">
        <v>9.3362115037658303E-2</v>
      </c>
      <c r="K13" s="19">
        <v>0.170859432344423</v>
      </c>
      <c r="L13" s="19">
        <v>9.6006347364751402E-2</v>
      </c>
      <c r="M13" s="19"/>
      <c r="N13" s="19">
        <v>7.1698973213631903E-2</v>
      </c>
      <c r="O13" s="19">
        <v>0.116737464463852</v>
      </c>
      <c r="P13" s="19">
        <v>0.13713480984107601</v>
      </c>
      <c r="Q13" s="19">
        <v>5.4592731778773697E-2</v>
      </c>
      <c r="R13" s="19">
        <v>2.8453875264843401E-2</v>
      </c>
      <c r="S13" s="19"/>
      <c r="T13" s="19">
        <v>0</v>
      </c>
      <c r="U13" s="19">
        <v>0.14508978509259299</v>
      </c>
      <c r="V13" s="19">
        <v>7.63640956134959E-2</v>
      </c>
      <c r="W13" s="19">
        <v>5.9590842634844203E-2</v>
      </c>
      <c r="X13" s="19"/>
      <c r="Y13" s="19">
        <v>6.1169717190994601E-2</v>
      </c>
      <c r="Z13" s="19">
        <v>0.179031620709138</v>
      </c>
      <c r="AA13" s="19" t="s">
        <v>117</v>
      </c>
      <c r="AB13" s="19" t="s">
        <v>117</v>
      </c>
      <c r="AC13" s="19" t="s">
        <v>117</v>
      </c>
      <c r="AD13" s="19" t="s">
        <v>117</v>
      </c>
      <c r="AE13" s="19"/>
      <c r="AF13" s="19">
        <v>7.7018594744328206E-2</v>
      </c>
      <c r="AG13" s="19"/>
      <c r="AH13" s="19">
        <v>8.22423372178957E-2</v>
      </c>
      <c r="AI13" s="19"/>
      <c r="AJ13" s="19">
        <v>6.6836823722673605E-2</v>
      </c>
      <c r="AK13" s="19">
        <v>9.5639597488844499E-2</v>
      </c>
      <c r="AL13" s="19">
        <v>8.0462844429753599E-2</v>
      </c>
      <c r="AM13" s="19">
        <v>0.104979628139501</v>
      </c>
      <c r="AN13" s="19">
        <v>8.8505750360655E-2</v>
      </c>
    </row>
    <row r="14" spans="2:40" x14ac:dyDescent="0.35">
      <c r="B14" s="16" t="s">
        <v>222</v>
      </c>
    </row>
    <row r="15" spans="2:40" x14ac:dyDescent="0.35">
      <c r="B15" t="s">
        <v>63</v>
      </c>
    </row>
    <row r="16" spans="2:40" x14ac:dyDescent="0.35">
      <c r="B16" t="s">
        <v>64</v>
      </c>
    </row>
    <row r="18" spans="2:2" x14ac:dyDescent="0.35">
      <c r="B18" s="8" t="str">
        <f>HYPERLINK("#'Contents'!A1", "Return to Contents")</f>
        <v>Return to Contents</v>
      </c>
    </row>
  </sheetData>
  <mergeCells count="9">
    <mergeCell ref="AF5"/>
    <mergeCell ref="AH5"/>
    <mergeCell ref="AJ5:AN5"/>
    <mergeCell ref="D2:AH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dimension ref="B2:AN19"/>
  <sheetViews>
    <sheetView showGridLines="0" topLeftCell="A9" workbookViewId="0">
      <pane xSplit="2" topLeftCell="C1" activePane="topRight" state="frozen"/>
      <selection pane="topRight" activeCell="B11" sqref="B11"/>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0" width="10.7265625" customWidth="1"/>
    <col min="41" max="41" width="2.1796875" customWidth="1"/>
  </cols>
  <sheetData>
    <row r="2" spans="2:40" ht="40" customHeight="1" x14ac:dyDescent="0.35">
      <c r="D2" s="30" t="s">
        <v>241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row>
    <row r="5" spans="2:40" ht="30" customHeight="1" x14ac:dyDescent="0.35">
      <c r="B5" s="15"/>
      <c r="C5" s="15"/>
      <c r="D5" s="29" t="s">
        <v>49</v>
      </c>
      <c r="E5" s="29"/>
      <c r="F5" s="15"/>
      <c r="G5" s="29" t="s">
        <v>50</v>
      </c>
      <c r="H5" s="29"/>
      <c r="I5" s="29"/>
      <c r="J5" s="29"/>
      <c r="K5" s="29"/>
      <c r="L5" s="29"/>
      <c r="M5" s="15"/>
      <c r="N5" s="29" t="s">
        <v>51</v>
      </c>
      <c r="O5" s="29"/>
      <c r="P5" s="29"/>
      <c r="Q5" s="29"/>
      <c r="R5" s="29"/>
      <c r="S5" s="15"/>
      <c r="T5" s="29" t="s">
        <v>52</v>
      </c>
      <c r="U5" s="29"/>
      <c r="V5" s="29"/>
      <c r="W5" s="29"/>
      <c r="X5" s="15"/>
      <c r="Y5" s="29" t="s">
        <v>53</v>
      </c>
      <c r="Z5" s="29"/>
      <c r="AA5" s="29"/>
      <c r="AB5" s="29"/>
      <c r="AC5" s="29"/>
      <c r="AD5" s="29"/>
      <c r="AE5" s="15"/>
      <c r="AF5" s="29" t="s">
        <v>42</v>
      </c>
      <c r="AG5" s="15"/>
      <c r="AH5" s="29" t="s">
        <v>43</v>
      </c>
      <c r="AI5" s="15"/>
      <c r="AJ5" s="29" t="s">
        <v>54</v>
      </c>
      <c r="AK5" s="29"/>
      <c r="AL5" s="29"/>
      <c r="AM5" s="29"/>
      <c r="AN5" s="29"/>
    </row>
    <row r="6" spans="2:4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C6" s="12" t="s">
        <v>40</v>
      </c>
      <c r="AD6" s="12" t="s">
        <v>41</v>
      </c>
      <c r="AF6" s="12" t="s">
        <v>42</v>
      </c>
      <c r="AH6" s="12" t="s">
        <v>43</v>
      </c>
      <c r="AJ6" s="12" t="s">
        <v>44</v>
      </c>
      <c r="AK6" s="12" t="s">
        <v>45</v>
      </c>
      <c r="AL6" s="12" t="s">
        <v>46</v>
      </c>
      <c r="AM6" s="12" t="s">
        <v>47</v>
      </c>
      <c r="AN6" s="12" t="s">
        <v>48</v>
      </c>
    </row>
    <row r="7" spans="2:40" ht="30" customHeight="1" x14ac:dyDescent="0.35">
      <c r="B7" s="10" t="s">
        <v>19</v>
      </c>
      <c r="C7" s="10">
        <v>1008</v>
      </c>
      <c r="D7" s="10">
        <v>459</v>
      </c>
      <c r="E7" s="10">
        <v>546</v>
      </c>
      <c r="F7" s="10"/>
      <c r="G7" s="10">
        <v>99</v>
      </c>
      <c r="H7" s="10">
        <v>151</v>
      </c>
      <c r="I7" s="10">
        <v>140</v>
      </c>
      <c r="J7" s="10">
        <v>164</v>
      </c>
      <c r="K7" s="10">
        <v>186</v>
      </c>
      <c r="L7" s="10">
        <v>268</v>
      </c>
      <c r="M7" s="10"/>
      <c r="N7" s="10">
        <v>91</v>
      </c>
      <c r="O7" s="10">
        <v>143</v>
      </c>
      <c r="P7" s="10">
        <v>357</v>
      </c>
      <c r="Q7" s="10">
        <v>280</v>
      </c>
      <c r="R7" s="10">
        <v>129</v>
      </c>
      <c r="S7" s="10"/>
      <c r="T7" s="10">
        <v>61</v>
      </c>
      <c r="U7" s="10">
        <v>290</v>
      </c>
      <c r="V7" s="10">
        <v>259</v>
      </c>
      <c r="W7" s="10">
        <v>272</v>
      </c>
      <c r="X7" s="10"/>
      <c r="Y7" s="10">
        <v>415</v>
      </c>
      <c r="Z7" s="10">
        <v>104</v>
      </c>
      <c r="AA7" s="10">
        <v>327</v>
      </c>
      <c r="AB7" s="10">
        <v>67</v>
      </c>
      <c r="AC7" s="10">
        <v>69</v>
      </c>
      <c r="AD7" s="10">
        <v>21</v>
      </c>
      <c r="AE7" s="10"/>
      <c r="AF7" s="10">
        <v>488</v>
      </c>
      <c r="AG7" s="10"/>
      <c r="AH7" s="10">
        <v>983</v>
      </c>
      <c r="AI7" s="10"/>
      <c r="AJ7" s="10">
        <v>334</v>
      </c>
      <c r="AK7" s="10">
        <v>150</v>
      </c>
      <c r="AL7" s="10">
        <v>221</v>
      </c>
      <c r="AM7" s="10">
        <v>207</v>
      </c>
      <c r="AN7" s="10">
        <v>96</v>
      </c>
    </row>
    <row r="8" spans="2:40" ht="30" customHeight="1" x14ac:dyDescent="0.35">
      <c r="B8" s="11" t="s">
        <v>20</v>
      </c>
      <c r="C8" s="11">
        <v>1008</v>
      </c>
      <c r="D8" s="11">
        <v>503</v>
      </c>
      <c r="E8" s="11">
        <v>502</v>
      </c>
      <c r="F8" s="11"/>
      <c r="G8" s="11">
        <v>109</v>
      </c>
      <c r="H8" s="11">
        <v>169</v>
      </c>
      <c r="I8" s="11">
        <v>145</v>
      </c>
      <c r="J8" s="11">
        <v>169</v>
      </c>
      <c r="K8" s="11">
        <v>162</v>
      </c>
      <c r="L8" s="11">
        <v>255</v>
      </c>
      <c r="M8" s="11"/>
      <c r="N8" s="11">
        <v>95</v>
      </c>
      <c r="O8" s="11">
        <v>146</v>
      </c>
      <c r="P8" s="11">
        <v>349</v>
      </c>
      <c r="Q8" s="11">
        <v>281</v>
      </c>
      <c r="R8" s="11">
        <v>129</v>
      </c>
      <c r="S8" s="11"/>
      <c r="T8" s="11">
        <v>62</v>
      </c>
      <c r="U8" s="11">
        <v>286</v>
      </c>
      <c r="V8" s="11">
        <v>258</v>
      </c>
      <c r="W8" s="11">
        <v>278</v>
      </c>
      <c r="X8" s="11"/>
      <c r="Y8" s="11">
        <v>428</v>
      </c>
      <c r="Z8" s="11">
        <v>102</v>
      </c>
      <c r="AA8" s="11">
        <v>309</v>
      </c>
      <c r="AB8" s="11">
        <v>69</v>
      </c>
      <c r="AC8" s="11">
        <v>74</v>
      </c>
      <c r="AD8" s="11">
        <v>21</v>
      </c>
      <c r="AE8" s="11"/>
      <c r="AF8" s="11">
        <v>487</v>
      </c>
      <c r="AG8" s="11"/>
      <c r="AH8" s="11">
        <v>984</v>
      </c>
      <c r="AI8" s="11"/>
      <c r="AJ8" s="11">
        <v>320</v>
      </c>
      <c r="AK8" s="11">
        <v>145</v>
      </c>
      <c r="AL8" s="11">
        <v>211</v>
      </c>
      <c r="AM8" s="11">
        <v>229</v>
      </c>
      <c r="AN8" s="11">
        <v>103</v>
      </c>
    </row>
    <row r="9" spans="2:40" x14ac:dyDescent="0.35">
      <c r="B9" s="18" t="s">
        <v>235</v>
      </c>
      <c r="C9" s="17">
        <v>0.122222274571651</v>
      </c>
      <c r="D9" s="17">
        <v>0.12710104233935099</v>
      </c>
      <c r="E9" s="17">
        <v>0.116100090363633</v>
      </c>
      <c r="F9" s="17"/>
      <c r="G9" s="17">
        <v>0.218953169886351</v>
      </c>
      <c r="H9" s="17">
        <v>0.20307028921034301</v>
      </c>
      <c r="I9" s="17">
        <v>0.124296480259293</v>
      </c>
      <c r="J9" s="17">
        <v>0.11739323115467699</v>
      </c>
      <c r="K9" s="17">
        <v>8.6097612282350702E-2</v>
      </c>
      <c r="L9" s="17">
        <v>5.2174692930114501E-2</v>
      </c>
      <c r="M9" s="17"/>
      <c r="N9" s="17">
        <v>0.14479775621921601</v>
      </c>
      <c r="O9" s="17">
        <v>8.4034523677120804E-2</v>
      </c>
      <c r="P9" s="17">
        <v>6.5925342789213498E-2</v>
      </c>
      <c r="Q9" s="17">
        <v>0.156880590176776</v>
      </c>
      <c r="R9" s="17">
        <v>0.22494913022840701</v>
      </c>
      <c r="S9" s="17"/>
      <c r="T9" s="17">
        <v>0.148386795141497</v>
      </c>
      <c r="U9" s="17">
        <v>0.101911533443357</v>
      </c>
      <c r="V9" s="17">
        <v>0.13075843284320299</v>
      </c>
      <c r="W9" s="17">
        <v>0.12599680553446499</v>
      </c>
      <c r="X9" s="17"/>
      <c r="Y9" s="17">
        <v>0.15706353980128701</v>
      </c>
      <c r="Z9" s="17">
        <v>0.18803676179822101</v>
      </c>
      <c r="AA9" s="17">
        <v>5.7892275683703601E-2</v>
      </c>
      <c r="AB9" s="17">
        <v>7.1214620973080706E-2</v>
      </c>
      <c r="AC9" s="17">
        <v>0.15362801494072201</v>
      </c>
      <c r="AD9" s="17">
        <v>0.124666429975337</v>
      </c>
      <c r="AE9" s="17"/>
      <c r="AF9" s="17">
        <v>0.12746093544495199</v>
      </c>
      <c r="AG9" s="17"/>
      <c r="AH9" s="17">
        <v>0.123435133506946</v>
      </c>
      <c r="AI9" s="17"/>
      <c r="AJ9" s="17">
        <v>0.18627277569957401</v>
      </c>
      <c r="AK9" s="17">
        <v>9.6373354763421501E-2</v>
      </c>
      <c r="AL9" s="17">
        <v>9.8648605251930394E-2</v>
      </c>
      <c r="AM9" s="17">
        <v>8.8122002394702095E-2</v>
      </c>
      <c r="AN9" s="17">
        <v>8.3726542205052504E-2</v>
      </c>
    </row>
    <row r="10" spans="2:40" x14ac:dyDescent="0.35">
      <c r="B10" s="18" t="s">
        <v>236</v>
      </c>
      <c r="C10" s="17">
        <v>0.38773006021453699</v>
      </c>
      <c r="D10" s="17">
        <v>0.360170730089029</v>
      </c>
      <c r="E10" s="17">
        <v>0.41361672396639299</v>
      </c>
      <c r="F10" s="17"/>
      <c r="G10" s="17">
        <v>0.41049234207866298</v>
      </c>
      <c r="H10" s="17">
        <v>0.47328912889234998</v>
      </c>
      <c r="I10" s="17">
        <v>0.423196774865085</v>
      </c>
      <c r="J10" s="17">
        <v>0.25534045653343102</v>
      </c>
      <c r="K10" s="17">
        <v>0.40547884271229601</v>
      </c>
      <c r="L10" s="17">
        <v>0.37753922198923001</v>
      </c>
      <c r="M10" s="17"/>
      <c r="N10" s="17">
        <v>0.31066624161991302</v>
      </c>
      <c r="O10" s="17">
        <v>0.37048271762398199</v>
      </c>
      <c r="P10" s="17">
        <v>0.36964589108651102</v>
      </c>
      <c r="Q10" s="17">
        <v>0.43992370246180101</v>
      </c>
      <c r="R10" s="17">
        <v>0.40758446652268898</v>
      </c>
      <c r="S10" s="17"/>
      <c r="T10" s="17">
        <v>0.48602437415864702</v>
      </c>
      <c r="U10" s="17">
        <v>0.34755243005798298</v>
      </c>
      <c r="V10" s="17">
        <v>0.38790981457852902</v>
      </c>
      <c r="W10" s="17">
        <v>0.42369515259291701</v>
      </c>
      <c r="X10" s="17"/>
      <c r="Y10" s="17">
        <v>0.39588120848154601</v>
      </c>
      <c r="Z10" s="17">
        <v>0.44610789983983801</v>
      </c>
      <c r="AA10" s="17">
        <v>0.34489051063058701</v>
      </c>
      <c r="AB10" s="17">
        <v>0.36090797965897897</v>
      </c>
      <c r="AC10" s="17">
        <v>0.52819737504689401</v>
      </c>
      <c r="AD10" s="17">
        <v>0.17039521430818699</v>
      </c>
      <c r="AE10" s="17"/>
      <c r="AF10" s="17">
        <v>0.38113939680288</v>
      </c>
      <c r="AG10" s="17"/>
      <c r="AH10" s="17">
        <v>0.391040143531107</v>
      </c>
      <c r="AI10" s="17"/>
      <c r="AJ10" s="17">
        <v>0.36318143247673301</v>
      </c>
      <c r="AK10" s="17">
        <v>0.40462135241490399</v>
      </c>
      <c r="AL10" s="17">
        <v>0.38914918631554002</v>
      </c>
      <c r="AM10" s="17">
        <v>0.419184694226443</v>
      </c>
      <c r="AN10" s="17">
        <v>0.36737837779712201</v>
      </c>
    </row>
    <row r="11" spans="2:40" ht="29" x14ac:dyDescent="0.35">
      <c r="B11" s="18" t="s">
        <v>237</v>
      </c>
      <c r="C11" s="17">
        <v>0.27591124191139899</v>
      </c>
      <c r="D11" s="17">
        <v>0.26520741387586499</v>
      </c>
      <c r="E11" s="17">
        <v>0.288260864322751</v>
      </c>
      <c r="F11" s="17"/>
      <c r="G11" s="17">
        <v>0.221011497365003</v>
      </c>
      <c r="H11" s="17">
        <v>0.175889290040362</v>
      </c>
      <c r="I11" s="17">
        <v>0.21648150114592299</v>
      </c>
      <c r="J11" s="17">
        <v>0.34916635733687201</v>
      </c>
      <c r="K11" s="17">
        <v>0.28736130466220999</v>
      </c>
      <c r="L11" s="17">
        <v>0.34375431977176302</v>
      </c>
      <c r="M11" s="17"/>
      <c r="N11" s="17">
        <v>0.28253157376813298</v>
      </c>
      <c r="O11" s="17">
        <v>0.28011499579335403</v>
      </c>
      <c r="P11" s="17">
        <v>0.32655363304637303</v>
      </c>
      <c r="Q11" s="17">
        <v>0.243593689311255</v>
      </c>
      <c r="R11" s="17">
        <v>0.17873042277735801</v>
      </c>
      <c r="S11" s="17"/>
      <c r="T11" s="17">
        <v>0.16157716150590701</v>
      </c>
      <c r="U11" s="17">
        <v>0.30984916848423399</v>
      </c>
      <c r="V11" s="17">
        <v>0.282543263512194</v>
      </c>
      <c r="W11" s="17">
        <v>0.23669920135106801</v>
      </c>
      <c r="X11" s="17"/>
      <c r="Y11" s="17">
        <v>0.24387003058924001</v>
      </c>
      <c r="Z11" s="17">
        <v>0.211804822991289</v>
      </c>
      <c r="AA11" s="17">
        <v>0.33754120974267898</v>
      </c>
      <c r="AB11" s="17">
        <v>0.35532206109956199</v>
      </c>
      <c r="AC11" s="17">
        <v>0.20726143076578599</v>
      </c>
      <c r="AD11" s="17">
        <v>0.33322507180570898</v>
      </c>
      <c r="AE11" s="17"/>
      <c r="AF11" s="17">
        <v>0.27832810676152198</v>
      </c>
      <c r="AG11" s="17"/>
      <c r="AH11" s="17">
        <v>0.27435071743983103</v>
      </c>
      <c r="AI11" s="17"/>
      <c r="AJ11" s="17">
        <v>0.270041236337</v>
      </c>
      <c r="AK11" s="17">
        <v>0.313773143015453</v>
      </c>
      <c r="AL11" s="17">
        <v>0.25160855551619699</v>
      </c>
      <c r="AM11" s="17">
        <v>0.27460167800672303</v>
      </c>
      <c r="AN11" s="17">
        <v>0.29354408741895499</v>
      </c>
    </row>
    <row r="12" spans="2:40" x14ac:dyDescent="0.35">
      <c r="B12" s="18" t="s">
        <v>238</v>
      </c>
      <c r="C12" s="17">
        <v>0.11680950348974301</v>
      </c>
      <c r="D12" s="17">
        <v>0.13009482934703701</v>
      </c>
      <c r="E12" s="17">
        <v>0.10421793830009</v>
      </c>
      <c r="F12" s="17"/>
      <c r="G12" s="17">
        <v>0.12501448459366199</v>
      </c>
      <c r="H12" s="17">
        <v>7.9825024642729198E-2</v>
      </c>
      <c r="I12" s="17">
        <v>0.12828271203281699</v>
      </c>
      <c r="J12" s="17">
        <v>0.12561188804746601</v>
      </c>
      <c r="K12" s="17">
        <v>0.12856326391231099</v>
      </c>
      <c r="L12" s="17">
        <v>0.11800924481977799</v>
      </c>
      <c r="M12" s="17"/>
      <c r="N12" s="17">
        <v>0.15277428665750001</v>
      </c>
      <c r="O12" s="17">
        <v>0.11509012143356</v>
      </c>
      <c r="P12" s="17">
        <v>0.126428679636714</v>
      </c>
      <c r="Q12" s="17">
        <v>0.109020230431565</v>
      </c>
      <c r="R12" s="17">
        <v>9.0341673209794499E-2</v>
      </c>
      <c r="S12" s="17"/>
      <c r="T12" s="17">
        <v>6.0998722747679798E-2</v>
      </c>
      <c r="U12" s="17">
        <v>0.13389752402855701</v>
      </c>
      <c r="V12" s="17">
        <v>0.11564567150455</v>
      </c>
      <c r="W12" s="17">
        <v>0.121990638511772</v>
      </c>
      <c r="X12" s="17"/>
      <c r="Y12" s="17">
        <v>0.124188320967622</v>
      </c>
      <c r="Z12" s="17">
        <v>9.4239766455371396E-2</v>
      </c>
      <c r="AA12" s="17">
        <v>0.123653220338761</v>
      </c>
      <c r="AB12" s="17">
        <v>0.10983945911167201</v>
      </c>
      <c r="AC12" s="17">
        <v>7.3397531988212E-2</v>
      </c>
      <c r="AD12" s="17">
        <v>0.13451865960279599</v>
      </c>
      <c r="AE12" s="17"/>
      <c r="AF12" s="17">
        <v>0.102626711135967</v>
      </c>
      <c r="AG12" s="17"/>
      <c r="AH12" s="17">
        <v>0.116911997057131</v>
      </c>
      <c r="AI12" s="17"/>
      <c r="AJ12" s="17">
        <v>0.105787845737411</v>
      </c>
      <c r="AK12" s="17">
        <v>0.109504783421163</v>
      </c>
      <c r="AL12" s="17">
        <v>0.12478454771978501</v>
      </c>
      <c r="AM12" s="17">
        <v>0.11898153263444</v>
      </c>
      <c r="AN12" s="17">
        <v>0.14016858974232899</v>
      </c>
    </row>
    <row r="13" spans="2:40" x14ac:dyDescent="0.35">
      <c r="B13" s="18" t="s">
        <v>239</v>
      </c>
      <c r="C13" s="17">
        <v>7.6174104238544704E-2</v>
      </c>
      <c r="D13" s="17">
        <v>0.10677404450240199</v>
      </c>
      <c r="E13" s="17">
        <v>4.6022885846640202E-2</v>
      </c>
      <c r="F13" s="17"/>
      <c r="G13" s="17">
        <v>1.6372589215923699E-2</v>
      </c>
      <c r="H13" s="17">
        <v>5.1509055201995897E-2</v>
      </c>
      <c r="I13" s="17">
        <v>8.8006383628152607E-2</v>
      </c>
      <c r="J13" s="17">
        <v>0.127031885218957</v>
      </c>
      <c r="K13" s="17">
        <v>7.58647175668061E-2</v>
      </c>
      <c r="L13" s="17">
        <v>7.7846423779134394E-2</v>
      </c>
      <c r="M13" s="17"/>
      <c r="N13" s="17">
        <v>7.8326842896481702E-2</v>
      </c>
      <c r="O13" s="17">
        <v>0.123165920257574</v>
      </c>
      <c r="P13" s="17">
        <v>8.3319982098918999E-2</v>
      </c>
      <c r="Q13" s="17">
        <v>4.1082010838943098E-2</v>
      </c>
      <c r="R13" s="17">
        <v>8.3358299125797494E-2</v>
      </c>
      <c r="S13" s="17"/>
      <c r="T13" s="17">
        <v>9.4275216960647695E-2</v>
      </c>
      <c r="U13" s="17">
        <v>7.9301415578485399E-2</v>
      </c>
      <c r="V13" s="17">
        <v>7.9636397416388893E-2</v>
      </c>
      <c r="W13" s="17">
        <v>8.1537642889573797E-2</v>
      </c>
      <c r="X13" s="17"/>
      <c r="Y13" s="17">
        <v>6.7813165886461899E-2</v>
      </c>
      <c r="Z13" s="17">
        <v>4.2769665861246003E-2</v>
      </c>
      <c r="AA13" s="17">
        <v>9.7875823894760502E-2</v>
      </c>
      <c r="AB13" s="17">
        <v>7.28077673232643E-2</v>
      </c>
      <c r="AC13" s="17">
        <v>2.48284129579011E-2</v>
      </c>
      <c r="AD13" s="17">
        <v>0.237194624307972</v>
      </c>
      <c r="AE13" s="17"/>
      <c r="AF13" s="17">
        <v>9.19119414519666E-2</v>
      </c>
      <c r="AG13" s="17"/>
      <c r="AH13" s="17">
        <v>7.5805876136449998E-2</v>
      </c>
      <c r="AI13" s="17"/>
      <c r="AJ13" s="17">
        <v>6.0669886441904797E-2</v>
      </c>
      <c r="AK13" s="17">
        <v>5.7578840482604303E-2</v>
      </c>
      <c r="AL13" s="17">
        <v>0.108871496188263</v>
      </c>
      <c r="AM13" s="17">
        <v>7.1840635234573805E-2</v>
      </c>
      <c r="AN13" s="17">
        <v>9.3172916277912798E-2</v>
      </c>
    </row>
    <row r="14" spans="2:40" x14ac:dyDescent="0.35">
      <c r="B14" s="18" t="s">
        <v>58</v>
      </c>
      <c r="C14" s="21">
        <v>2.11528155741245E-2</v>
      </c>
      <c r="D14" s="21">
        <v>1.0651939846315499E-2</v>
      </c>
      <c r="E14" s="21">
        <v>3.1781497200493898E-2</v>
      </c>
      <c r="F14" s="21"/>
      <c r="G14" s="21">
        <v>8.1559168603962395E-3</v>
      </c>
      <c r="H14" s="21">
        <v>1.6417212012219601E-2</v>
      </c>
      <c r="I14" s="21">
        <v>1.9736148068729299E-2</v>
      </c>
      <c r="J14" s="21">
        <v>2.5456181708597401E-2</v>
      </c>
      <c r="K14" s="21">
        <v>1.6634258864026499E-2</v>
      </c>
      <c r="L14" s="21">
        <v>3.0676096709979801E-2</v>
      </c>
      <c r="M14" s="21"/>
      <c r="N14" s="21">
        <v>3.09032988387563E-2</v>
      </c>
      <c r="O14" s="21">
        <v>2.7111721214408701E-2</v>
      </c>
      <c r="P14" s="21">
        <v>2.81264713422705E-2</v>
      </c>
      <c r="Q14" s="21">
        <v>9.4997767796595693E-3</v>
      </c>
      <c r="R14" s="21">
        <v>1.50360081359541E-2</v>
      </c>
      <c r="S14" s="21"/>
      <c r="T14" s="21">
        <v>4.8737729485621398E-2</v>
      </c>
      <c r="U14" s="21">
        <v>2.7487928407383101E-2</v>
      </c>
      <c r="V14" s="21">
        <v>3.506420145135E-3</v>
      </c>
      <c r="W14" s="21">
        <v>1.00805591202033E-2</v>
      </c>
      <c r="X14" s="21"/>
      <c r="Y14" s="21">
        <v>1.11837342738439E-2</v>
      </c>
      <c r="Z14" s="21">
        <v>1.7041083054035101E-2</v>
      </c>
      <c r="AA14" s="21">
        <v>3.8146959709508599E-2</v>
      </c>
      <c r="AB14" s="21">
        <v>2.9908111833441699E-2</v>
      </c>
      <c r="AC14" s="21">
        <v>1.26872343004853E-2</v>
      </c>
      <c r="AD14" s="21">
        <v>0</v>
      </c>
      <c r="AE14" s="21"/>
      <c r="AF14" s="21">
        <v>1.8532908402712999E-2</v>
      </c>
      <c r="AG14" s="21"/>
      <c r="AH14" s="21">
        <v>1.84561323285354E-2</v>
      </c>
      <c r="AI14" s="21"/>
      <c r="AJ14" s="21">
        <v>1.4046823307377901E-2</v>
      </c>
      <c r="AK14" s="21">
        <v>1.8148525902453399E-2</v>
      </c>
      <c r="AL14" s="21">
        <v>2.69376090082846E-2</v>
      </c>
      <c r="AM14" s="21">
        <v>2.7269457503117999E-2</v>
      </c>
      <c r="AN14" s="21">
        <v>2.2009486558628801E-2</v>
      </c>
    </row>
    <row r="15" spans="2:40" x14ac:dyDescent="0.35">
      <c r="B15" s="16"/>
    </row>
    <row r="16" spans="2:40" x14ac:dyDescent="0.35">
      <c r="B16" t="s">
        <v>63</v>
      </c>
    </row>
    <row r="17" spans="2:2" x14ac:dyDescent="0.35">
      <c r="B17" t="s">
        <v>64</v>
      </c>
    </row>
    <row r="19" spans="2:2" x14ac:dyDescent="0.35">
      <c r="B19" s="8" t="str">
        <f>HYPERLINK("#'Contents'!A1", "Return to Contents")</f>
        <v>Return to Contents</v>
      </c>
    </row>
  </sheetData>
  <mergeCells count="9">
    <mergeCell ref="AF5"/>
    <mergeCell ref="AH5"/>
    <mergeCell ref="AJ5:AN5"/>
    <mergeCell ref="D2:AH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dimension ref="B2:AN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0" width="10.7265625" customWidth="1"/>
    <col min="41" max="41" width="2.1796875" customWidth="1"/>
  </cols>
  <sheetData>
    <row r="2" spans="2:40" ht="40" customHeight="1" x14ac:dyDescent="0.35">
      <c r="D2" s="30" t="s">
        <v>248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row>
    <row r="5" spans="2:40" ht="30" customHeight="1" x14ac:dyDescent="0.35">
      <c r="B5" s="15"/>
      <c r="C5" s="15"/>
      <c r="D5" s="29" t="s">
        <v>49</v>
      </c>
      <c r="E5" s="29"/>
      <c r="F5" s="15"/>
      <c r="G5" s="29" t="s">
        <v>50</v>
      </c>
      <c r="H5" s="29"/>
      <c r="I5" s="29"/>
      <c r="J5" s="29"/>
      <c r="K5" s="29"/>
      <c r="L5" s="29"/>
      <c r="M5" s="15"/>
      <c r="N5" s="29" t="s">
        <v>51</v>
      </c>
      <c r="O5" s="29"/>
      <c r="P5" s="29"/>
      <c r="Q5" s="29"/>
      <c r="R5" s="29"/>
      <c r="S5" s="15"/>
      <c r="T5" s="29" t="s">
        <v>52</v>
      </c>
      <c r="U5" s="29"/>
      <c r="V5" s="29"/>
      <c r="W5" s="29"/>
      <c r="X5" s="15"/>
      <c r="Y5" s="29" t="s">
        <v>53</v>
      </c>
      <c r="Z5" s="29"/>
      <c r="AA5" s="29"/>
      <c r="AB5" s="29"/>
      <c r="AC5" s="29"/>
      <c r="AD5" s="29"/>
      <c r="AE5" s="15"/>
      <c r="AF5" s="29" t="s">
        <v>42</v>
      </c>
      <c r="AG5" s="15"/>
      <c r="AH5" s="29" t="s">
        <v>43</v>
      </c>
      <c r="AI5" s="15"/>
      <c r="AJ5" s="29" t="s">
        <v>54</v>
      </c>
      <c r="AK5" s="29"/>
      <c r="AL5" s="29"/>
      <c r="AM5" s="29"/>
      <c r="AN5" s="29"/>
    </row>
    <row r="6" spans="2:4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C6" s="12" t="s">
        <v>40</v>
      </c>
      <c r="AD6" s="12" t="s">
        <v>41</v>
      </c>
      <c r="AF6" s="12" t="s">
        <v>42</v>
      </c>
      <c r="AH6" s="12" t="s">
        <v>43</v>
      </c>
      <c r="AJ6" s="12" t="s">
        <v>44</v>
      </c>
      <c r="AK6" s="12" t="s">
        <v>45</v>
      </c>
      <c r="AL6" s="12" t="s">
        <v>46</v>
      </c>
      <c r="AM6" s="12" t="s">
        <v>47</v>
      </c>
      <c r="AN6" s="12" t="s">
        <v>48</v>
      </c>
    </row>
    <row r="7" spans="2:40" ht="30" customHeight="1" x14ac:dyDescent="0.35">
      <c r="B7" s="10" t="s">
        <v>19</v>
      </c>
      <c r="C7" s="10">
        <v>1008</v>
      </c>
      <c r="D7" s="10">
        <v>459</v>
      </c>
      <c r="E7" s="10">
        <v>546</v>
      </c>
      <c r="F7" s="10"/>
      <c r="G7" s="10">
        <v>99</v>
      </c>
      <c r="H7" s="10">
        <v>151</v>
      </c>
      <c r="I7" s="10">
        <v>140</v>
      </c>
      <c r="J7" s="10">
        <v>164</v>
      </c>
      <c r="K7" s="10">
        <v>186</v>
      </c>
      <c r="L7" s="10">
        <v>268</v>
      </c>
      <c r="M7" s="10"/>
      <c r="N7" s="10">
        <v>91</v>
      </c>
      <c r="O7" s="10">
        <v>143</v>
      </c>
      <c r="P7" s="10">
        <v>357</v>
      </c>
      <c r="Q7" s="10">
        <v>280</v>
      </c>
      <c r="R7" s="10">
        <v>129</v>
      </c>
      <c r="S7" s="10"/>
      <c r="T7" s="10">
        <v>61</v>
      </c>
      <c r="U7" s="10">
        <v>290</v>
      </c>
      <c r="V7" s="10">
        <v>259</v>
      </c>
      <c r="W7" s="10">
        <v>272</v>
      </c>
      <c r="X7" s="10"/>
      <c r="Y7" s="10">
        <v>415</v>
      </c>
      <c r="Z7" s="10">
        <v>104</v>
      </c>
      <c r="AA7" s="10">
        <v>327</v>
      </c>
      <c r="AB7" s="10">
        <v>67</v>
      </c>
      <c r="AC7" s="10">
        <v>69</v>
      </c>
      <c r="AD7" s="10">
        <v>21</v>
      </c>
      <c r="AE7" s="10"/>
      <c r="AF7" s="10">
        <v>488</v>
      </c>
      <c r="AG7" s="10"/>
      <c r="AH7" s="10">
        <v>983</v>
      </c>
      <c r="AI7" s="10"/>
      <c r="AJ7" s="10">
        <v>334</v>
      </c>
      <c r="AK7" s="10">
        <v>150</v>
      </c>
      <c r="AL7" s="10">
        <v>221</v>
      </c>
      <c r="AM7" s="10">
        <v>207</v>
      </c>
      <c r="AN7" s="10">
        <v>96</v>
      </c>
    </row>
    <row r="8" spans="2:40" ht="30" customHeight="1" x14ac:dyDescent="0.35">
      <c r="B8" s="11" t="s">
        <v>20</v>
      </c>
      <c r="C8" s="11">
        <v>1008</v>
      </c>
      <c r="D8" s="11">
        <v>503</v>
      </c>
      <c r="E8" s="11">
        <v>502</v>
      </c>
      <c r="F8" s="11"/>
      <c r="G8" s="11">
        <v>109</v>
      </c>
      <c r="H8" s="11">
        <v>169</v>
      </c>
      <c r="I8" s="11">
        <v>145</v>
      </c>
      <c r="J8" s="11">
        <v>169</v>
      </c>
      <c r="K8" s="11">
        <v>162</v>
      </c>
      <c r="L8" s="11">
        <v>255</v>
      </c>
      <c r="M8" s="11"/>
      <c r="N8" s="11">
        <v>95</v>
      </c>
      <c r="O8" s="11">
        <v>146</v>
      </c>
      <c r="P8" s="11">
        <v>349</v>
      </c>
      <c r="Q8" s="11">
        <v>281</v>
      </c>
      <c r="R8" s="11">
        <v>129</v>
      </c>
      <c r="S8" s="11"/>
      <c r="T8" s="11">
        <v>62</v>
      </c>
      <c r="U8" s="11">
        <v>286</v>
      </c>
      <c r="V8" s="11">
        <v>258</v>
      </c>
      <c r="W8" s="11">
        <v>278</v>
      </c>
      <c r="X8" s="11"/>
      <c r="Y8" s="11">
        <v>428</v>
      </c>
      <c r="Z8" s="11">
        <v>102</v>
      </c>
      <c r="AA8" s="11">
        <v>309</v>
      </c>
      <c r="AB8" s="11">
        <v>69</v>
      </c>
      <c r="AC8" s="11">
        <v>74</v>
      </c>
      <c r="AD8" s="11">
        <v>21</v>
      </c>
      <c r="AE8" s="11"/>
      <c r="AF8" s="11">
        <v>487</v>
      </c>
      <c r="AG8" s="11"/>
      <c r="AH8" s="11">
        <v>984</v>
      </c>
      <c r="AI8" s="11"/>
      <c r="AJ8" s="11">
        <v>320</v>
      </c>
      <c r="AK8" s="11">
        <v>145</v>
      </c>
      <c r="AL8" s="11">
        <v>211</v>
      </c>
      <c r="AM8" s="11">
        <v>229</v>
      </c>
      <c r="AN8" s="11">
        <v>103</v>
      </c>
    </row>
    <row r="9" spans="2:40" ht="58" x14ac:dyDescent="0.35">
      <c r="B9" s="18" t="s">
        <v>242</v>
      </c>
      <c r="C9" s="17">
        <v>0.27357214999146201</v>
      </c>
      <c r="D9" s="17">
        <v>0.30649116000410098</v>
      </c>
      <c r="E9" s="17">
        <v>0.23833595974756799</v>
      </c>
      <c r="F9" s="17"/>
      <c r="G9" s="17">
        <v>0.434228808473202</v>
      </c>
      <c r="H9" s="17">
        <v>0.37315739501010797</v>
      </c>
      <c r="I9" s="17">
        <v>0.33847668123937102</v>
      </c>
      <c r="J9" s="17">
        <v>0.221027027610082</v>
      </c>
      <c r="K9" s="17">
        <v>0.210670394028387</v>
      </c>
      <c r="L9" s="17">
        <v>0.176629872027697</v>
      </c>
      <c r="M9" s="17"/>
      <c r="N9" s="17">
        <v>0.340194150254093</v>
      </c>
      <c r="O9" s="17">
        <v>0.26625692159379999</v>
      </c>
      <c r="P9" s="17">
        <v>0.189533007748866</v>
      </c>
      <c r="Q9" s="17">
        <v>0.35295819838693299</v>
      </c>
      <c r="R9" s="17">
        <v>0.28836465604809403</v>
      </c>
      <c r="S9" s="17"/>
      <c r="T9" s="17">
        <v>0.26988662959208098</v>
      </c>
      <c r="U9" s="17">
        <v>0.24574568658960599</v>
      </c>
      <c r="V9" s="17">
        <v>0.24313021914920199</v>
      </c>
      <c r="W9" s="17">
        <v>0.36079162227920702</v>
      </c>
      <c r="X9" s="17"/>
      <c r="Y9" s="17">
        <v>0.33981135840058502</v>
      </c>
      <c r="Z9" s="17">
        <v>0.343738573840842</v>
      </c>
      <c r="AA9" s="17">
        <v>0.16277426355136301</v>
      </c>
      <c r="AB9" s="17">
        <v>0.218468814148431</v>
      </c>
      <c r="AC9" s="17">
        <v>0.37272001716259301</v>
      </c>
      <c r="AD9" s="17">
        <v>0.111084437286024</v>
      </c>
      <c r="AE9" s="17"/>
      <c r="AF9" s="17">
        <v>0.29735543012099402</v>
      </c>
      <c r="AG9" s="17"/>
      <c r="AH9" s="17">
        <v>0.27808046503424499</v>
      </c>
      <c r="AI9" s="17"/>
      <c r="AJ9" s="17">
        <v>0.27363989567318903</v>
      </c>
      <c r="AK9" s="17">
        <v>0.31478709445812397</v>
      </c>
      <c r="AL9" s="17">
        <v>0.25709372255447499</v>
      </c>
      <c r="AM9" s="17">
        <v>0.27051790298824702</v>
      </c>
      <c r="AN9" s="17">
        <v>0.25588792850720998</v>
      </c>
    </row>
    <row r="10" spans="2:40" ht="43.5" x14ac:dyDescent="0.35">
      <c r="B10" s="18" t="s">
        <v>243</v>
      </c>
      <c r="C10" s="17">
        <v>0.130247744663681</v>
      </c>
      <c r="D10" s="17">
        <v>0.17283007324901101</v>
      </c>
      <c r="E10" s="17">
        <v>8.6463467666942198E-2</v>
      </c>
      <c r="F10" s="17"/>
      <c r="G10" s="17">
        <v>0.26469944524351202</v>
      </c>
      <c r="H10" s="17">
        <v>0.22814441484519701</v>
      </c>
      <c r="I10" s="17">
        <v>0.159280089564176</v>
      </c>
      <c r="J10" s="17">
        <v>0.13564493884443299</v>
      </c>
      <c r="K10" s="17">
        <v>5.20672241251499E-2</v>
      </c>
      <c r="L10" s="17">
        <v>3.73389897751399E-2</v>
      </c>
      <c r="M10" s="17"/>
      <c r="N10" s="17">
        <v>0.16499343116522899</v>
      </c>
      <c r="O10" s="17">
        <v>0.13023154510211299</v>
      </c>
      <c r="P10" s="17">
        <v>7.9446325228793899E-2</v>
      </c>
      <c r="Q10" s="17">
        <v>0.18421919873268899</v>
      </c>
      <c r="R10" s="17">
        <v>0.12436707538196499</v>
      </c>
      <c r="S10" s="17"/>
      <c r="T10" s="17">
        <v>0.12490271202299399</v>
      </c>
      <c r="U10" s="17">
        <v>9.9771447923773501E-2</v>
      </c>
      <c r="V10" s="17">
        <v>0.107050647460221</v>
      </c>
      <c r="W10" s="17">
        <v>0.201055189755314</v>
      </c>
      <c r="X10" s="17"/>
      <c r="Y10" s="17">
        <v>0.177168803115725</v>
      </c>
      <c r="Z10" s="17">
        <v>0.22723395704713201</v>
      </c>
      <c r="AA10" s="17">
        <v>3.4363387015204E-2</v>
      </c>
      <c r="AB10" s="17">
        <v>0.124764987063434</v>
      </c>
      <c r="AC10" s="17">
        <v>0.17633590049915901</v>
      </c>
      <c r="AD10" s="17">
        <v>0</v>
      </c>
      <c r="AE10" s="17"/>
      <c r="AF10" s="17">
        <v>0.13730261761073001</v>
      </c>
      <c r="AG10" s="17"/>
      <c r="AH10" s="17">
        <v>0.13209171541758899</v>
      </c>
      <c r="AI10" s="17"/>
      <c r="AJ10" s="17">
        <v>0.129105992661252</v>
      </c>
      <c r="AK10" s="17">
        <v>0.107043943143209</v>
      </c>
      <c r="AL10" s="17">
        <v>0.13781185424109299</v>
      </c>
      <c r="AM10" s="17">
        <v>0.137380455454475</v>
      </c>
      <c r="AN10" s="17">
        <v>0.13510690941436301</v>
      </c>
    </row>
    <row r="11" spans="2:40" x14ac:dyDescent="0.35">
      <c r="B11" s="18" t="s">
        <v>58</v>
      </c>
      <c r="C11" s="17">
        <v>0.116487368574407</v>
      </c>
      <c r="D11" s="17">
        <v>8.24888775613008E-2</v>
      </c>
      <c r="E11" s="17">
        <v>0.151185665577935</v>
      </c>
      <c r="F11" s="17"/>
      <c r="G11" s="17">
        <v>0.104561930071874</v>
      </c>
      <c r="H11" s="17">
        <v>0.102998989947561</v>
      </c>
      <c r="I11" s="17">
        <v>6.2618213979845905E-2</v>
      </c>
      <c r="J11" s="17">
        <v>0.14243994529340701</v>
      </c>
      <c r="K11" s="17">
        <v>0.15950362109275401</v>
      </c>
      <c r="L11" s="17">
        <v>0.11667816586028</v>
      </c>
      <c r="M11" s="17"/>
      <c r="N11" s="17">
        <v>0.119095797992517</v>
      </c>
      <c r="O11" s="17">
        <v>0.119988933713205</v>
      </c>
      <c r="P11" s="17">
        <v>0.15085630605793099</v>
      </c>
      <c r="Q11" s="17">
        <v>9.4414871024376595E-2</v>
      </c>
      <c r="R11" s="17">
        <v>6.44979578208109E-2</v>
      </c>
      <c r="S11" s="17"/>
      <c r="T11" s="17">
        <v>0.13081076895754301</v>
      </c>
      <c r="U11" s="17">
        <v>0.132395492899368</v>
      </c>
      <c r="V11" s="17">
        <v>9.9851708496580899E-2</v>
      </c>
      <c r="W11" s="17">
        <v>7.8289166758791801E-2</v>
      </c>
      <c r="X11" s="17"/>
      <c r="Y11" s="17">
        <v>9.1179017191083206E-2</v>
      </c>
      <c r="Z11" s="17">
        <v>0.13619944428824499</v>
      </c>
      <c r="AA11" s="17">
        <v>0.13546379072085901</v>
      </c>
      <c r="AB11" s="17">
        <v>0.17503533428319601</v>
      </c>
      <c r="AC11" s="17">
        <v>0.105912776213095</v>
      </c>
      <c r="AD11" s="17">
        <v>8.9089596417298994E-2</v>
      </c>
      <c r="AE11" s="17"/>
      <c r="AF11" s="17">
        <v>0.105718306576777</v>
      </c>
      <c r="AG11" s="17"/>
      <c r="AH11" s="17">
        <v>0.11350424128583</v>
      </c>
      <c r="AI11" s="17"/>
      <c r="AJ11" s="17">
        <v>0.119990386430244</v>
      </c>
      <c r="AK11" s="17">
        <v>0.132273113339134</v>
      </c>
      <c r="AL11" s="17">
        <v>9.8471928095286196E-2</v>
      </c>
      <c r="AM11" s="17">
        <v>0.115122727053614</v>
      </c>
      <c r="AN11" s="17">
        <v>0.123320981628805</v>
      </c>
    </row>
    <row r="12" spans="2:40" ht="43.5" x14ac:dyDescent="0.35">
      <c r="B12" s="18" t="s">
        <v>244</v>
      </c>
      <c r="C12" s="17">
        <v>0.104946998849602</v>
      </c>
      <c r="D12" s="17">
        <v>0.12220677976213699</v>
      </c>
      <c r="E12" s="17">
        <v>8.6338782857078106E-2</v>
      </c>
      <c r="F12" s="17"/>
      <c r="G12" s="17">
        <v>0.14241487929813401</v>
      </c>
      <c r="H12" s="17">
        <v>0.12938386928059301</v>
      </c>
      <c r="I12" s="17">
        <v>0.168208935525829</v>
      </c>
      <c r="J12" s="17">
        <v>0.101788306519893</v>
      </c>
      <c r="K12" s="17">
        <v>3.6663702103764198E-2</v>
      </c>
      <c r="L12" s="17">
        <v>8.2154395003518496E-2</v>
      </c>
      <c r="M12" s="17"/>
      <c r="N12" s="17">
        <v>5.1585570307802003E-2</v>
      </c>
      <c r="O12" s="17">
        <v>5.9416885253823902E-2</v>
      </c>
      <c r="P12" s="17">
        <v>8.1912163802744006E-2</v>
      </c>
      <c r="Q12" s="17">
        <v>0.17246344080371001</v>
      </c>
      <c r="R12" s="17">
        <v>0.109289014119738</v>
      </c>
      <c r="S12" s="17"/>
      <c r="T12" s="17">
        <v>8.5760853064338005E-2</v>
      </c>
      <c r="U12" s="17">
        <v>6.6357838668686206E-2</v>
      </c>
      <c r="V12" s="17">
        <v>0.12369127857972199</v>
      </c>
      <c r="W12" s="17">
        <v>0.160473083958623</v>
      </c>
      <c r="X12" s="17"/>
      <c r="Y12" s="17">
        <v>0.14480664185151801</v>
      </c>
      <c r="Z12" s="17">
        <v>9.3828601452979804E-2</v>
      </c>
      <c r="AA12" s="17">
        <v>7.0575149414941502E-2</v>
      </c>
      <c r="AB12" s="17">
        <v>8.2409215733939195E-2</v>
      </c>
      <c r="AC12" s="17">
        <v>9.1403382720672999E-2</v>
      </c>
      <c r="AD12" s="17">
        <v>0</v>
      </c>
      <c r="AE12" s="17"/>
      <c r="AF12" s="17">
        <v>0.115493369998423</v>
      </c>
      <c r="AG12" s="17"/>
      <c r="AH12" s="17">
        <v>0.106206783484776</v>
      </c>
      <c r="AI12" s="17"/>
      <c r="AJ12" s="17">
        <v>9.9048911701965905E-2</v>
      </c>
      <c r="AK12" s="17">
        <v>9.7296220310129494E-2</v>
      </c>
      <c r="AL12" s="17">
        <v>0.13706108918412699</v>
      </c>
      <c r="AM12" s="17">
        <v>8.1863652982634497E-2</v>
      </c>
      <c r="AN12" s="17">
        <v>0.11957577475657</v>
      </c>
    </row>
    <row r="13" spans="2:40" ht="29" x14ac:dyDescent="0.35">
      <c r="B13" s="18" t="s">
        <v>245</v>
      </c>
      <c r="C13" s="17">
        <v>0.103329276890858</v>
      </c>
      <c r="D13" s="17">
        <v>0.13157753557690499</v>
      </c>
      <c r="E13" s="17">
        <v>7.3721093122905104E-2</v>
      </c>
      <c r="F13" s="17"/>
      <c r="G13" s="17">
        <v>0.104090987752003</v>
      </c>
      <c r="H13" s="17">
        <v>0.24733207591596301</v>
      </c>
      <c r="I13" s="17">
        <v>0.178259839270865</v>
      </c>
      <c r="J13" s="17">
        <v>6.7479334199630994E-2</v>
      </c>
      <c r="K13" s="17">
        <v>2.0621433894943E-2</v>
      </c>
      <c r="L13" s="17">
        <v>4.1079413249001502E-2</v>
      </c>
      <c r="M13" s="17"/>
      <c r="N13" s="17">
        <v>6.22732312654177E-2</v>
      </c>
      <c r="O13" s="17">
        <v>8.21763758780963E-2</v>
      </c>
      <c r="P13" s="17">
        <v>3.6645217897874199E-2</v>
      </c>
      <c r="Q13" s="17">
        <v>0.19015925969186601</v>
      </c>
      <c r="R13" s="17">
        <v>0.14708696039675501</v>
      </c>
      <c r="S13" s="17"/>
      <c r="T13" s="17">
        <v>0.120302127089375</v>
      </c>
      <c r="U13" s="17">
        <v>4.7617377597955299E-2</v>
      </c>
      <c r="V13" s="17">
        <v>9.7433830098905494E-2</v>
      </c>
      <c r="W13" s="17">
        <v>0.18443143091070899</v>
      </c>
      <c r="X13" s="17"/>
      <c r="Y13" s="17">
        <v>0.16011603784030401</v>
      </c>
      <c r="Z13" s="17">
        <v>0.11852186914616</v>
      </c>
      <c r="AA13" s="17">
        <v>3.0792141060443999E-2</v>
      </c>
      <c r="AB13" s="17">
        <v>6.7802557804156005E-2</v>
      </c>
      <c r="AC13" s="17">
        <v>0.12666713900465301</v>
      </c>
      <c r="AD13" s="17">
        <v>0</v>
      </c>
      <c r="AE13" s="17"/>
      <c r="AF13" s="17">
        <v>0.10841644557612599</v>
      </c>
      <c r="AG13" s="17"/>
      <c r="AH13" s="17">
        <v>0.103617118914146</v>
      </c>
      <c r="AI13" s="17"/>
      <c r="AJ13" s="17">
        <v>0.13638562586967801</v>
      </c>
      <c r="AK13" s="17">
        <v>0.108667289014656</v>
      </c>
      <c r="AL13" s="17">
        <v>8.6057963572033505E-2</v>
      </c>
      <c r="AM13" s="17">
        <v>9.3788408089154895E-2</v>
      </c>
      <c r="AN13" s="17">
        <v>4.9708525771332703E-2</v>
      </c>
    </row>
    <row r="14" spans="2:40" ht="43.5" x14ac:dyDescent="0.35">
      <c r="B14" s="18" t="s">
        <v>246</v>
      </c>
      <c r="C14" s="17">
        <v>9.2285910429540305E-2</v>
      </c>
      <c r="D14" s="17">
        <v>0.106536241323238</v>
      </c>
      <c r="E14" s="17">
        <v>7.8583056114043301E-2</v>
      </c>
      <c r="F14" s="17"/>
      <c r="G14" s="17">
        <v>0.200001982740412</v>
      </c>
      <c r="H14" s="17">
        <v>0.14152756864166699</v>
      </c>
      <c r="I14" s="17">
        <v>0.17775084960592999</v>
      </c>
      <c r="J14" s="17">
        <v>5.0921618525514203E-2</v>
      </c>
      <c r="K14" s="17">
        <v>1.53171259347974E-2</v>
      </c>
      <c r="L14" s="17">
        <v>4.1204126908907499E-2</v>
      </c>
      <c r="M14" s="17"/>
      <c r="N14" s="17">
        <v>4.6634868739106099E-2</v>
      </c>
      <c r="O14" s="17">
        <v>9.7218680059990001E-2</v>
      </c>
      <c r="P14" s="17">
        <v>2.6211161905878601E-2</v>
      </c>
      <c r="Q14" s="17">
        <v>0.166890262434819</v>
      </c>
      <c r="R14" s="17">
        <v>0.13428266616906301</v>
      </c>
      <c r="S14" s="17"/>
      <c r="T14" s="17">
        <v>0.113900589579399</v>
      </c>
      <c r="U14" s="17">
        <v>5.8319324791779002E-2</v>
      </c>
      <c r="V14" s="17">
        <v>0.102648868466612</v>
      </c>
      <c r="W14" s="17">
        <v>0.14444293200837699</v>
      </c>
      <c r="X14" s="17"/>
      <c r="Y14" s="17">
        <v>0.136387136737531</v>
      </c>
      <c r="Z14" s="17">
        <v>9.1687947105755202E-2</v>
      </c>
      <c r="AA14" s="17">
        <v>2.7460729842026799E-2</v>
      </c>
      <c r="AB14" s="17">
        <v>2.5162764095892999E-2</v>
      </c>
      <c r="AC14" s="17">
        <v>0.17476320288143801</v>
      </c>
      <c r="AD14" s="17">
        <v>0.10434934764155999</v>
      </c>
      <c r="AE14" s="17"/>
      <c r="AF14" s="17">
        <v>9.7112974466147098E-2</v>
      </c>
      <c r="AG14" s="17"/>
      <c r="AH14" s="17">
        <v>9.3592243366473094E-2</v>
      </c>
      <c r="AI14" s="17"/>
      <c r="AJ14" s="17">
        <v>9.9225536324038202E-2</v>
      </c>
      <c r="AK14" s="17">
        <v>0.107247413501464</v>
      </c>
      <c r="AL14" s="17">
        <v>7.49544050075137E-2</v>
      </c>
      <c r="AM14" s="17">
        <v>7.5696621252478696E-2</v>
      </c>
      <c r="AN14" s="17">
        <v>0.122050926292904</v>
      </c>
    </row>
    <row r="15" spans="2:40" ht="58" x14ac:dyDescent="0.35">
      <c r="B15" s="18" t="s">
        <v>247</v>
      </c>
      <c r="C15" s="17">
        <v>7.9608643965279099E-2</v>
      </c>
      <c r="D15" s="17">
        <v>0.108768393510299</v>
      </c>
      <c r="E15" s="17">
        <v>5.09183232696779E-2</v>
      </c>
      <c r="F15" s="17"/>
      <c r="G15" s="17">
        <v>0.182350757500684</v>
      </c>
      <c r="H15" s="17">
        <v>0.17185354108499901</v>
      </c>
      <c r="I15" s="17">
        <v>0.117526166820177</v>
      </c>
      <c r="J15" s="17">
        <v>4.27783281612596E-2</v>
      </c>
      <c r="K15" s="17">
        <v>2.67644825685136E-2</v>
      </c>
      <c r="L15" s="17">
        <v>1.08587545574981E-2</v>
      </c>
      <c r="M15" s="17"/>
      <c r="N15" s="17">
        <v>3.3646948177317802E-2</v>
      </c>
      <c r="O15" s="17">
        <v>4.5833161491131098E-2</v>
      </c>
      <c r="P15" s="17">
        <v>2.7347938136834098E-2</v>
      </c>
      <c r="Q15" s="17">
        <v>0.160534933900189</v>
      </c>
      <c r="R15" s="17">
        <v>0.113573924582061</v>
      </c>
      <c r="S15" s="17"/>
      <c r="T15" s="17">
        <v>0.14173169930933299</v>
      </c>
      <c r="U15" s="17">
        <v>2.61987726769864E-2</v>
      </c>
      <c r="V15" s="17">
        <v>9.2592233365830098E-2</v>
      </c>
      <c r="W15" s="17">
        <v>0.13601390634973901</v>
      </c>
      <c r="X15" s="17"/>
      <c r="Y15" s="17">
        <v>0.13350541375841901</v>
      </c>
      <c r="Z15" s="17">
        <v>6.4833906409298703E-2</v>
      </c>
      <c r="AA15" s="17">
        <v>5.97512026802903E-3</v>
      </c>
      <c r="AB15" s="17">
        <v>4.3996299843631202E-2</v>
      </c>
      <c r="AC15" s="17">
        <v>0.157711882922596</v>
      </c>
      <c r="AD15" s="17">
        <v>0</v>
      </c>
      <c r="AE15" s="17"/>
      <c r="AF15" s="17">
        <v>0.10469405417557499</v>
      </c>
      <c r="AG15" s="17"/>
      <c r="AH15" s="17">
        <v>8.0606184764016806E-2</v>
      </c>
      <c r="AI15" s="17"/>
      <c r="AJ15" s="17">
        <v>9.7101028560902997E-2</v>
      </c>
      <c r="AK15" s="17">
        <v>7.8487700314303799E-2</v>
      </c>
      <c r="AL15" s="17">
        <v>7.2694742624030306E-2</v>
      </c>
      <c r="AM15" s="17">
        <v>7.4362357993210407E-2</v>
      </c>
      <c r="AN15" s="17">
        <v>5.2668900561385699E-2</v>
      </c>
    </row>
    <row r="16" spans="2:40" x14ac:dyDescent="0.35">
      <c r="B16" s="18" t="s">
        <v>79</v>
      </c>
      <c r="C16" s="19">
        <v>0.45753118361773598</v>
      </c>
      <c r="D16" s="19">
        <v>0.431446705515803</v>
      </c>
      <c r="E16" s="19">
        <v>0.48432949503272998</v>
      </c>
      <c r="F16" s="19"/>
      <c r="G16" s="19">
        <v>0.22870692507106199</v>
      </c>
      <c r="H16" s="19">
        <v>0.24180868040314701</v>
      </c>
      <c r="I16" s="19">
        <v>0.42471871692203</v>
      </c>
      <c r="J16" s="19">
        <v>0.50463300026050895</v>
      </c>
      <c r="K16" s="19">
        <v>0.56104842767921304</v>
      </c>
      <c r="L16" s="19">
        <v>0.62023139451051501</v>
      </c>
      <c r="M16" s="19"/>
      <c r="N16" s="19">
        <v>0.398792803754139</v>
      </c>
      <c r="O16" s="19">
        <v>0.47153647980360103</v>
      </c>
      <c r="P16" s="19">
        <v>0.55195554381954903</v>
      </c>
      <c r="Q16" s="19">
        <v>0.36542482129937398</v>
      </c>
      <c r="R16" s="19">
        <v>0.42059256545370699</v>
      </c>
      <c r="S16" s="19"/>
      <c r="T16" s="19">
        <v>0.45959315166297299</v>
      </c>
      <c r="U16" s="19">
        <v>0.49913729717130101</v>
      </c>
      <c r="V16" s="19">
        <v>0.46029722254081001</v>
      </c>
      <c r="W16" s="19">
        <v>0.38288705845590099</v>
      </c>
      <c r="X16" s="19"/>
      <c r="Y16" s="19">
        <v>0.36261198431355801</v>
      </c>
      <c r="Z16" s="19">
        <v>0.37015357453285003</v>
      </c>
      <c r="AA16" s="19">
        <v>0.62768156438697797</v>
      </c>
      <c r="AB16" s="19">
        <v>0.437947516557952</v>
      </c>
      <c r="AC16" s="19">
        <v>0.32415835801945397</v>
      </c>
      <c r="AD16" s="19">
        <v>0.756122375525345</v>
      </c>
      <c r="AE16" s="19"/>
      <c r="AF16" s="19">
        <v>0.46607801326245701</v>
      </c>
      <c r="AG16" s="19"/>
      <c r="AH16" s="19">
        <v>0.45638513450163498</v>
      </c>
      <c r="AI16" s="19"/>
      <c r="AJ16" s="19">
        <v>0.432053460262948</v>
      </c>
      <c r="AK16" s="19">
        <v>0.42467899074742899</v>
      </c>
      <c r="AL16" s="19">
        <v>0.48630816486814199</v>
      </c>
      <c r="AM16" s="19">
        <v>0.49384134849295802</v>
      </c>
      <c r="AN16" s="19">
        <v>0.44325418011739898</v>
      </c>
    </row>
    <row r="17" spans="2:2" x14ac:dyDescent="0.35">
      <c r="B17" s="16"/>
    </row>
    <row r="18" spans="2:2" x14ac:dyDescent="0.35">
      <c r="B18" t="s">
        <v>63</v>
      </c>
    </row>
    <row r="19" spans="2:2" x14ac:dyDescent="0.35">
      <c r="B19" t="s">
        <v>64</v>
      </c>
    </row>
    <row r="21" spans="2:2" x14ac:dyDescent="0.35">
      <c r="B21" s="8" t="str">
        <f>HYPERLINK("#'Contents'!A1", "Return to Contents")</f>
        <v>Return to Contents</v>
      </c>
    </row>
  </sheetData>
  <mergeCells count="9">
    <mergeCell ref="AF5"/>
    <mergeCell ref="AH5"/>
    <mergeCell ref="AJ5:AN5"/>
    <mergeCell ref="D2:AH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dimension ref="B2:AN22"/>
  <sheetViews>
    <sheetView showGridLines="0" tabSelected="1" topLeftCell="A7" workbookViewId="0">
      <pane xSplit="2" topLeftCell="C1" activePane="topRight" state="frozen"/>
      <selection pane="topRight" activeCell="B17" sqref="B17"/>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0" width="10.7265625" customWidth="1"/>
    <col min="41" max="41" width="2.1796875" customWidth="1"/>
  </cols>
  <sheetData>
    <row r="2" spans="2:40" ht="40" customHeight="1" x14ac:dyDescent="0.35">
      <c r="D2" s="30" t="s">
        <v>256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row>
    <row r="5" spans="2:40" ht="30" customHeight="1" x14ac:dyDescent="0.35">
      <c r="B5" s="15"/>
      <c r="C5" s="15"/>
      <c r="D5" s="29" t="s">
        <v>49</v>
      </c>
      <c r="E5" s="29"/>
      <c r="F5" s="15"/>
      <c r="G5" s="29" t="s">
        <v>50</v>
      </c>
      <c r="H5" s="29"/>
      <c r="I5" s="29"/>
      <c r="J5" s="29"/>
      <c r="K5" s="29"/>
      <c r="L5" s="29"/>
      <c r="M5" s="15"/>
      <c r="N5" s="29" t="s">
        <v>51</v>
      </c>
      <c r="O5" s="29"/>
      <c r="P5" s="29"/>
      <c r="Q5" s="29"/>
      <c r="R5" s="29"/>
      <c r="S5" s="15"/>
      <c r="T5" s="29" t="s">
        <v>52</v>
      </c>
      <c r="U5" s="29"/>
      <c r="V5" s="29"/>
      <c r="W5" s="29"/>
      <c r="X5" s="15"/>
      <c r="Y5" s="29" t="s">
        <v>53</v>
      </c>
      <c r="Z5" s="29"/>
      <c r="AA5" s="29"/>
      <c r="AB5" s="29"/>
      <c r="AC5" s="29"/>
      <c r="AD5" s="29"/>
      <c r="AE5" s="15"/>
      <c r="AF5" s="29" t="s">
        <v>42</v>
      </c>
      <c r="AG5" s="15"/>
      <c r="AH5" s="29" t="s">
        <v>43</v>
      </c>
      <c r="AI5" s="15"/>
      <c r="AJ5" s="29" t="s">
        <v>54</v>
      </c>
      <c r="AK5" s="29"/>
      <c r="AL5" s="29"/>
      <c r="AM5" s="29"/>
      <c r="AN5" s="29"/>
    </row>
    <row r="6" spans="2:4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C6" s="12" t="s">
        <v>40</v>
      </c>
      <c r="AD6" s="12" t="s">
        <v>41</v>
      </c>
      <c r="AF6" s="12" t="s">
        <v>42</v>
      </c>
      <c r="AH6" s="12" t="s">
        <v>43</v>
      </c>
      <c r="AJ6" s="12" t="s">
        <v>44</v>
      </c>
      <c r="AK6" s="12" t="s">
        <v>45</v>
      </c>
      <c r="AL6" s="12" t="s">
        <v>46</v>
      </c>
      <c r="AM6" s="12" t="s">
        <v>47</v>
      </c>
      <c r="AN6" s="12" t="s">
        <v>48</v>
      </c>
    </row>
    <row r="7" spans="2:40" ht="30" customHeight="1" x14ac:dyDescent="0.35">
      <c r="B7" s="10" t="s">
        <v>19</v>
      </c>
      <c r="C7" s="10">
        <v>1008</v>
      </c>
      <c r="D7" s="10">
        <v>459</v>
      </c>
      <c r="E7" s="10">
        <v>546</v>
      </c>
      <c r="F7" s="10"/>
      <c r="G7" s="10">
        <v>99</v>
      </c>
      <c r="H7" s="10">
        <v>151</v>
      </c>
      <c r="I7" s="10">
        <v>140</v>
      </c>
      <c r="J7" s="10">
        <v>164</v>
      </c>
      <c r="K7" s="10">
        <v>186</v>
      </c>
      <c r="L7" s="10">
        <v>268</v>
      </c>
      <c r="M7" s="10"/>
      <c r="N7" s="10">
        <v>91</v>
      </c>
      <c r="O7" s="10">
        <v>143</v>
      </c>
      <c r="P7" s="10">
        <v>357</v>
      </c>
      <c r="Q7" s="10">
        <v>280</v>
      </c>
      <c r="R7" s="10">
        <v>129</v>
      </c>
      <c r="S7" s="10"/>
      <c r="T7" s="10">
        <v>61</v>
      </c>
      <c r="U7" s="10">
        <v>290</v>
      </c>
      <c r="V7" s="10">
        <v>259</v>
      </c>
      <c r="W7" s="10">
        <v>272</v>
      </c>
      <c r="X7" s="10"/>
      <c r="Y7" s="10">
        <v>415</v>
      </c>
      <c r="Z7" s="10">
        <v>104</v>
      </c>
      <c r="AA7" s="10">
        <v>327</v>
      </c>
      <c r="AB7" s="10">
        <v>67</v>
      </c>
      <c r="AC7" s="10">
        <v>69</v>
      </c>
      <c r="AD7" s="10">
        <v>21</v>
      </c>
      <c r="AE7" s="10"/>
      <c r="AF7" s="10">
        <v>488</v>
      </c>
      <c r="AG7" s="10"/>
      <c r="AH7" s="10">
        <v>983</v>
      </c>
      <c r="AI7" s="10"/>
      <c r="AJ7" s="10">
        <v>334</v>
      </c>
      <c r="AK7" s="10">
        <v>150</v>
      </c>
      <c r="AL7" s="10">
        <v>221</v>
      </c>
      <c r="AM7" s="10">
        <v>207</v>
      </c>
      <c r="AN7" s="10">
        <v>96</v>
      </c>
    </row>
    <row r="8" spans="2:40" ht="30" customHeight="1" x14ac:dyDescent="0.35">
      <c r="B8" s="11" t="s">
        <v>20</v>
      </c>
      <c r="C8" s="11">
        <v>1008</v>
      </c>
      <c r="D8" s="11">
        <v>503</v>
      </c>
      <c r="E8" s="11">
        <v>502</v>
      </c>
      <c r="F8" s="11"/>
      <c r="G8" s="11">
        <v>109</v>
      </c>
      <c r="H8" s="11">
        <v>169</v>
      </c>
      <c r="I8" s="11">
        <v>145</v>
      </c>
      <c r="J8" s="11">
        <v>169</v>
      </c>
      <c r="K8" s="11">
        <v>162</v>
      </c>
      <c r="L8" s="11">
        <v>255</v>
      </c>
      <c r="M8" s="11"/>
      <c r="N8" s="11">
        <v>95</v>
      </c>
      <c r="O8" s="11">
        <v>146</v>
      </c>
      <c r="P8" s="11">
        <v>349</v>
      </c>
      <c r="Q8" s="11">
        <v>281</v>
      </c>
      <c r="R8" s="11">
        <v>129</v>
      </c>
      <c r="S8" s="11"/>
      <c r="T8" s="11">
        <v>62</v>
      </c>
      <c r="U8" s="11">
        <v>286</v>
      </c>
      <c r="V8" s="11">
        <v>258</v>
      </c>
      <c r="W8" s="11">
        <v>278</v>
      </c>
      <c r="X8" s="11"/>
      <c r="Y8" s="11">
        <v>428</v>
      </c>
      <c r="Z8" s="11">
        <v>102</v>
      </c>
      <c r="AA8" s="11">
        <v>309</v>
      </c>
      <c r="AB8" s="11">
        <v>69</v>
      </c>
      <c r="AC8" s="11">
        <v>74</v>
      </c>
      <c r="AD8" s="11">
        <v>21</v>
      </c>
      <c r="AE8" s="11"/>
      <c r="AF8" s="11">
        <v>487</v>
      </c>
      <c r="AG8" s="11"/>
      <c r="AH8" s="11">
        <v>984</v>
      </c>
      <c r="AI8" s="11"/>
      <c r="AJ8" s="11">
        <v>320</v>
      </c>
      <c r="AK8" s="11">
        <v>145</v>
      </c>
      <c r="AL8" s="11">
        <v>211</v>
      </c>
      <c r="AM8" s="11">
        <v>229</v>
      </c>
      <c r="AN8" s="11">
        <v>103</v>
      </c>
    </row>
    <row r="9" spans="2:40" x14ac:dyDescent="0.35">
      <c r="B9" s="18" t="s">
        <v>249</v>
      </c>
      <c r="C9" s="17">
        <v>0.11964412335888901</v>
      </c>
      <c r="D9" s="17">
        <v>0.141425068416348</v>
      </c>
      <c r="E9" s="17">
        <v>9.6601553096682294E-2</v>
      </c>
      <c r="F9" s="17"/>
      <c r="G9" s="17">
        <v>0.28253107861813298</v>
      </c>
      <c r="H9" s="17">
        <v>0.19617070581422699</v>
      </c>
      <c r="I9" s="17">
        <v>0.10404099041119701</v>
      </c>
      <c r="J9" s="17">
        <v>9.4719043200571507E-2</v>
      </c>
      <c r="K9" s="17">
        <v>7.7060976191027503E-2</v>
      </c>
      <c r="L9" s="17">
        <v>5.1671844959330297E-2</v>
      </c>
      <c r="M9" s="17"/>
      <c r="N9" s="17">
        <v>0.22085883348804899</v>
      </c>
      <c r="O9" s="17">
        <v>0.101835477045155</v>
      </c>
      <c r="P9" s="17">
        <v>5.8491985807899799E-2</v>
      </c>
      <c r="Q9" s="17">
        <v>0.13683237190210701</v>
      </c>
      <c r="R9" s="17">
        <v>0.191613602393642</v>
      </c>
      <c r="S9" s="17"/>
      <c r="T9" s="17">
        <v>0.136456915473192</v>
      </c>
      <c r="U9" s="17">
        <v>0.107002945600253</v>
      </c>
      <c r="V9" s="17">
        <v>0.15176203399824401</v>
      </c>
      <c r="W9" s="17">
        <v>0.124445879151723</v>
      </c>
      <c r="X9" s="17"/>
      <c r="Y9" s="17">
        <v>0.136263314646238</v>
      </c>
      <c r="Z9" s="17">
        <v>0.13642139708485199</v>
      </c>
      <c r="AA9" s="17">
        <v>5.8883969857860902E-2</v>
      </c>
      <c r="AB9" s="17">
        <v>9.1623271154903596E-2</v>
      </c>
      <c r="AC9" s="17">
        <v>0.29722057040871802</v>
      </c>
      <c r="AD9" s="17">
        <v>4.6147590915338099E-2</v>
      </c>
      <c r="AE9" s="17"/>
      <c r="AF9" s="17">
        <v>9.9325089950858106E-2</v>
      </c>
      <c r="AG9" s="17"/>
      <c r="AH9" s="17">
        <v>0.121612244969206</v>
      </c>
      <c r="AI9" s="17"/>
      <c r="AJ9" s="17">
        <v>0.16297469929889299</v>
      </c>
      <c r="AK9" s="17">
        <v>9.2822765273458896E-2</v>
      </c>
      <c r="AL9" s="17">
        <v>0.100103635123652</v>
      </c>
      <c r="AM9" s="17">
        <v>8.3509531469195805E-2</v>
      </c>
      <c r="AN9" s="17">
        <v>0.143150697941032</v>
      </c>
    </row>
    <row r="10" spans="2:40" x14ac:dyDescent="0.35">
      <c r="B10" s="18" t="s">
        <v>250</v>
      </c>
      <c r="C10" s="17">
        <v>0.378363883175731</v>
      </c>
      <c r="D10" s="17">
        <v>0.36821547759474399</v>
      </c>
      <c r="E10" s="17">
        <v>0.386780882104651</v>
      </c>
      <c r="F10" s="17"/>
      <c r="G10" s="17">
        <v>0.42888336249168602</v>
      </c>
      <c r="H10" s="17">
        <v>0.45756934643542801</v>
      </c>
      <c r="I10" s="17">
        <v>0.41725821067443197</v>
      </c>
      <c r="J10" s="17">
        <v>0.33262492624152201</v>
      </c>
      <c r="K10" s="17">
        <v>0.33615796515731999</v>
      </c>
      <c r="L10" s="17">
        <v>0.33919133723593398</v>
      </c>
      <c r="M10" s="17"/>
      <c r="N10" s="17">
        <v>0.39183333780756502</v>
      </c>
      <c r="O10" s="17">
        <v>0.29382786304039299</v>
      </c>
      <c r="P10" s="17">
        <v>0.40440541513075301</v>
      </c>
      <c r="Q10" s="17">
        <v>0.39838169263058998</v>
      </c>
      <c r="R10" s="17">
        <v>0.35737821300734701</v>
      </c>
      <c r="S10" s="17"/>
      <c r="T10" s="17">
        <v>0.33628518910969601</v>
      </c>
      <c r="U10" s="17">
        <v>0.36658827890184498</v>
      </c>
      <c r="V10" s="17">
        <v>0.37962434588000499</v>
      </c>
      <c r="W10" s="17">
        <v>0.42971728456056102</v>
      </c>
      <c r="X10" s="17"/>
      <c r="Y10" s="17">
        <v>0.40205018975856999</v>
      </c>
      <c r="Z10" s="17">
        <v>0.43374862252103402</v>
      </c>
      <c r="AA10" s="17">
        <v>0.32418568151673</v>
      </c>
      <c r="AB10" s="17">
        <v>0.42055502253128602</v>
      </c>
      <c r="AC10" s="17">
        <v>0.37959048024429798</v>
      </c>
      <c r="AD10" s="17">
        <v>0.36828205697445998</v>
      </c>
      <c r="AE10" s="17"/>
      <c r="AF10" s="17">
        <v>0.38001239543271198</v>
      </c>
      <c r="AG10" s="17"/>
      <c r="AH10" s="17">
        <v>0.38094609575028798</v>
      </c>
      <c r="AI10" s="17"/>
      <c r="AJ10" s="17">
        <v>0.327320902675657</v>
      </c>
      <c r="AK10" s="17">
        <v>0.39880975340795899</v>
      </c>
      <c r="AL10" s="17">
        <v>0.40057614579864198</v>
      </c>
      <c r="AM10" s="17">
        <v>0.413292446156522</v>
      </c>
      <c r="AN10" s="17">
        <v>0.38500149715937698</v>
      </c>
    </row>
    <row r="11" spans="2:40" x14ac:dyDescent="0.35">
      <c r="B11" s="18" t="s">
        <v>251</v>
      </c>
      <c r="C11" s="17">
        <v>0.21904237621455599</v>
      </c>
      <c r="D11" s="17">
        <v>0.21714838621586</v>
      </c>
      <c r="E11" s="17">
        <v>0.222241828788691</v>
      </c>
      <c r="F11" s="17"/>
      <c r="G11" s="17">
        <v>0.121681311500797</v>
      </c>
      <c r="H11" s="17">
        <v>0.15563122613877201</v>
      </c>
      <c r="I11" s="17">
        <v>0.20461056769563599</v>
      </c>
      <c r="J11" s="17">
        <v>0.22889813913080501</v>
      </c>
      <c r="K11" s="17">
        <v>0.26510921295582801</v>
      </c>
      <c r="L11" s="17">
        <v>0.27517548781816498</v>
      </c>
      <c r="M11" s="17"/>
      <c r="N11" s="17">
        <v>0.176553172103422</v>
      </c>
      <c r="O11" s="17">
        <v>0.27496045107345701</v>
      </c>
      <c r="P11" s="17">
        <v>0.21699885656781601</v>
      </c>
      <c r="Q11" s="17">
        <v>0.20031881273118801</v>
      </c>
      <c r="R11" s="17">
        <v>0.247224599785003</v>
      </c>
      <c r="S11" s="17"/>
      <c r="T11" s="17">
        <v>0.32315328435531598</v>
      </c>
      <c r="U11" s="17">
        <v>0.20234592113476299</v>
      </c>
      <c r="V11" s="17">
        <v>0.21409221827639699</v>
      </c>
      <c r="W11" s="17">
        <v>0.23496709804089699</v>
      </c>
      <c r="X11" s="17"/>
      <c r="Y11" s="17">
        <v>0.21046620586011899</v>
      </c>
      <c r="Z11" s="17">
        <v>0.22306981581469201</v>
      </c>
      <c r="AA11" s="17">
        <v>0.25927427248249002</v>
      </c>
      <c r="AB11" s="17">
        <v>0.189977619139407</v>
      </c>
      <c r="AC11" s="17">
        <v>9.2867731581617499E-2</v>
      </c>
      <c r="AD11" s="17">
        <v>0.28775765975343698</v>
      </c>
      <c r="AE11" s="17"/>
      <c r="AF11" s="17">
        <v>0.21676928119493299</v>
      </c>
      <c r="AG11" s="17"/>
      <c r="AH11" s="17">
        <v>0.21889671912801101</v>
      </c>
      <c r="AI11" s="17"/>
      <c r="AJ11" s="17">
        <v>0.25853151433293498</v>
      </c>
      <c r="AK11" s="17">
        <v>0.22140301312039301</v>
      </c>
      <c r="AL11" s="17">
        <v>0.167382280028151</v>
      </c>
      <c r="AM11" s="17">
        <v>0.21490048505554199</v>
      </c>
      <c r="AN11" s="17">
        <v>0.208071083219589</v>
      </c>
    </row>
    <row r="12" spans="2:40" x14ac:dyDescent="0.35">
      <c r="B12" s="18" t="s">
        <v>252</v>
      </c>
      <c r="C12" s="17">
        <v>5.3948769778636198E-2</v>
      </c>
      <c r="D12" s="17">
        <v>6.2360429710578098E-2</v>
      </c>
      <c r="E12" s="17">
        <v>4.5857141649007699E-2</v>
      </c>
      <c r="F12" s="17"/>
      <c r="G12" s="17">
        <v>5.4842737777430602E-2</v>
      </c>
      <c r="H12" s="17">
        <v>3.9540158974282202E-2</v>
      </c>
      <c r="I12" s="17">
        <v>7.4680341264698399E-2</v>
      </c>
      <c r="J12" s="17">
        <v>5.7411667696124803E-2</v>
      </c>
      <c r="K12" s="17">
        <v>4.8665988721042198E-2</v>
      </c>
      <c r="L12" s="17">
        <v>5.2382859752954598E-2</v>
      </c>
      <c r="M12" s="17"/>
      <c r="N12" s="17">
        <v>3.0128853945880801E-2</v>
      </c>
      <c r="O12" s="17">
        <v>5.8278579738216603E-2</v>
      </c>
      <c r="P12" s="17">
        <v>5.5262053970557001E-2</v>
      </c>
      <c r="Q12" s="17">
        <v>5.69074560809925E-2</v>
      </c>
      <c r="R12" s="17">
        <v>6.00058590222163E-2</v>
      </c>
      <c r="S12" s="17"/>
      <c r="T12" s="17">
        <v>6.9871178179013602E-2</v>
      </c>
      <c r="U12" s="17">
        <v>5.7716904279543998E-2</v>
      </c>
      <c r="V12" s="17">
        <v>5.7460471103249901E-2</v>
      </c>
      <c r="W12" s="17">
        <v>4.3337333646377901E-2</v>
      </c>
      <c r="X12" s="17"/>
      <c r="Y12" s="17">
        <v>6.63663994058111E-2</v>
      </c>
      <c r="Z12" s="17">
        <v>2.5395344047234699E-2</v>
      </c>
      <c r="AA12" s="17">
        <v>5.0989076387790801E-2</v>
      </c>
      <c r="AB12" s="17">
        <v>4.7605796321081202E-2</v>
      </c>
      <c r="AC12" s="17">
        <v>4.6471576593294699E-2</v>
      </c>
      <c r="AD12" s="17">
        <v>0</v>
      </c>
      <c r="AE12" s="17"/>
      <c r="AF12" s="17">
        <v>4.5676534393831902E-2</v>
      </c>
      <c r="AG12" s="17"/>
      <c r="AH12" s="17">
        <v>5.4348800319006102E-2</v>
      </c>
      <c r="AI12" s="17"/>
      <c r="AJ12" s="17">
        <v>4.4892863415527999E-2</v>
      </c>
      <c r="AK12" s="17">
        <v>4.9913185452816401E-2</v>
      </c>
      <c r="AL12" s="17">
        <v>6.0137111663287703E-2</v>
      </c>
      <c r="AM12" s="17">
        <v>6.3811976462034403E-2</v>
      </c>
      <c r="AN12" s="17">
        <v>5.3158821189110202E-2</v>
      </c>
    </row>
    <row r="13" spans="2:40" x14ac:dyDescent="0.35">
      <c r="B13" s="18" t="s">
        <v>253</v>
      </c>
      <c r="C13" s="17">
        <v>5.2452604322655999E-2</v>
      </c>
      <c r="D13" s="17">
        <v>7.2765897334766794E-2</v>
      </c>
      <c r="E13" s="17">
        <v>3.2448423577351601E-2</v>
      </c>
      <c r="F13" s="17"/>
      <c r="G13" s="17">
        <v>0</v>
      </c>
      <c r="H13" s="17">
        <v>2.16054918273751E-2</v>
      </c>
      <c r="I13" s="17">
        <v>8.1327761108014499E-2</v>
      </c>
      <c r="J13" s="17">
        <v>7.7448861633856697E-2</v>
      </c>
      <c r="K13" s="17">
        <v>8.03502562472964E-2</v>
      </c>
      <c r="L13" s="17">
        <v>4.4613051659613198E-2</v>
      </c>
      <c r="M13" s="17"/>
      <c r="N13" s="17">
        <v>2.7672576995922099E-2</v>
      </c>
      <c r="O13" s="17">
        <v>5.0258195889671897E-2</v>
      </c>
      <c r="P13" s="17">
        <v>5.7067481962883797E-2</v>
      </c>
      <c r="Q13" s="17">
        <v>5.1087528804632298E-2</v>
      </c>
      <c r="R13" s="17">
        <v>5.9350787846975603E-2</v>
      </c>
      <c r="S13" s="17"/>
      <c r="T13" s="17">
        <v>2.8363500193915901E-2</v>
      </c>
      <c r="U13" s="17">
        <v>4.0898007134436601E-2</v>
      </c>
      <c r="V13" s="17">
        <v>5.2406441924675702E-2</v>
      </c>
      <c r="W13" s="17">
        <v>5.6922074749377598E-2</v>
      </c>
      <c r="X13" s="17"/>
      <c r="Y13" s="17">
        <v>5.7721892182517803E-2</v>
      </c>
      <c r="Z13" s="17">
        <v>1.2550919552123899E-2</v>
      </c>
      <c r="AA13" s="17">
        <v>5.9950391130945101E-2</v>
      </c>
      <c r="AB13" s="17">
        <v>7.3717256875414694E-2</v>
      </c>
      <c r="AC13" s="17">
        <v>0</v>
      </c>
      <c r="AD13" s="17">
        <v>9.4372511204638507E-2</v>
      </c>
      <c r="AE13" s="17"/>
      <c r="AF13" s="17">
        <v>6.4293326130810194E-2</v>
      </c>
      <c r="AG13" s="17"/>
      <c r="AH13" s="17">
        <v>4.9817562446534E-2</v>
      </c>
      <c r="AI13" s="17"/>
      <c r="AJ13" s="17">
        <v>4.39832244664713E-2</v>
      </c>
      <c r="AK13" s="17">
        <v>6.4477658397656401E-2</v>
      </c>
      <c r="AL13" s="17">
        <v>6.9820206828590595E-2</v>
      </c>
      <c r="AM13" s="17">
        <v>3.8660448592359203E-2</v>
      </c>
      <c r="AN13" s="17">
        <v>5.69225872992557E-2</v>
      </c>
    </row>
    <row r="14" spans="2:40" x14ac:dyDescent="0.35">
      <c r="B14" s="18" t="s">
        <v>58</v>
      </c>
      <c r="C14" s="17">
        <v>0.17654824314953199</v>
      </c>
      <c r="D14" s="17">
        <v>0.13808474072770299</v>
      </c>
      <c r="E14" s="17">
        <v>0.21607017078361701</v>
      </c>
      <c r="F14" s="17"/>
      <c r="G14" s="17">
        <v>0.112061509611954</v>
      </c>
      <c r="H14" s="17">
        <v>0.129483070809916</v>
      </c>
      <c r="I14" s="17">
        <v>0.118082128846023</v>
      </c>
      <c r="J14" s="17">
        <v>0.20889736209712001</v>
      </c>
      <c r="K14" s="17">
        <v>0.192655600727486</v>
      </c>
      <c r="L14" s="17">
        <v>0.236965418574002</v>
      </c>
      <c r="M14" s="17"/>
      <c r="N14" s="17">
        <v>0.152953225659161</v>
      </c>
      <c r="O14" s="17">
        <v>0.22083943321310701</v>
      </c>
      <c r="P14" s="17">
        <v>0.20777420656009099</v>
      </c>
      <c r="Q14" s="17">
        <v>0.15647213785049099</v>
      </c>
      <c r="R14" s="17">
        <v>8.4426937944815997E-2</v>
      </c>
      <c r="S14" s="17"/>
      <c r="T14" s="17">
        <v>0.10586993268886701</v>
      </c>
      <c r="U14" s="17">
        <v>0.22544794294915799</v>
      </c>
      <c r="V14" s="17">
        <v>0.14465448881742801</v>
      </c>
      <c r="W14" s="17">
        <v>0.110610329851064</v>
      </c>
      <c r="X14" s="17"/>
      <c r="Y14" s="17">
        <v>0.127131998146745</v>
      </c>
      <c r="Z14" s="17">
        <v>0.16881390098006299</v>
      </c>
      <c r="AA14" s="17">
        <v>0.24671660862418299</v>
      </c>
      <c r="AB14" s="17">
        <v>0.176521033977907</v>
      </c>
      <c r="AC14" s="17">
        <v>0.183849641172072</v>
      </c>
      <c r="AD14" s="17">
        <v>0.203440181152127</v>
      </c>
      <c r="AE14" s="17"/>
      <c r="AF14" s="17">
        <v>0.19392337289685399</v>
      </c>
      <c r="AG14" s="17"/>
      <c r="AH14" s="17">
        <v>0.174378577386954</v>
      </c>
      <c r="AI14" s="17"/>
      <c r="AJ14" s="17">
        <v>0.16229679581051601</v>
      </c>
      <c r="AK14" s="17">
        <v>0.172573624347716</v>
      </c>
      <c r="AL14" s="17">
        <v>0.20198062055767699</v>
      </c>
      <c r="AM14" s="17">
        <v>0.185825112264347</v>
      </c>
      <c r="AN14" s="17">
        <v>0.15369531319163601</v>
      </c>
    </row>
    <row r="15" spans="2:40" x14ac:dyDescent="0.35">
      <c r="B15" s="18" t="s">
        <v>254</v>
      </c>
      <c r="C15" s="21">
        <v>0.49800800653462002</v>
      </c>
      <c r="D15" s="21">
        <v>0.50964054601109299</v>
      </c>
      <c r="E15" s="21">
        <v>0.48338243520133301</v>
      </c>
      <c r="F15" s="21"/>
      <c r="G15" s="21">
        <v>0.711414441109819</v>
      </c>
      <c r="H15" s="21">
        <v>0.65374005224965503</v>
      </c>
      <c r="I15" s="21">
        <v>0.52129920108562899</v>
      </c>
      <c r="J15" s="21">
        <v>0.42734396944209302</v>
      </c>
      <c r="K15" s="21">
        <v>0.41321894134834702</v>
      </c>
      <c r="L15" s="21">
        <v>0.390863182195264</v>
      </c>
      <c r="M15" s="21"/>
      <c r="N15" s="21">
        <v>0.61269217129561404</v>
      </c>
      <c r="O15" s="21">
        <v>0.39566334008554799</v>
      </c>
      <c r="P15" s="21">
        <v>0.462897400938652</v>
      </c>
      <c r="Q15" s="21">
        <v>0.53521406453269704</v>
      </c>
      <c r="R15" s="21">
        <v>0.54899181540098896</v>
      </c>
      <c r="S15" s="21"/>
      <c r="T15" s="21">
        <v>0.47274210458288701</v>
      </c>
      <c r="U15" s="21">
        <v>0.47359122450209801</v>
      </c>
      <c r="V15" s="21">
        <v>0.53138637987824899</v>
      </c>
      <c r="W15" s="21">
        <v>0.55416316371228402</v>
      </c>
      <c r="X15" s="21"/>
      <c r="Y15" s="21">
        <v>0.53831350440480796</v>
      </c>
      <c r="Z15" s="21">
        <v>0.57017001960588498</v>
      </c>
      <c r="AA15" s="21">
        <v>0.38306965137459098</v>
      </c>
      <c r="AB15" s="21">
        <v>0.51217829368618994</v>
      </c>
      <c r="AC15" s="21">
        <v>0.67681105065301606</v>
      </c>
      <c r="AD15" s="21">
        <v>0.41442964788979803</v>
      </c>
      <c r="AE15" s="21"/>
      <c r="AF15" s="21">
        <v>0.47933748538357002</v>
      </c>
      <c r="AG15" s="21"/>
      <c r="AH15" s="21">
        <v>0.50255834071949401</v>
      </c>
      <c r="AI15" s="21"/>
      <c r="AJ15" s="21">
        <v>0.49029560197455002</v>
      </c>
      <c r="AK15" s="21">
        <v>0.491632518681418</v>
      </c>
      <c r="AL15" s="21">
        <v>0.50067978092229304</v>
      </c>
      <c r="AM15" s="21">
        <v>0.49680197762571798</v>
      </c>
      <c r="AN15" s="21">
        <v>0.52815219510040901</v>
      </c>
    </row>
    <row r="16" spans="2:40" x14ac:dyDescent="0.35">
      <c r="B16" s="18" t="s">
        <v>255</v>
      </c>
      <c r="C16" s="21">
        <v>0.106401374101292</v>
      </c>
      <c r="D16" s="21">
        <v>0.135126327045345</v>
      </c>
      <c r="E16" s="21">
        <v>7.83055652263593E-2</v>
      </c>
      <c r="F16" s="21"/>
      <c r="G16" s="21">
        <v>5.4842737777430602E-2</v>
      </c>
      <c r="H16" s="21">
        <v>6.1145650801657202E-2</v>
      </c>
      <c r="I16" s="21">
        <v>0.15600810237271301</v>
      </c>
      <c r="J16" s="21">
        <v>0.13486052932998099</v>
      </c>
      <c r="K16" s="21">
        <v>0.12901624496833899</v>
      </c>
      <c r="L16" s="21">
        <v>9.6995911412567803E-2</v>
      </c>
      <c r="M16" s="21"/>
      <c r="N16" s="21">
        <v>5.78014309418029E-2</v>
      </c>
      <c r="O16" s="21">
        <v>0.10853677562788901</v>
      </c>
      <c r="P16" s="21">
        <v>0.112329535933441</v>
      </c>
      <c r="Q16" s="21">
        <v>0.10799498488562501</v>
      </c>
      <c r="R16" s="21">
        <v>0.11935664686919201</v>
      </c>
      <c r="S16" s="21"/>
      <c r="T16" s="21">
        <v>9.8234678372929402E-2</v>
      </c>
      <c r="U16" s="21">
        <v>9.8614911413980599E-2</v>
      </c>
      <c r="V16" s="21">
        <v>0.10986691302792601</v>
      </c>
      <c r="W16" s="21">
        <v>0.10025940839575501</v>
      </c>
      <c r="X16" s="21"/>
      <c r="Y16" s="21">
        <v>0.124088291588329</v>
      </c>
      <c r="Z16" s="21">
        <v>3.7946263599358598E-2</v>
      </c>
      <c r="AA16" s="21">
        <v>0.110939467518736</v>
      </c>
      <c r="AB16" s="21">
        <v>0.121323053196496</v>
      </c>
      <c r="AC16" s="21">
        <v>4.6471576593294699E-2</v>
      </c>
      <c r="AD16" s="21">
        <v>9.4372511204638507E-2</v>
      </c>
      <c r="AE16" s="21"/>
      <c r="AF16" s="21">
        <v>0.109969860524642</v>
      </c>
      <c r="AG16" s="21"/>
      <c r="AH16" s="21">
        <v>0.10416636276554</v>
      </c>
      <c r="AI16" s="21"/>
      <c r="AJ16" s="21">
        <v>8.8876087881999299E-2</v>
      </c>
      <c r="AK16" s="21">
        <v>0.114390843850473</v>
      </c>
      <c r="AL16" s="21">
        <v>0.129957318491878</v>
      </c>
      <c r="AM16" s="21">
        <v>0.102472425054394</v>
      </c>
      <c r="AN16" s="21">
        <v>0.11008140848836601</v>
      </c>
    </row>
    <row r="17" spans="2:40" x14ac:dyDescent="0.35">
      <c r="B17" s="18" t="s">
        <v>240</v>
      </c>
      <c r="C17" s="22">
        <v>0.39160663243332799</v>
      </c>
      <c r="D17" s="22">
        <v>0.37451421896574799</v>
      </c>
      <c r="E17" s="22">
        <v>0.405076869974973</v>
      </c>
      <c r="F17" s="22"/>
      <c r="G17" s="22">
        <v>0.65657170333238801</v>
      </c>
      <c r="H17" s="22">
        <v>0.59259440144799802</v>
      </c>
      <c r="I17" s="22">
        <v>0.36529109871291598</v>
      </c>
      <c r="J17" s="22">
        <v>0.29248344011211203</v>
      </c>
      <c r="K17" s="22">
        <v>0.284202696380009</v>
      </c>
      <c r="L17" s="22">
        <v>0.29386727078269698</v>
      </c>
      <c r="M17" s="22"/>
      <c r="N17" s="22">
        <v>0.55489074035381103</v>
      </c>
      <c r="O17" s="22">
        <v>0.28712656445765899</v>
      </c>
      <c r="P17" s="22">
        <v>0.35056786500521198</v>
      </c>
      <c r="Q17" s="22">
        <v>0.42721907964707201</v>
      </c>
      <c r="R17" s="22">
        <v>0.42963516853179701</v>
      </c>
      <c r="S17" s="22"/>
      <c r="T17" s="22">
        <v>0.37450742620995803</v>
      </c>
      <c r="U17" s="22">
        <v>0.37497631308811702</v>
      </c>
      <c r="V17" s="22">
        <v>0.42151946685032399</v>
      </c>
      <c r="W17" s="22">
        <v>0.45390375531652799</v>
      </c>
      <c r="X17" s="22"/>
      <c r="Y17" s="22">
        <v>0.414225212816479</v>
      </c>
      <c r="Z17" s="22">
        <v>0.53222375600652705</v>
      </c>
      <c r="AA17" s="22">
        <v>0.27213018385585502</v>
      </c>
      <c r="AB17" s="22">
        <v>0.390855240489694</v>
      </c>
      <c r="AC17" s="22">
        <v>0.63033947405972102</v>
      </c>
      <c r="AD17" s="22">
        <v>0.32005713668516</v>
      </c>
      <c r="AE17" s="22"/>
      <c r="AF17" s="22">
        <v>0.36936762485892799</v>
      </c>
      <c r="AG17" s="22"/>
      <c r="AH17" s="22">
        <v>0.39839197795395398</v>
      </c>
      <c r="AI17" s="22"/>
      <c r="AJ17" s="22">
        <v>0.40141951409255</v>
      </c>
      <c r="AK17" s="22">
        <v>0.37724167483094501</v>
      </c>
      <c r="AL17" s="22">
        <v>0.37072246243041501</v>
      </c>
      <c r="AM17" s="22">
        <v>0.39432955257132402</v>
      </c>
      <c r="AN17" s="22">
        <v>0.418070786612043</v>
      </c>
    </row>
    <row r="18" spans="2:40" x14ac:dyDescent="0.35">
      <c r="B18" s="16"/>
    </row>
    <row r="19" spans="2:40" x14ac:dyDescent="0.35">
      <c r="B19" t="s">
        <v>63</v>
      </c>
    </row>
    <row r="20" spans="2:40" x14ac:dyDescent="0.35">
      <c r="B20" t="s">
        <v>64</v>
      </c>
    </row>
    <row r="22" spans="2:40" x14ac:dyDescent="0.35">
      <c r="B22" s="8" t="str">
        <f>HYPERLINK("#'Contents'!A1", "Return to Contents")</f>
        <v>Return to Contents</v>
      </c>
    </row>
  </sheetData>
  <mergeCells count="9">
    <mergeCell ref="AF5"/>
    <mergeCell ref="AH5"/>
    <mergeCell ref="AJ5:AN5"/>
    <mergeCell ref="D2:AH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dimension ref="B2:AN1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0" width="10.7265625" customWidth="1"/>
    <col min="41" max="41" width="2.1796875" customWidth="1"/>
  </cols>
  <sheetData>
    <row r="2" spans="2:40" ht="40" customHeight="1" x14ac:dyDescent="0.35">
      <c r="D2" s="30" t="s">
        <v>262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row>
    <row r="5" spans="2:40" ht="30" customHeight="1" x14ac:dyDescent="0.35">
      <c r="B5" s="15"/>
      <c r="C5" s="15"/>
      <c r="D5" s="29" t="s">
        <v>49</v>
      </c>
      <c r="E5" s="29"/>
      <c r="F5" s="15"/>
      <c r="G5" s="29" t="s">
        <v>50</v>
      </c>
      <c r="H5" s="29"/>
      <c r="I5" s="29"/>
      <c r="J5" s="29"/>
      <c r="K5" s="29"/>
      <c r="L5" s="29"/>
      <c r="M5" s="15"/>
      <c r="N5" s="29" t="s">
        <v>51</v>
      </c>
      <c r="O5" s="29"/>
      <c r="P5" s="29"/>
      <c r="Q5" s="29"/>
      <c r="R5" s="29"/>
      <c r="S5" s="15"/>
      <c r="T5" s="29" t="s">
        <v>52</v>
      </c>
      <c r="U5" s="29"/>
      <c r="V5" s="29"/>
      <c r="W5" s="29"/>
      <c r="X5" s="15"/>
      <c r="Y5" s="29" t="s">
        <v>53</v>
      </c>
      <c r="Z5" s="29"/>
      <c r="AA5" s="29"/>
      <c r="AB5" s="29"/>
      <c r="AC5" s="29"/>
      <c r="AD5" s="29"/>
      <c r="AE5" s="15"/>
      <c r="AF5" s="29" t="s">
        <v>42</v>
      </c>
      <c r="AG5" s="15"/>
      <c r="AH5" s="29" t="s">
        <v>43</v>
      </c>
      <c r="AI5" s="15"/>
      <c r="AJ5" s="29" t="s">
        <v>54</v>
      </c>
      <c r="AK5" s="29"/>
      <c r="AL5" s="29"/>
      <c r="AM5" s="29"/>
      <c r="AN5" s="29"/>
    </row>
    <row r="6" spans="2:4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C6" s="12" t="s">
        <v>40</v>
      </c>
      <c r="AD6" s="12" t="s">
        <v>41</v>
      </c>
      <c r="AF6" s="12" t="s">
        <v>42</v>
      </c>
      <c r="AH6" s="12" t="s">
        <v>43</v>
      </c>
      <c r="AJ6" s="12" t="s">
        <v>44</v>
      </c>
      <c r="AK6" s="12" t="s">
        <v>45</v>
      </c>
      <c r="AL6" s="12" t="s">
        <v>46</v>
      </c>
      <c r="AM6" s="12" t="s">
        <v>47</v>
      </c>
      <c r="AN6" s="12" t="s">
        <v>48</v>
      </c>
    </row>
    <row r="7" spans="2:40" ht="30" customHeight="1" x14ac:dyDescent="0.35">
      <c r="B7" s="10" t="s">
        <v>19</v>
      </c>
      <c r="C7" s="10">
        <v>1008</v>
      </c>
      <c r="D7" s="10">
        <v>459</v>
      </c>
      <c r="E7" s="10">
        <v>546</v>
      </c>
      <c r="F7" s="10"/>
      <c r="G7" s="10">
        <v>99</v>
      </c>
      <c r="H7" s="10">
        <v>151</v>
      </c>
      <c r="I7" s="10">
        <v>140</v>
      </c>
      <c r="J7" s="10">
        <v>164</v>
      </c>
      <c r="K7" s="10">
        <v>186</v>
      </c>
      <c r="L7" s="10">
        <v>268</v>
      </c>
      <c r="M7" s="10"/>
      <c r="N7" s="10">
        <v>91</v>
      </c>
      <c r="O7" s="10">
        <v>143</v>
      </c>
      <c r="P7" s="10">
        <v>357</v>
      </c>
      <c r="Q7" s="10">
        <v>280</v>
      </c>
      <c r="R7" s="10">
        <v>129</v>
      </c>
      <c r="S7" s="10"/>
      <c r="T7" s="10">
        <v>61</v>
      </c>
      <c r="U7" s="10">
        <v>290</v>
      </c>
      <c r="V7" s="10">
        <v>259</v>
      </c>
      <c r="W7" s="10">
        <v>272</v>
      </c>
      <c r="X7" s="10"/>
      <c r="Y7" s="10">
        <v>415</v>
      </c>
      <c r="Z7" s="10">
        <v>104</v>
      </c>
      <c r="AA7" s="10">
        <v>327</v>
      </c>
      <c r="AB7" s="10">
        <v>67</v>
      </c>
      <c r="AC7" s="10">
        <v>69</v>
      </c>
      <c r="AD7" s="10">
        <v>21</v>
      </c>
      <c r="AE7" s="10"/>
      <c r="AF7" s="10">
        <v>488</v>
      </c>
      <c r="AG7" s="10"/>
      <c r="AH7" s="10">
        <v>983</v>
      </c>
      <c r="AI7" s="10"/>
      <c r="AJ7" s="10">
        <v>334</v>
      </c>
      <c r="AK7" s="10">
        <v>150</v>
      </c>
      <c r="AL7" s="10">
        <v>221</v>
      </c>
      <c r="AM7" s="10">
        <v>207</v>
      </c>
      <c r="AN7" s="10">
        <v>96</v>
      </c>
    </row>
    <row r="8" spans="2:40" ht="30" customHeight="1" x14ac:dyDescent="0.35">
      <c r="B8" s="11" t="s">
        <v>20</v>
      </c>
      <c r="C8" s="11">
        <v>1008</v>
      </c>
      <c r="D8" s="11">
        <v>503</v>
      </c>
      <c r="E8" s="11">
        <v>502</v>
      </c>
      <c r="F8" s="11"/>
      <c r="G8" s="11">
        <v>109</v>
      </c>
      <c r="H8" s="11">
        <v>169</v>
      </c>
      <c r="I8" s="11">
        <v>145</v>
      </c>
      <c r="J8" s="11">
        <v>169</v>
      </c>
      <c r="K8" s="11">
        <v>162</v>
      </c>
      <c r="L8" s="11">
        <v>255</v>
      </c>
      <c r="M8" s="11"/>
      <c r="N8" s="11">
        <v>95</v>
      </c>
      <c r="O8" s="11">
        <v>146</v>
      </c>
      <c r="P8" s="11">
        <v>349</v>
      </c>
      <c r="Q8" s="11">
        <v>281</v>
      </c>
      <c r="R8" s="11">
        <v>129</v>
      </c>
      <c r="S8" s="11"/>
      <c r="T8" s="11">
        <v>62</v>
      </c>
      <c r="U8" s="11">
        <v>286</v>
      </c>
      <c r="V8" s="11">
        <v>258</v>
      </c>
      <c r="W8" s="11">
        <v>278</v>
      </c>
      <c r="X8" s="11"/>
      <c r="Y8" s="11">
        <v>428</v>
      </c>
      <c r="Z8" s="11">
        <v>102</v>
      </c>
      <c r="AA8" s="11">
        <v>309</v>
      </c>
      <c r="AB8" s="11">
        <v>69</v>
      </c>
      <c r="AC8" s="11">
        <v>74</v>
      </c>
      <c r="AD8" s="11">
        <v>21</v>
      </c>
      <c r="AE8" s="11"/>
      <c r="AF8" s="11">
        <v>487</v>
      </c>
      <c r="AG8" s="11"/>
      <c r="AH8" s="11">
        <v>984</v>
      </c>
      <c r="AI8" s="11"/>
      <c r="AJ8" s="11">
        <v>320</v>
      </c>
      <c r="AK8" s="11">
        <v>145</v>
      </c>
      <c r="AL8" s="11">
        <v>211</v>
      </c>
      <c r="AM8" s="11">
        <v>229</v>
      </c>
      <c r="AN8" s="11">
        <v>103</v>
      </c>
    </row>
    <row r="9" spans="2:40" x14ac:dyDescent="0.35">
      <c r="B9" s="18" t="s">
        <v>257</v>
      </c>
      <c r="C9" s="17">
        <v>8.2350836817154799E-2</v>
      </c>
      <c r="D9" s="17">
        <v>0.113485243332378</v>
      </c>
      <c r="E9" s="17">
        <v>5.1701865629803702E-2</v>
      </c>
      <c r="F9" s="17"/>
      <c r="G9" s="17">
        <v>0.15997738108180101</v>
      </c>
      <c r="H9" s="17">
        <v>0.20636910907617001</v>
      </c>
      <c r="I9" s="17">
        <v>9.0251287821813103E-2</v>
      </c>
      <c r="J9" s="17">
        <v>4.9712323700958502E-2</v>
      </c>
      <c r="K9" s="17">
        <v>3.3336054235576201E-2</v>
      </c>
      <c r="L9" s="17">
        <v>1.51341887437162E-2</v>
      </c>
      <c r="M9" s="17"/>
      <c r="N9" s="17">
        <v>7.4258034282874294E-2</v>
      </c>
      <c r="O9" s="17">
        <v>5.5030363349518198E-2</v>
      </c>
      <c r="P9" s="17">
        <v>2.5674934224161901E-2</v>
      </c>
      <c r="Q9" s="17">
        <v>0.110933087454877</v>
      </c>
      <c r="R9" s="17">
        <v>0.21554919392722199</v>
      </c>
      <c r="S9" s="17"/>
      <c r="T9" s="17">
        <v>0.105407367303163</v>
      </c>
      <c r="U9" s="17">
        <v>4.74229269452969E-2</v>
      </c>
      <c r="V9" s="17">
        <v>8.3284237365985905E-2</v>
      </c>
      <c r="W9" s="17">
        <v>0.12858739609865899</v>
      </c>
      <c r="X9" s="17"/>
      <c r="Y9" s="17">
        <v>0.13203377694039001</v>
      </c>
      <c r="Z9" s="17">
        <v>0.10238314500109801</v>
      </c>
      <c r="AA9" s="17">
        <v>1.8249507613076699E-2</v>
      </c>
      <c r="AB9" s="17">
        <v>5.25060630055071E-2</v>
      </c>
      <c r="AC9" s="17">
        <v>7.9566433362775899E-2</v>
      </c>
      <c r="AD9" s="17">
        <v>4.37035907713317E-2</v>
      </c>
      <c r="AE9" s="17"/>
      <c r="AF9" s="17">
        <v>8.6871909718314794E-2</v>
      </c>
      <c r="AG9" s="17"/>
      <c r="AH9" s="17">
        <v>8.2218565204855099E-2</v>
      </c>
      <c r="AI9" s="17"/>
      <c r="AJ9" s="17">
        <v>0.129579426296275</v>
      </c>
      <c r="AK9" s="17">
        <v>2.09462303828819E-2</v>
      </c>
      <c r="AL9" s="17">
        <v>7.6160560640438899E-2</v>
      </c>
      <c r="AM9" s="17">
        <v>5.2138602132375401E-2</v>
      </c>
      <c r="AN9" s="17">
        <v>0.101916558329316</v>
      </c>
    </row>
    <row r="10" spans="2:40" ht="29" x14ac:dyDescent="0.35">
      <c r="B10" s="18" t="s">
        <v>258</v>
      </c>
      <c r="C10" s="17">
        <v>0.28898390838553201</v>
      </c>
      <c r="D10" s="17">
        <v>0.38726558411212603</v>
      </c>
      <c r="E10" s="17">
        <v>0.188419999244063</v>
      </c>
      <c r="F10" s="17"/>
      <c r="G10" s="17">
        <v>0.49706596051757801</v>
      </c>
      <c r="H10" s="17">
        <v>0.338601025194887</v>
      </c>
      <c r="I10" s="17">
        <v>0.33685956053251598</v>
      </c>
      <c r="J10" s="17">
        <v>0.283260365465201</v>
      </c>
      <c r="K10" s="17">
        <v>0.23236398131355701</v>
      </c>
      <c r="L10" s="17">
        <v>0.179581358839002</v>
      </c>
      <c r="M10" s="17"/>
      <c r="N10" s="17">
        <v>0.28496020738038602</v>
      </c>
      <c r="O10" s="17">
        <v>0.37667283495419401</v>
      </c>
      <c r="P10" s="17">
        <v>0.19025767823620099</v>
      </c>
      <c r="Q10" s="17">
        <v>0.33776928561365999</v>
      </c>
      <c r="R10" s="17">
        <v>0.35728596194248202</v>
      </c>
      <c r="S10" s="17"/>
      <c r="T10" s="17">
        <v>0.40295820291711798</v>
      </c>
      <c r="U10" s="17">
        <v>0.23700583974640799</v>
      </c>
      <c r="V10" s="17">
        <v>0.25646657687235203</v>
      </c>
      <c r="W10" s="17">
        <v>0.36844860337521201</v>
      </c>
      <c r="X10" s="17"/>
      <c r="Y10" s="17">
        <v>0.34729427943163699</v>
      </c>
      <c r="Z10" s="17">
        <v>0.30207778409386599</v>
      </c>
      <c r="AA10" s="17">
        <v>0.18986279150879501</v>
      </c>
      <c r="AB10" s="17">
        <v>0.26248027472684099</v>
      </c>
      <c r="AC10" s="17">
        <v>0.41582774890545998</v>
      </c>
      <c r="AD10" s="17">
        <v>0.16177460069354699</v>
      </c>
      <c r="AE10" s="17"/>
      <c r="AF10" s="17">
        <v>0.294110355006234</v>
      </c>
      <c r="AG10" s="17"/>
      <c r="AH10" s="17">
        <v>0.28966497969218102</v>
      </c>
      <c r="AI10" s="17"/>
      <c r="AJ10" s="17">
        <v>0.27961223881742697</v>
      </c>
      <c r="AK10" s="17">
        <v>0.30413887268395901</v>
      </c>
      <c r="AL10" s="17">
        <v>0.23786918111264799</v>
      </c>
      <c r="AM10" s="17">
        <v>0.34541387986002497</v>
      </c>
      <c r="AN10" s="17">
        <v>0.27601505814709598</v>
      </c>
    </row>
    <row r="11" spans="2:40" x14ac:dyDescent="0.35">
      <c r="B11" s="18" t="s">
        <v>259</v>
      </c>
      <c r="C11" s="17">
        <v>0.455464377506134</v>
      </c>
      <c r="D11" s="17">
        <v>0.39166811788941602</v>
      </c>
      <c r="E11" s="17">
        <v>0.52001438061173999</v>
      </c>
      <c r="F11" s="17"/>
      <c r="G11" s="17">
        <v>0.27936492885389602</v>
      </c>
      <c r="H11" s="17">
        <v>0.33231890858747598</v>
      </c>
      <c r="I11" s="17">
        <v>0.48872726418031098</v>
      </c>
      <c r="J11" s="17">
        <v>0.48777493940246203</v>
      </c>
      <c r="K11" s="17">
        <v>0.48136708682833901</v>
      </c>
      <c r="L11" s="17">
        <v>0.55566660614788099</v>
      </c>
      <c r="M11" s="17"/>
      <c r="N11" s="17">
        <v>0.42409750949634201</v>
      </c>
      <c r="O11" s="17">
        <v>0.40676286317535298</v>
      </c>
      <c r="P11" s="17">
        <v>0.53620170630032205</v>
      </c>
      <c r="Q11" s="17">
        <v>0.43632958546742201</v>
      </c>
      <c r="R11" s="17">
        <v>0.36007638752454302</v>
      </c>
      <c r="S11" s="17"/>
      <c r="T11" s="17">
        <v>0.38451372176848297</v>
      </c>
      <c r="U11" s="17">
        <v>0.50171960677019101</v>
      </c>
      <c r="V11" s="17">
        <v>0.484378872733848</v>
      </c>
      <c r="W11" s="17">
        <v>0.40510451201359599</v>
      </c>
      <c r="X11" s="17"/>
      <c r="Y11" s="17">
        <v>0.40079950707161999</v>
      </c>
      <c r="Z11" s="17">
        <v>0.42479930302011798</v>
      </c>
      <c r="AA11" s="17">
        <v>0.525698579630826</v>
      </c>
      <c r="AB11" s="17">
        <v>0.50090136747421499</v>
      </c>
      <c r="AC11" s="17">
        <v>0.37028624386164899</v>
      </c>
      <c r="AD11" s="17">
        <v>0.75051075150876501</v>
      </c>
      <c r="AE11" s="17"/>
      <c r="AF11" s="17">
        <v>0.45027261460433798</v>
      </c>
      <c r="AG11" s="17"/>
      <c r="AH11" s="17">
        <v>0.45886692923609501</v>
      </c>
      <c r="AI11" s="17"/>
      <c r="AJ11" s="17">
        <v>0.44956061763591498</v>
      </c>
      <c r="AK11" s="17">
        <v>0.47285415747140702</v>
      </c>
      <c r="AL11" s="17">
        <v>0.50590237680614603</v>
      </c>
      <c r="AM11" s="17">
        <v>0.44328123062187202</v>
      </c>
      <c r="AN11" s="17">
        <v>0.37308775466826199</v>
      </c>
    </row>
    <row r="12" spans="2:40" x14ac:dyDescent="0.35">
      <c r="B12" s="18" t="s">
        <v>260</v>
      </c>
      <c r="C12" s="17">
        <v>0.16257412081494399</v>
      </c>
      <c r="D12" s="17">
        <v>0.10302190672853501</v>
      </c>
      <c r="E12" s="17">
        <v>0.22310504890371999</v>
      </c>
      <c r="F12" s="17"/>
      <c r="G12" s="17">
        <v>5.4918235774765498E-2</v>
      </c>
      <c r="H12" s="17">
        <v>9.3282360415781904E-2</v>
      </c>
      <c r="I12" s="17">
        <v>7.7919472214786595E-2</v>
      </c>
      <c r="J12" s="17">
        <v>0.17405116114550301</v>
      </c>
      <c r="K12" s="17">
        <v>0.25293287762252797</v>
      </c>
      <c r="L12" s="17">
        <v>0.23778896998372501</v>
      </c>
      <c r="M12" s="17"/>
      <c r="N12" s="17">
        <v>0.20680262829414101</v>
      </c>
      <c r="O12" s="17">
        <v>0.15550358088719701</v>
      </c>
      <c r="P12" s="17">
        <v>0.232803882207304</v>
      </c>
      <c r="Q12" s="17">
        <v>0.10204057585901199</v>
      </c>
      <c r="R12" s="17">
        <v>6.7088456605752397E-2</v>
      </c>
      <c r="S12" s="17"/>
      <c r="T12" s="17">
        <v>7.7695059608215294E-2</v>
      </c>
      <c r="U12" s="17">
        <v>0.20410733898205699</v>
      </c>
      <c r="V12" s="17">
        <v>0.16322818992779201</v>
      </c>
      <c r="W12" s="17">
        <v>9.7859488512531595E-2</v>
      </c>
      <c r="X12" s="17"/>
      <c r="Y12" s="17">
        <v>0.11039702619211</v>
      </c>
      <c r="Z12" s="17">
        <v>0.17073976788491799</v>
      </c>
      <c r="AA12" s="17">
        <v>0.25644489048357</v>
      </c>
      <c r="AB12" s="17">
        <v>0.17123120479054901</v>
      </c>
      <c r="AC12" s="17">
        <v>9.6896900206173295E-2</v>
      </c>
      <c r="AD12" s="17">
        <v>4.4011057026356298E-2</v>
      </c>
      <c r="AE12" s="17"/>
      <c r="AF12" s="17">
        <v>0.15929511694828299</v>
      </c>
      <c r="AG12" s="17"/>
      <c r="AH12" s="17">
        <v>0.15836571067525099</v>
      </c>
      <c r="AI12" s="17"/>
      <c r="AJ12" s="17">
        <v>0.13010846577216001</v>
      </c>
      <c r="AK12" s="17">
        <v>0.17981286022213999</v>
      </c>
      <c r="AL12" s="17">
        <v>0.17577050319235701</v>
      </c>
      <c r="AM12" s="17">
        <v>0.154529074806733</v>
      </c>
      <c r="AN12" s="17">
        <v>0.23002335628964199</v>
      </c>
    </row>
    <row r="13" spans="2:40" x14ac:dyDescent="0.35">
      <c r="B13" s="18" t="s">
        <v>261</v>
      </c>
      <c r="C13" s="19">
        <v>1.0626756476235E-2</v>
      </c>
      <c r="D13" s="19">
        <v>4.5591479375450203E-3</v>
      </c>
      <c r="E13" s="19">
        <v>1.67587056106729E-2</v>
      </c>
      <c r="F13" s="19"/>
      <c r="G13" s="19">
        <v>8.6734937719596204E-3</v>
      </c>
      <c r="H13" s="19">
        <v>2.9428596725684101E-2</v>
      </c>
      <c r="I13" s="19">
        <v>6.2424152505728197E-3</v>
      </c>
      <c r="J13" s="19">
        <v>5.2012102858758303E-3</v>
      </c>
      <c r="K13" s="19">
        <v>0</v>
      </c>
      <c r="L13" s="19">
        <v>1.1828876285676099E-2</v>
      </c>
      <c r="M13" s="19"/>
      <c r="N13" s="19">
        <v>9.88162054625801E-3</v>
      </c>
      <c r="O13" s="19">
        <v>6.0303576337378401E-3</v>
      </c>
      <c r="P13" s="19">
        <v>1.50617990320106E-2</v>
      </c>
      <c r="Q13" s="19">
        <v>1.29274656050296E-2</v>
      </c>
      <c r="R13" s="19">
        <v>0</v>
      </c>
      <c r="S13" s="19"/>
      <c r="T13" s="19">
        <v>2.9425648403020501E-2</v>
      </c>
      <c r="U13" s="19">
        <v>9.7442875560475092E-3</v>
      </c>
      <c r="V13" s="19">
        <v>1.26421231000222E-2</v>
      </c>
      <c r="W13" s="19">
        <v>0</v>
      </c>
      <c r="X13" s="19"/>
      <c r="Y13" s="19">
        <v>9.4754103642433508E-3</v>
      </c>
      <c r="Z13" s="19">
        <v>0</v>
      </c>
      <c r="AA13" s="19">
        <v>9.74423076373232E-3</v>
      </c>
      <c r="AB13" s="19">
        <v>1.28810900028877E-2</v>
      </c>
      <c r="AC13" s="19">
        <v>3.7422673663942002E-2</v>
      </c>
      <c r="AD13" s="19">
        <v>0</v>
      </c>
      <c r="AE13" s="19"/>
      <c r="AF13" s="19">
        <v>9.4500037228297199E-3</v>
      </c>
      <c r="AG13" s="19"/>
      <c r="AH13" s="19">
        <v>1.08838151916178E-2</v>
      </c>
      <c r="AI13" s="19"/>
      <c r="AJ13" s="19">
        <v>1.11392514782232E-2</v>
      </c>
      <c r="AK13" s="19">
        <v>2.2247879239611499E-2</v>
      </c>
      <c r="AL13" s="19">
        <v>4.29737824840991E-3</v>
      </c>
      <c r="AM13" s="19">
        <v>4.6372125789951504E-3</v>
      </c>
      <c r="AN13" s="19">
        <v>1.89572725656839E-2</v>
      </c>
    </row>
    <row r="14" spans="2:40" x14ac:dyDescent="0.35">
      <c r="B14" s="16"/>
    </row>
    <row r="15" spans="2:40" x14ac:dyDescent="0.35">
      <c r="B15" t="s">
        <v>63</v>
      </c>
    </row>
    <row r="16" spans="2:40" x14ac:dyDescent="0.35">
      <c r="B16" t="s">
        <v>64</v>
      </c>
    </row>
    <row r="18" spans="2:2" x14ac:dyDescent="0.35">
      <c r="B18" s="8" t="str">
        <f>HYPERLINK("#'Contents'!A1", "Return to Contents")</f>
        <v>Return to Contents</v>
      </c>
    </row>
  </sheetData>
  <mergeCells count="9">
    <mergeCell ref="AF5"/>
    <mergeCell ref="AH5"/>
    <mergeCell ref="AJ5:AN5"/>
    <mergeCell ref="D2:AH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dimension ref="B2:AN17"/>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0" width="10.7265625" customWidth="1"/>
    <col min="41" max="41" width="2.1796875" customWidth="1"/>
  </cols>
  <sheetData>
    <row r="2" spans="2:40" ht="40" customHeight="1" x14ac:dyDescent="0.35">
      <c r="D2" s="30" t="s">
        <v>266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row>
    <row r="5" spans="2:40" ht="30" customHeight="1" x14ac:dyDescent="0.35">
      <c r="B5" s="15"/>
      <c r="C5" s="15"/>
      <c r="D5" s="29" t="s">
        <v>49</v>
      </c>
      <c r="E5" s="29"/>
      <c r="F5" s="15"/>
      <c r="G5" s="29" t="s">
        <v>50</v>
      </c>
      <c r="H5" s="29"/>
      <c r="I5" s="29"/>
      <c r="J5" s="29"/>
      <c r="K5" s="29"/>
      <c r="L5" s="29"/>
      <c r="M5" s="15"/>
      <c r="N5" s="29" t="s">
        <v>51</v>
      </c>
      <c r="O5" s="29"/>
      <c r="P5" s="29"/>
      <c r="Q5" s="29"/>
      <c r="R5" s="29"/>
      <c r="S5" s="15"/>
      <c r="T5" s="29" t="s">
        <v>52</v>
      </c>
      <c r="U5" s="29"/>
      <c r="V5" s="29"/>
      <c r="W5" s="29"/>
      <c r="X5" s="15"/>
      <c r="Y5" s="29" t="s">
        <v>53</v>
      </c>
      <c r="Z5" s="29"/>
      <c r="AA5" s="29"/>
      <c r="AB5" s="29"/>
      <c r="AC5" s="29"/>
      <c r="AD5" s="29"/>
      <c r="AE5" s="15"/>
      <c r="AF5" s="29" t="s">
        <v>42</v>
      </c>
      <c r="AG5" s="15"/>
      <c r="AH5" s="29" t="s">
        <v>43</v>
      </c>
      <c r="AI5" s="15"/>
      <c r="AJ5" s="29" t="s">
        <v>54</v>
      </c>
      <c r="AK5" s="29"/>
      <c r="AL5" s="29"/>
      <c r="AM5" s="29"/>
      <c r="AN5" s="29"/>
    </row>
    <row r="6" spans="2:4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C6" s="12" t="s">
        <v>40</v>
      </c>
      <c r="AD6" s="12" t="s">
        <v>41</v>
      </c>
      <c r="AF6" s="12" t="s">
        <v>42</v>
      </c>
      <c r="AH6" s="12" t="s">
        <v>43</v>
      </c>
      <c r="AJ6" s="12" t="s">
        <v>44</v>
      </c>
      <c r="AK6" s="12" t="s">
        <v>45</v>
      </c>
      <c r="AL6" s="12" t="s">
        <v>46</v>
      </c>
      <c r="AM6" s="12" t="s">
        <v>47</v>
      </c>
      <c r="AN6" s="12" t="s">
        <v>48</v>
      </c>
    </row>
    <row r="7" spans="2:40" ht="30" customHeight="1" x14ac:dyDescent="0.35">
      <c r="B7" s="10" t="s">
        <v>19</v>
      </c>
      <c r="C7" s="10">
        <v>1008</v>
      </c>
      <c r="D7" s="10">
        <v>459</v>
      </c>
      <c r="E7" s="10">
        <v>546</v>
      </c>
      <c r="F7" s="10"/>
      <c r="G7" s="10">
        <v>99</v>
      </c>
      <c r="H7" s="10">
        <v>151</v>
      </c>
      <c r="I7" s="10">
        <v>140</v>
      </c>
      <c r="J7" s="10">
        <v>164</v>
      </c>
      <c r="K7" s="10">
        <v>186</v>
      </c>
      <c r="L7" s="10">
        <v>268</v>
      </c>
      <c r="M7" s="10"/>
      <c r="N7" s="10">
        <v>91</v>
      </c>
      <c r="O7" s="10">
        <v>143</v>
      </c>
      <c r="P7" s="10">
        <v>357</v>
      </c>
      <c r="Q7" s="10">
        <v>280</v>
      </c>
      <c r="R7" s="10">
        <v>129</v>
      </c>
      <c r="S7" s="10"/>
      <c r="T7" s="10">
        <v>61</v>
      </c>
      <c r="U7" s="10">
        <v>290</v>
      </c>
      <c r="V7" s="10">
        <v>259</v>
      </c>
      <c r="W7" s="10">
        <v>272</v>
      </c>
      <c r="X7" s="10"/>
      <c r="Y7" s="10">
        <v>415</v>
      </c>
      <c r="Z7" s="10">
        <v>104</v>
      </c>
      <c r="AA7" s="10">
        <v>327</v>
      </c>
      <c r="AB7" s="10">
        <v>67</v>
      </c>
      <c r="AC7" s="10">
        <v>69</v>
      </c>
      <c r="AD7" s="10">
        <v>21</v>
      </c>
      <c r="AE7" s="10"/>
      <c r="AF7" s="10">
        <v>488</v>
      </c>
      <c r="AG7" s="10"/>
      <c r="AH7" s="10">
        <v>983</v>
      </c>
      <c r="AI7" s="10"/>
      <c r="AJ7" s="10">
        <v>334</v>
      </c>
      <c r="AK7" s="10">
        <v>150</v>
      </c>
      <c r="AL7" s="10">
        <v>221</v>
      </c>
      <c r="AM7" s="10">
        <v>207</v>
      </c>
      <c r="AN7" s="10">
        <v>96</v>
      </c>
    </row>
    <row r="8" spans="2:40" ht="30" customHeight="1" x14ac:dyDescent="0.35">
      <c r="B8" s="11" t="s">
        <v>20</v>
      </c>
      <c r="C8" s="11">
        <v>1008</v>
      </c>
      <c r="D8" s="11">
        <v>503</v>
      </c>
      <c r="E8" s="11">
        <v>502</v>
      </c>
      <c r="F8" s="11"/>
      <c r="G8" s="11">
        <v>109</v>
      </c>
      <c r="H8" s="11">
        <v>169</v>
      </c>
      <c r="I8" s="11">
        <v>145</v>
      </c>
      <c r="J8" s="11">
        <v>169</v>
      </c>
      <c r="K8" s="11">
        <v>162</v>
      </c>
      <c r="L8" s="11">
        <v>255</v>
      </c>
      <c r="M8" s="11"/>
      <c r="N8" s="11">
        <v>95</v>
      </c>
      <c r="O8" s="11">
        <v>146</v>
      </c>
      <c r="P8" s="11">
        <v>349</v>
      </c>
      <c r="Q8" s="11">
        <v>281</v>
      </c>
      <c r="R8" s="11">
        <v>129</v>
      </c>
      <c r="S8" s="11"/>
      <c r="T8" s="11">
        <v>62</v>
      </c>
      <c r="U8" s="11">
        <v>286</v>
      </c>
      <c r="V8" s="11">
        <v>258</v>
      </c>
      <c r="W8" s="11">
        <v>278</v>
      </c>
      <c r="X8" s="11"/>
      <c r="Y8" s="11">
        <v>428</v>
      </c>
      <c r="Z8" s="11">
        <v>102</v>
      </c>
      <c r="AA8" s="11">
        <v>309</v>
      </c>
      <c r="AB8" s="11">
        <v>69</v>
      </c>
      <c r="AC8" s="11">
        <v>74</v>
      </c>
      <c r="AD8" s="11">
        <v>21</v>
      </c>
      <c r="AE8" s="11"/>
      <c r="AF8" s="11">
        <v>487</v>
      </c>
      <c r="AG8" s="11"/>
      <c r="AH8" s="11">
        <v>984</v>
      </c>
      <c r="AI8" s="11"/>
      <c r="AJ8" s="11">
        <v>320</v>
      </c>
      <c r="AK8" s="11">
        <v>145</v>
      </c>
      <c r="AL8" s="11">
        <v>211</v>
      </c>
      <c r="AM8" s="11">
        <v>229</v>
      </c>
      <c r="AN8" s="11">
        <v>103</v>
      </c>
    </row>
    <row r="9" spans="2:40" ht="43.5" x14ac:dyDescent="0.35">
      <c r="B9" s="18" t="s">
        <v>263</v>
      </c>
      <c r="C9" s="17">
        <v>0.50548922001004803</v>
      </c>
      <c r="D9" s="17">
        <v>0.50340117933146999</v>
      </c>
      <c r="E9" s="17">
        <v>0.50660196075353403</v>
      </c>
      <c r="F9" s="17"/>
      <c r="G9" s="17">
        <v>0.49692013872055801</v>
      </c>
      <c r="H9" s="17">
        <v>0.46026756040086497</v>
      </c>
      <c r="I9" s="17">
        <v>0.49404601189814101</v>
      </c>
      <c r="J9" s="17">
        <v>0.50718182184050198</v>
      </c>
      <c r="K9" s="17">
        <v>0.51197941733693098</v>
      </c>
      <c r="L9" s="17">
        <v>0.54043547968692596</v>
      </c>
      <c r="M9" s="17"/>
      <c r="N9" s="17">
        <v>0.33680327377102698</v>
      </c>
      <c r="O9" s="17">
        <v>0.54795555200518797</v>
      </c>
      <c r="P9" s="17">
        <v>0.49749251030994301</v>
      </c>
      <c r="Q9" s="17">
        <v>0.54539452568434499</v>
      </c>
      <c r="R9" s="17">
        <v>0.52418846900781901</v>
      </c>
      <c r="S9" s="17"/>
      <c r="T9" s="17">
        <v>0.39116694378699302</v>
      </c>
      <c r="U9" s="17">
        <v>0.51085010503808104</v>
      </c>
      <c r="V9" s="17">
        <v>0.51484983169573195</v>
      </c>
      <c r="W9" s="17">
        <v>0.54290559133356198</v>
      </c>
      <c r="X9" s="17"/>
      <c r="Y9" s="17">
        <v>0.53294978192965603</v>
      </c>
      <c r="Z9" s="17">
        <v>0.44456440303525702</v>
      </c>
      <c r="AA9" s="17">
        <v>0.513999757071396</v>
      </c>
      <c r="AB9" s="17">
        <v>0.49032682119238902</v>
      </c>
      <c r="AC9" s="17">
        <v>0.45327118607998901</v>
      </c>
      <c r="AD9" s="17">
        <v>0.34172997369004998</v>
      </c>
      <c r="AE9" s="17"/>
      <c r="AF9" s="17">
        <v>0.51206679280984901</v>
      </c>
      <c r="AG9" s="17"/>
      <c r="AH9" s="17">
        <v>0.50884253978775895</v>
      </c>
      <c r="AI9" s="17"/>
      <c r="AJ9" s="17">
        <v>0.51596668485695396</v>
      </c>
      <c r="AK9" s="17">
        <v>0.47826311139642003</v>
      </c>
      <c r="AL9" s="17">
        <v>0.50611338404232797</v>
      </c>
      <c r="AM9" s="17">
        <v>0.50413082551448596</v>
      </c>
      <c r="AN9" s="17">
        <v>0.51300738240459998</v>
      </c>
    </row>
    <row r="10" spans="2:40" ht="43.5" x14ac:dyDescent="0.35">
      <c r="B10" s="18" t="s">
        <v>264</v>
      </c>
      <c r="C10" s="17">
        <v>0.25458199778687601</v>
      </c>
      <c r="D10" s="17">
        <v>0.283284096398281</v>
      </c>
      <c r="E10" s="17">
        <v>0.22739196750162799</v>
      </c>
      <c r="F10" s="17"/>
      <c r="G10" s="17">
        <v>0.34063412464151799</v>
      </c>
      <c r="H10" s="17">
        <v>0.29597590336694501</v>
      </c>
      <c r="I10" s="17">
        <v>0.26015268710252998</v>
      </c>
      <c r="J10" s="17">
        <v>0.24989225812493401</v>
      </c>
      <c r="K10" s="17">
        <v>0.20343489899540301</v>
      </c>
      <c r="L10" s="17">
        <v>0.222743138243304</v>
      </c>
      <c r="M10" s="17"/>
      <c r="N10" s="17">
        <v>0.32313433958362298</v>
      </c>
      <c r="O10" s="17">
        <v>0.230792135993348</v>
      </c>
      <c r="P10" s="17">
        <v>0.23512897558339199</v>
      </c>
      <c r="Q10" s="17">
        <v>0.253401660674198</v>
      </c>
      <c r="R10" s="17">
        <v>0.29475920271335598</v>
      </c>
      <c r="S10" s="17"/>
      <c r="T10" s="17">
        <v>0.33100194299233598</v>
      </c>
      <c r="U10" s="17">
        <v>0.21685224772252501</v>
      </c>
      <c r="V10" s="17">
        <v>0.241304281095409</v>
      </c>
      <c r="W10" s="17">
        <v>0.29807290857670798</v>
      </c>
      <c r="X10" s="17"/>
      <c r="Y10" s="17">
        <v>0.24512231097245099</v>
      </c>
      <c r="Z10" s="17">
        <v>0.36032275143499498</v>
      </c>
      <c r="AA10" s="17">
        <v>0.20725888688831801</v>
      </c>
      <c r="AB10" s="17">
        <v>0.25603648880911101</v>
      </c>
      <c r="AC10" s="17">
        <v>0.33745030926257102</v>
      </c>
      <c r="AD10" s="17">
        <v>0.34742832841224203</v>
      </c>
      <c r="AE10" s="17"/>
      <c r="AF10" s="17">
        <v>0.22528578137053801</v>
      </c>
      <c r="AG10" s="17"/>
      <c r="AH10" s="17">
        <v>0.25764050663085403</v>
      </c>
      <c r="AI10" s="17"/>
      <c r="AJ10" s="17">
        <v>0.224569037492103</v>
      </c>
      <c r="AK10" s="17">
        <v>0.28905956435765801</v>
      </c>
      <c r="AL10" s="17">
        <v>0.27077482205931902</v>
      </c>
      <c r="AM10" s="17">
        <v>0.26664826353326399</v>
      </c>
      <c r="AN10" s="17">
        <v>0.23929111782722401</v>
      </c>
    </row>
    <row r="11" spans="2:40" ht="43.5" x14ac:dyDescent="0.35">
      <c r="B11" s="18" t="s">
        <v>265</v>
      </c>
      <c r="C11" s="17">
        <v>6.9606392864068001E-2</v>
      </c>
      <c r="D11" s="17">
        <v>9.2546690747308397E-2</v>
      </c>
      <c r="E11" s="17">
        <v>4.7076973988180101E-2</v>
      </c>
      <c r="F11" s="17"/>
      <c r="G11" s="17">
        <v>8.6010445367052504E-2</v>
      </c>
      <c r="H11" s="17">
        <v>0.133717110039732</v>
      </c>
      <c r="I11" s="17">
        <v>0.114720296700873</v>
      </c>
      <c r="J11" s="17">
        <v>5.1396999114194999E-2</v>
      </c>
      <c r="K11" s="17">
        <v>4.3776653901807801E-2</v>
      </c>
      <c r="L11" s="17">
        <v>2.2838886863169299E-2</v>
      </c>
      <c r="M11" s="17"/>
      <c r="N11" s="17">
        <v>0.108444476528241</v>
      </c>
      <c r="O11" s="17">
        <v>5.5465288756630302E-2</v>
      </c>
      <c r="P11" s="17">
        <v>2.54834053422229E-2</v>
      </c>
      <c r="Q11" s="17">
        <v>9.2199205438924306E-2</v>
      </c>
      <c r="R11" s="17">
        <v>0.13148448996896001</v>
      </c>
      <c r="S11" s="17"/>
      <c r="T11" s="17">
        <v>0.14728483219627</v>
      </c>
      <c r="U11" s="17">
        <v>5.1183294037561403E-2</v>
      </c>
      <c r="V11" s="17">
        <v>9.0204509553081305E-2</v>
      </c>
      <c r="W11" s="17">
        <v>6.8441223566031897E-2</v>
      </c>
      <c r="X11" s="17"/>
      <c r="Y11" s="17">
        <v>7.4702288734373803E-2</v>
      </c>
      <c r="Z11" s="17">
        <v>6.7309651022953498E-2</v>
      </c>
      <c r="AA11" s="17">
        <v>5.0318959635467397E-2</v>
      </c>
      <c r="AB11" s="17">
        <v>7.1815129344959705E-2</v>
      </c>
      <c r="AC11" s="17">
        <v>0.101771429346189</v>
      </c>
      <c r="AD11" s="17">
        <v>0.15669290830764199</v>
      </c>
      <c r="AE11" s="17"/>
      <c r="AF11" s="17">
        <v>6.56450611557685E-2</v>
      </c>
      <c r="AG11" s="17"/>
      <c r="AH11" s="17">
        <v>7.03851775883029E-2</v>
      </c>
      <c r="AI11" s="17"/>
      <c r="AJ11" s="17">
        <v>9.6217160502108004E-2</v>
      </c>
      <c r="AK11" s="17">
        <v>6.1241305900669799E-2</v>
      </c>
      <c r="AL11" s="17">
        <v>6.7741663336237698E-2</v>
      </c>
      <c r="AM11" s="17">
        <v>6.0726529874621897E-2</v>
      </c>
      <c r="AN11" s="17">
        <v>2.2270844519167599E-2</v>
      </c>
    </row>
    <row r="12" spans="2:40" x14ac:dyDescent="0.35">
      <c r="B12" s="18" t="s">
        <v>261</v>
      </c>
      <c r="C12" s="19">
        <v>0.17032238933900801</v>
      </c>
      <c r="D12" s="19">
        <v>0.12076803352294101</v>
      </c>
      <c r="E12" s="19">
        <v>0.218929097756659</v>
      </c>
      <c r="F12" s="19"/>
      <c r="G12" s="19">
        <v>7.6435291270872299E-2</v>
      </c>
      <c r="H12" s="19">
        <v>0.110039426192457</v>
      </c>
      <c r="I12" s="19">
        <v>0.13108100429845601</v>
      </c>
      <c r="J12" s="19">
        <v>0.19152892092036999</v>
      </c>
      <c r="K12" s="19">
        <v>0.240809029765858</v>
      </c>
      <c r="L12" s="19">
        <v>0.21398249520660001</v>
      </c>
      <c r="M12" s="19"/>
      <c r="N12" s="19">
        <v>0.231617910117109</v>
      </c>
      <c r="O12" s="19">
        <v>0.16578702324483299</v>
      </c>
      <c r="P12" s="19">
        <v>0.24189510876444201</v>
      </c>
      <c r="Q12" s="19">
        <v>0.10900460820253401</v>
      </c>
      <c r="R12" s="19">
        <v>4.9567838309864297E-2</v>
      </c>
      <c r="S12" s="19"/>
      <c r="T12" s="19">
        <v>0.130546281024401</v>
      </c>
      <c r="U12" s="19">
        <v>0.22111435320183301</v>
      </c>
      <c r="V12" s="19">
        <v>0.15364137765577901</v>
      </c>
      <c r="W12" s="19">
        <v>9.0580276523697906E-2</v>
      </c>
      <c r="X12" s="19"/>
      <c r="Y12" s="19">
        <v>0.147225618363519</v>
      </c>
      <c r="Z12" s="19">
        <v>0.127803194506794</v>
      </c>
      <c r="AA12" s="19">
        <v>0.22842239640481801</v>
      </c>
      <c r="AB12" s="19">
        <v>0.18182156065353999</v>
      </c>
      <c r="AC12" s="19">
        <v>0.107507075311252</v>
      </c>
      <c r="AD12" s="19">
        <v>0.15414878959006501</v>
      </c>
      <c r="AE12" s="19"/>
      <c r="AF12" s="19">
        <v>0.19700236466384499</v>
      </c>
      <c r="AG12" s="19"/>
      <c r="AH12" s="19">
        <v>0.16313177599308401</v>
      </c>
      <c r="AI12" s="19"/>
      <c r="AJ12" s="19">
        <v>0.163247117148835</v>
      </c>
      <c r="AK12" s="19">
        <v>0.17143601834525199</v>
      </c>
      <c r="AL12" s="19">
        <v>0.15537013056211499</v>
      </c>
      <c r="AM12" s="19">
        <v>0.16849438107762801</v>
      </c>
      <c r="AN12" s="19">
        <v>0.22543065524900899</v>
      </c>
    </row>
    <row r="13" spans="2:40" x14ac:dyDescent="0.35">
      <c r="B13" s="16"/>
    </row>
    <row r="14" spans="2:40" x14ac:dyDescent="0.35">
      <c r="B14" t="s">
        <v>63</v>
      </c>
    </row>
    <row r="15" spans="2:40" x14ac:dyDescent="0.35">
      <c r="B15" t="s">
        <v>64</v>
      </c>
    </row>
    <row r="17" spans="2:2" x14ac:dyDescent="0.35">
      <c r="B17" s="8" t="str">
        <f>HYPERLINK("#'Contents'!A1", "Return to Contents")</f>
        <v>Return to Contents</v>
      </c>
    </row>
  </sheetData>
  <mergeCells count="9">
    <mergeCell ref="AF5"/>
    <mergeCell ref="AH5"/>
    <mergeCell ref="AJ5:AN5"/>
    <mergeCell ref="D2:AH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dimension ref="B2:J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0" width="20.7265625" customWidth="1"/>
  </cols>
  <sheetData>
    <row r="2" spans="2:10" ht="40" customHeight="1" x14ac:dyDescent="0.35">
      <c r="D2" s="30" t="s">
        <v>281</v>
      </c>
      <c r="E2" s="26"/>
      <c r="F2" s="26"/>
      <c r="G2" s="26"/>
      <c r="H2" s="26"/>
      <c r="I2" s="26"/>
      <c r="J2" s="26"/>
    </row>
    <row r="6" spans="2:10" ht="50" customHeight="1" x14ac:dyDescent="0.35">
      <c r="B6" s="20" t="s">
        <v>15</v>
      </c>
      <c r="C6" s="20" t="s">
        <v>267</v>
      </c>
      <c r="D6" s="20" t="s">
        <v>268</v>
      </c>
      <c r="E6" s="20" t="s">
        <v>269</v>
      </c>
      <c r="F6" s="20" t="s">
        <v>270</v>
      </c>
      <c r="G6" s="20" t="s">
        <v>271</v>
      </c>
      <c r="H6" s="20" t="s">
        <v>272</v>
      </c>
      <c r="I6" s="20" t="s">
        <v>273</v>
      </c>
    </row>
    <row r="7" spans="2:10" x14ac:dyDescent="0.35">
      <c r="B7" s="18" t="s">
        <v>274</v>
      </c>
      <c r="C7" s="17">
        <v>0.223796055999643</v>
      </c>
      <c r="D7" s="17">
        <v>0.20029131268990899</v>
      </c>
      <c r="E7" s="17">
        <v>0.11743130336037901</v>
      </c>
      <c r="F7" s="17">
        <v>0.15629836811831899</v>
      </c>
      <c r="G7" s="17">
        <v>0.13500282003445699</v>
      </c>
      <c r="H7" s="17">
        <v>0.11361716041485601</v>
      </c>
      <c r="I7" s="17">
        <v>0.13307329856533701</v>
      </c>
    </row>
    <row r="8" spans="2:10" x14ac:dyDescent="0.35">
      <c r="B8" s="18" t="s">
        <v>275</v>
      </c>
      <c r="C8" s="17">
        <v>0.42321448701428799</v>
      </c>
      <c r="D8" s="17">
        <v>0.41350789062065302</v>
      </c>
      <c r="E8" s="17">
        <v>0.34764299257610998</v>
      </c>
      <c r="F8" s="17">
        <v>0.32038095221353202</v>
      </c>
      <c r="G8" s="17">
        <v>0.25397751651442402</v>
      </c>
      <c r="H8" s="17">
        <v>0.29670485026819998</v>
      </c>
      <c r="I8" s="17">
        <v>0.28881607796337699</v>
      </c>
    </row>
    <row r="9" spans="2:10" ht="29" x14ac:dyDescent="0.35">
      <c r="B9" s="18" t="s">
        <v>276</v>
      </c>
      <c r="C9" s="17">
        <v>0.15885842295727901</v>
      </c>
      <c r="D9" s="17">
        <v>0.161153416679752</v>
      </c>
      <c r="E9" s="17">
        <v>0.23520953857940299</v>
      </c>
      <c r="F9" s="17">
        <v>0.20955691802620499</v>
      </c>
      <c r="G9" s="17">
        <v>0.20095805297792299</v>
      </c>
      <c r="H9" s="17">
        <v>0.23726923054551499</v>
      </c>
      <c r="I9" s="17">
        <v>0.25108751379213701</v>
      </c>
    </row>
    <row r="10" spans="2:10" x14ac:dyDescent="0.35">
      <c r="B10" s="18" t="s">
        <v>277</v>
      </c>
      <c r="C10" s="17">
        <v>6.2769417914266795E-2</v>
      </c>
      <c r="D10" s="17">
        <v>8.6693050769310706E-2</v>
      </c>
      <c r="E10" s="17">
        <v>0.117424536605303</v>
      </c>
      <c r="F10" s="17">
        <v>0.11442194808303301</v>
      </c>
      <c r="G10" s="17">
        <v>0.103795334311813</v>
      </c>
      <c r="H10" s="17">
        <v>0.13209433334547399</v>
      </c>
      <c r="I10" s="17">
        <v>0.13847894594915</v>
      </c>
    </row>
    <row r="11" spans="2:10" x14ac:dyDescent="0.35">
      <c r="B11" s="18" t="s">
        <v>278</v>
      </c>
      <c r="C11" s="17">
        <v>8.0009750576255506E-2</v>
      </c>
      <c r="D11" s="17">
        <v>9.4757105828173704E-2</v>
      </c>
      <c r="E11" s="17">
        <v>0.13531343298360701</v>
      </c>
      <c r="F11" s="17">
        <v>0.149879968652433</v>
      </c>
      <c r="G11" s="17">
        <v>0.18075296945639699</v>
      </c>
      <c r="H11" s="17">
        <v>0.15301049367286099</v>
      </c>
      <c r="I11" s="17">
        <v>0.149488596502768</v>
      </c>
    </row>
    <row r="12" spans="2:10" x14ac:dyDescent="0.35">
      <c r="B12" s="18" t="s">
        <v>58</v>
      </c>
      <c r="C12" s="17">
        <v>5.1351865538268003E-2</v>
      </c>
      <c r="D12" s="17">
        <v>4.3597223412202797E-2</v>
      </c>
      <c r="E12" s="17">
        <v>4.6978195895197701E-2</v>
      </c>
      <c r="F12" s="17">
        <v>4.94618449064778E-2</v>
      </c>
      <c r="G12" s="17">
        <v>0.12551330670498501</v>
      </c>
      <c r="H12" s="17">
        <v>6.7303931753094695E-2</v>
      </c>
      <c r="I12" s="17">
        <v>3.9055567227229797E-2</v>
      </c>
    </row>
    <row r="13" spans="2:10" x14ac:dyDescent="0.35">
      <c r="B13" s="23" t="s">
        <v>279</v>
      </c>
      <c r="C13" s="21">
        <v>0.64701054301393002</v>
      </c>
      <c r="D13" s="21">
        <v>0.61379920331056104</v>
      </c>
      <c r="E13" s="21">
        <v>0.46507429593648902</v>
      </c>
      <c r="F13" s="21">
        <v>0.47667932033185101</v>
      </c>
      <c r="G13" s="21">
        <v>0.38898033654888098</v>
      </c>
      <c r="H13" s="21">
        <v>0.41032201068305602</v>
      </c>
      <c r="I13" s="21">
        <v>0.421889376528714</v>
      </c>
    </row>
    <row r="14" spans="2:10" x14ac:dyDescent="0.35">
      <c r="B14" s="23" t="s">
        <v>280</v>
      </c>
      <c r="C14" s="21">
        <v>0.142779168490522</v>
      </c>
      <c r="D14" s="21">
        <v>0.18145015659748401</v>
      </c>
      <c r="E14" s="21">
        <v>0.25273796958890998</v>
      </c>
      <c r="F14" s="21">
        <v>0.26430191673546599</v>
      </c>
      <c r="G14" s="21">
        <v>0.284548303768211</v>
      </c>
      <c r="H14" s="21">
        <v>0.28510482701833501</v>
      </c>
      <c r="I14" s="21">
        <v>0.28796754245191902</v>
      </c>
    </row>
    <row r="15" spans="2:10" x14ac:dyDescent="0.35">
      <c r="B15" s="23" t="s">
        <v>240</v>
      </c>
      <c r="C15" s="22">
        <v>0.50423137452340805</v>
      </c>
      <c r="D15" s="22">
        <v>0.432349046713077</v>
      </c>
      <c r="E15" s="22">
        <v>0.21233632634757901</v>
      </c>
      <c r="F15" s="22">
        <v>0.21237740359638499</v>
      </c>
      <c r="G15" s="22">
        <v>0.10443203278066999</v>
      </c>
      <c r="H15" s="22">
        <v>0.12521718366472001</v>
      </c>
      <c r="I15" s="22">
        <v>0.133921834076796</v>
      </c>
    </row>
    <row r="16" spans="2:10" x14ac:dyDescent="0.35">
      <c r="B16" s="16"/>
      <c r="C16" s="16"/>
      <c r="D16" s="16"/>
      <c r="E16" s="16"/>
      <c r="F16" s="16"/>
      <c r="G16" s="16"/>
      <c r="H16" s="16"/>
      <c r="I16" s="16"/>
    </row>
    <row r="17" spans="2:2" x14ac:dyDescent="0.35">
      <c r="B17" t="s">
        <v>63</v>
      </c>
    </row>
    <row r="18" spans="2:2" x14ac:dyDescent="0.35">
      <c r="B18" t="s">
        <v>64</v>
      </c>
    </row>
    <row r="22" spans="2:2" x14ac:dyDescent="0.35">
      <c r="B22" s="8" t="str">
        <f>HYPERLINK("#'Contents'!A1", "Return to Contents")</f>
        <v>Return to Contents</v>
      </c>
    </row>
  </sheetData>
  <mergeCells count="1">
    <mergeCell ref="D2:J2"/>
  </mergeCells>
  <pageMargins left="0.7" right="0.7" top="0.75" bottom="0.75" header="0.3" footer="0.3"/>
  <pageSetup paperSize="9" orientation="portrait" horizontalDpi="300" verticalDpi="300"/>
  <drawing r:id="rId1"/>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dimension ref="B2:AN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0" width="10.7265625" customWidth="1"/>
    <col min="41" max="41" width="2.1796875" customWidth="1"/>
  </cols>
  <sheetData>
    <row r="2" spans="2:40" ht="40" customHeight="1" x14ac:dyDescent="0.35">
      <c r="D2" s="30" t="s">
        <v>282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row>
    <row r="5" spans="2:40" ht="30" customHeight="1" x14ac:dyDescent="0.35">
      <c r="B5" s="15"/>
      <c r="C5" s="15"/>
      <c r="D5" s="29" t="s">
        <v>49</v>
      </c>
      <c r="E5" s="29"/>
      <c r="F5" s="15"/>
      <c r="G5" s="29" t="s">
        <v>50</v>
      </c>
      <c r="H5" s="29"/>
      <c r="I5" s="29"/>
      <c r="J5" s="29"/>
      <c r="K5" s="29"/>
      <c r="L5" s="29"/>
      <c r="M5" s="15"/>
      <c r="N5" s="29" t="s">
        <v>51</v>
      </c>
      <c r="O5" s="29"/>
      <c r="P5" s="29"/>
      <c r="Q5" s="29"/>
      <c r="R5" s="29"/>
      <c r="S5" s="15"/>
      <c r="T5" s="29" t="s">
        <v>52</v>
      </c>
      <c r="U5" s="29"/>
      <c r="V5" s="29"/>
      <c r="W5" s="29"/>
      <c r="X5" s="15"/>
      <c r="Y5" s="29" t="s">
        <v>53</v>
      </c>
      <c r="Z5" s="29"/>
      <c r="AA5" s="29"/>
      <c r="AB5" s="29"/>
      <c r="AC5" s="29"/>
      <c r="AD5" s="29"/>
      <c r="AE5" s="15"/>
      <c r="AF5" s="29" t="s">
        <v>42</v>
      </c>
      <c r="AG5" s="15"/>
      <c r="AH5" s="29" t="s">
        <v>43</v>
      </c>
      <c r="AI5" s="15"/>
      <c r="AJ5" s="29" t="s">
        <v>54</v>
      </c>
      <c r="AK5" s="29"/>
      <c r="AL5" s="29"/>
      <c r="AM5" s="29"/>
      <c r="AN5" s="29"/>
    </row>
    <row r="6" spans="2:4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C6" s="12" t="s">
        <v>40</v>
      </c>
      <c r="AD6" s="12" t="s">
        <v>41</v>
      </c>
      <c r="AF6" s="12" t="s">
        <v>42</v>
      </c>
      <c r="AH6" s="12" t="s">
        <v>43</v>
      </c>
      <c r="AJ6" s="12" t="s">
        <v>44</v>
      </c>
      <c r="AK6" s="12" t="s">
        <v>45</v>
      </c>
      <c r="AL6" s="12" t="s">
        <v>46</v>
      </c>
      <c r="AM6" s="12" t="s">
        <v>47</v>
      </c>
      <c r="AN6" s="12" t="s">
        <v>48</v>
      </c>
    </row>
    <row r="7" spans="2:40" ht="30" customHeight="1" x14ac:dyDescent="0.35">
      <c r="B7" s="10" t="s">
        <v>19</v>
      </c>
      <c r="C7" s="10">
        <v>1008</v>
      </c>
      <c r="D7" s="10">
        <v>459</v>
      </c>
      <c r="E7" s="10">
        <v>546</v>
      </c>
      <c r="F7" s="10"/>
      <c r="G7" s="10">
        <v>99</v>
      </c>
      <c r="H7" s="10">
        <v>151</v>
      </c>
      <c r="I7" s="10">
        <v>140</v>
      </c>
      <c r="J7" s="10">
        <v>164</v>
      </c>
      <c r="K7" s="10">
        <v>186</v>
      </c>
      <c r="L7" s="10">
        <v>268</v>
      </c>
      <c r="M7" s="10"/>
      <c r="N7" s="10">
        <v>91</v>
      </c>
      <c r="O7" s="10">
        <v>143</v>
      </c>
      <c r="P7" s="10">
        <v>357</v>
      </c>
      <c r="Q7" s="10">
        <v>280</v>
      </c>
      <c r="R7" s="10">
        <v>129</v>
      </c>
      <c r="S7" s="10"/>
      <c r="T7" s="10">
        <v>61</v>
      </c>
      <c r="U7" s="10">
        <v>290</v>
      </c>
      <c r="V7" s="10">
        <v>259</v>
      </c>
      <c r="W7" s="10">
        <v>272</v>
      </c>
      <c r="X7" s="10"/>
      <c r="Y7" s="10">
        <v>415</v>
      </c>
      <c r="Z7" s="10">
        <v>104</v>
      </c>
      <c r="AA7" s="10">
        <v>327</v>
      </c>
      <c r="AB7" s="10">
        <v>67</v>
      </c>
      <c r="AC7" s="10">
        <v>69</v>
      </c>
      <c r="AD7" s="10">
        <v>21</v>
      </c>
      <c r="AE7" s="10"/>
      <c r="AF7" s="10">
        <v>488</v>
      </c>
      <c r="AG7" s="10"/>
      <c r="AH7" s="10">
        <v>983</v>
      </c>
      <c r="AI7" s="10"/>
      <c r="AJ7" s="10">
        <v>334</v>
      </c>
      <c r="AK7" s="10">
        <v>150</v>
      </c>
      <c r="AL7" s="10">
        <v>221</v>
      </c>
      <c r="AM7" s="10">
        <v>207</v>
      </c>
      <c r="AN7" s="10">
        <v>96</v>
      </c>
    </row>
    <row r="8" spans="2:40" ht="30" customHeight="1" x14ac:dyDescent="0.35">
      <c r="B8" s="11" t="s">
        <v>20</v>
      </c>
      <c r="C8" s="11">
        <v>1008</v>
      </c>
      <c r="D8" s="11">
        <v>503</v>
      </c>
      <c r="E8" s="11">
        <v>502</v>
      </c>
      <c r="F8" s="11"/>
      <c r="G8" s="11">
        <v>109</v>
      </c>
      <c r="H8" s="11">
        <v>169</v>
      </c>
      <c r="I8" s="11">
        <v>145</v>
      </c>
      <c r="J8" s="11">
        <v>169</v>
      </c>
      <c r="K8" s="11">
        <v>162</v>
      </c>
      <c r="L8" s="11">
        <v>255</v>
      </c>
      <c r="M8" s="11"/>
      <c r="N8" s="11">
        <v>95</v>
      </c>
      <c r="O8" s="11">
        <v>146</v>
      </c>
      <c r="P8" s="11">
        <v>349</v>
      </c>
      <c r="Q8" s="11">
        <v>281</v>
      </c>
      <c r="R8" s="11">
        <v>129</v>
      </c>
      <c r="S8" s="11"/>
      <c r="T8" s="11">
        <v>62</v>
      </c>
      <c r="U8" s="11">
        <v>286</v>
      </c>
      <c r="V8" s="11">
        <v>258</v>
      </c>
      <c r="W8" s="11">
        <v>278</v>
      </c>
      <c r="X8" s="11"/>
      <c r="Y8" s="11">
        <v>428</v>
      </c>
      <c r="Z8" s="11">
        <v>102</v>
      </c>
      <c r="AA8" s="11">
        <v>309</v>
      </c>
      <c r="AB8" s="11">
        <v>69</v>
      </c>
      <c r="AC8" s="11">
        <v>74</v>
      </c>
      <c r="AD8" s="11">
        <v>21</v>
      </c>
      <c r="AE8" s="11"/>
      <c r="AF8" s="11">
        <v>487</v>
      </c>
      <c r="AG8" s="11"/>
      <c r="AH8" s="11">
        <v>984</v>
      </c>
      <c r="AI8" s="11"/>
      <c r="AJ8" s="11">
        <v>320</v>
      </c>
      <c r="AK8" s="11">
        <v>145</v>
      </c>
      <c r="AL8" s="11">
        <v>211</v>
      </c>
      <c r="AM8" s="11">
        <v>229</v>
      </c>
      <c r="AN8" s="11">
        <v>103</v>
      </c>
    </row>
    <row r="9" spans="2:40" x14ac:dyDescent="0.35">
      <c r="B9" s="18" t="s">
        <v>274</v>
      </c>
      <c r="C9" s="17">
        <v>0.15629836811831899</v>
      </c>
      <c r="D9" s="17">
        <v>0.185191268460729</v>
      </c>
      <c r="E9" s="17">
        <v>0.126315172813211</v>
      </c>
      <c r="F9" s="17"/>
      <c r="G9" s="17">
        <v>0.21093529075114401</v>
      </c>
      <c r="H9" s="17">
        <v>0.23069371903619601</v>
      </c>
      <c r="I9" s="17">
        <v>0.14541938469399601</v>
      </c>
      <c r="J9" s="17">
        <v>0.14017906747599701</v>
      </c>
      <c r="K9" s="17">
        <v>0.14615475887902299</v>
      </c>
      <c r="L9" s="17">
        <v>0.10689152939751</v>
      </c>
      <c r="M9" s="17"/>
      <c r="N9" s="17">
        <v>0.11926079673736099</v>
      </c>
      <c r="O9" s="17">
        <v>0.147974810946811</v>
      </c>
      <c r="P9" s="17">
        <v>0.14390605845537</v>
      </c>
      <c r="Q9" s="17">
        <v>0.197075140610628</v>
      </c>
      <c r="R9" s="17">
        <v>0.147469851847886</v>
      </c>
      <c r="S9" s="17"/>
      <c r="T9" s="17">
        <v>0.13771912487660001</v>
      </c>
      <c r="U9" s="17">
        <v>0.14578120510579101</v>
      </c>
      <c r="V9" s="17">
        <v>0.18398992161109001</v>
      </c>
      <c r="W9" s="17">
        <v>0.17597613939924101</v>
      </c>
      <c r="X9" s="17"/>
      <c r="Y9" s="17">
        <v>0.17270382811837601</v>
      </c>
      <c r="Z9" s="17">
        <v>0.171396685695928</v>
      </c>
      <c r="AA9" s="17">
        <v>0.118782715121172</v>
      </c>
      <c r="AB9" s="17">
        <v>0.195979926932357</v>
      </c>
      <c r="AC9" s="17">
        <v>0.17926045825349399</v>
      </c>
      <c r="AD9" s="17">
        <v>8.7306423861494703E-2</v>
      </c>
      <c r="AE9" s="17"/>
      <c r="AF9" s="17">
        <v>0.13168526310584799</v>
      </c>
      <c r="AG9" s="17"/>
      <c r="AH9" s="17">
        <v>0.15750587882608999</v>
      </c>
      <c r="AI9" s="17"/>
      <c r="AJ9" s="17">
        <v>0.146095276651002</v>
      </c>
      <c r="AK9" s="17">
        <v>0.183673980465384</v>
      </c>
      <c r="AL9" s="17">
        <v>0.16682184304998601</v>
      </c>
      <c r="AM9" s="17">
        <v>0.132383988119328</v>
      </c>
      <c r="AN9" s="17">
        <v>0.18106987577272601</v>
      </c>
    </row>
    <row r="10" spans="2:40" x14ac:dyDescent="0.35">
      <c r="B10" s="18" t="s">
        <v>275</v>
      </c>
      <c r="C10" s="17">
        <v>0.32038095221353202</v>
      </c>
      <c r="D10" s="17">
        <v>0.34568647523463603</v>
      </c>
      <c r="E10" s="17">
        <v>0.29303843729323698</v>
      </c>
      <c r="F10" s="17"/>
      <c r="G10" s="17">
        <v>0.35969875363891302</v>
      </c>
      <c r="H10" s="17">
        <v>0.37193412936894299</v>
      </c>
      <c r="I10" s="17">
        <v>0.34558946203519297</v>
      </c>
      <c r="J10" s="17">
        <v>0.36381962593524703</v>
      </c>
      <c r="K10" s="17">
        <v>0.211910714135012</v>
      </c>
      <c r="L10" s="17">
        <v>0.29509695148686099</v>
      </c>
      <c r="M10" s="17"/>
      <c r="N10" s="17">
        <v>0.373125183832626</v>
      </c>
      <c r="O10" s="17">
        <v>0.33301972561380799</v>
      </c>
      <c r="P10" s="17">
        <v>0.25326301110420302</v>
      </c>
      <c r="Q10" s="17">
        <v>0.35224109098878797</v>
      </c>
      <c r="R10" s="17">
        <v>0.38349225385611502</v>
      </c>
      <c r="S10" s="17"/>
      <c r="T10" s="17">
        <v>0.33650552255729699</v>
      </c>
      <c r="U10" s="17">
        <v>0.261308370078778</v>
      </c>
      <c r="V10" s="17">
        <v>0.35028233190270103</v>
      </c>
      <c r="W10" s="17">
        <v>0.408873074009239</v>
      </c>
      <c r="X10" s="17"/>
      <c r="Y10" s="17">
        <v>0.35551691567079002</v>
      </c>
      <c r="Z10" s="17">
        <v>0.36635896788470301</v>
      </c>
      <c r="AA10" s="17">
        <v>0.28045700379257299</v>
      </c>
      <c r="AB10" s="17">
        <v>0.24884475561017999</v>
      </c>
      <c r="AC10" s="17">
        <v>0.26181957293838998</v>
      </c>
      <c r="AD10" s="17">
        <v>0.39480804078350901</v>
      </c>
      <c r="AE10" s="17"/>
      <c r="AF10" s="17">
        <v>0.31255732366378502</v>
      </c>
      <c r="AG10" s="17"/>
      <c r="AH10" s="17">
        <v>0.32230758704773899</v>
      </c>
      <c r="AI10" s="17"/>
      <c r="AJ10" s="17">
        <v>0.34833171161855803</v>
      </c>
      <c r="AK10" s="17">
        <v>0.32775648351183601</v>
      </c>
      <c r="AL10" s="17">
        <v>0.33507681056972199</v>
      </c>
      <c r="AM10" s="17">
        <v>0.27588650137317799</v>
      </c>
      <c r="AN10" s="17">
        <v>0.29198005980015901</v>
      </c>
    </row>
    <row r="11" spans="2:40" ht="29" x14ac:dyDescent="0.35">
      <c r="B11" s="18" t="s">
        <v>276</v>
      </c>
      <c r="C11" s="17">
        <v>0.20955691802620499</v>
      </c>
      <c r="D11" s="17">
        <v>0.19550786943663201</v>
      </c>
      <c r="E11" s="17">
        <v>0.224856958436155</v>
      </c>
      <c r="F11" s="17"/>
      <c r="G11" s="17">
        <v>0.17194911806141799</v>
      </c>
      <c r="H11" s="17">
        <v>0.15792544252250701</v>
      </c>
      <c r="I11" s="17">
        <v>0.20903249090838799</v>
      </c>
      <c r="J11" s="17">
        <v>0.22204748623496301</v>
      </c>
      <c r="K11" s="17">
        <v>0.24772868062408501</v>
      </c>
      <c r="L11" s="17">
        <v>0.227671164892499</v>
      </c>
      <c r="M11" s="17"/>
      <c r="N11" s="17">
        <v>0.18262577252998899</v>
      </c>
      <c r="O11" s="17">
        <v>0.15443712378617799</v>
      </c>
      <c r="P11" s="17">
        <v>0.25194771567207902</v>
      </c>
      <c r="Q11" s="17">
        <v>0.18831849230725001</v>
      </c>
      <c r="R11" s="17">
        <v>0.220575084383697</v>
      </c>
      <c r="S11" s="17"/>
      <c r="T11" s="17">
        <v>0.17506879409224199</v>
      </c>
      <c r="U11" s="17">
        <v>0.22520673799996299</v>
      </c>
      <c r="V11" s="17">
        <v>0.195876996885856</v>
      </c>
      <c r="W11" s="17">
        <v>0.19926182012673299</v>
      </c>
      <c r="X11" s="17"/>
      <c r="Y11" s="17">
        <v>0.20426249173997099</v>
      </c>
      <c r="Z11" s="17">
        <v>0.18605539230353399</v>
      </c>
      <c r="AA11" s="17">
        <v>0.21500469803135999</v>
      </c>
      <c r="AB11" s="17">
        <v>0.23215402003374999</v>
      </c>
      <c r="AC11" s="17">
        <v>0.256953489477175</v>
      </c>
      <c r="AD11" s="17">
        <v>0.160269223462736</v>
      </c>
      <c r="AE11" s="17"/>
      <c r="AF11" s="17">
        <v>0.20127492062580801</v>
      </c>
      <c r="AG11" s="17"/>
      <c r="AH11" s="17">
        <v>0.21007685850053801</v>
      </c>
      <c r="AI11" s="17"/>
      <c r="AJ11" s="17">
        <v>0.21823008587361201</v>
      </c>
      <c r="AK11" s="17">
        <v>0.188520351358854</v>
      </c>
      <c r="AL11" s="17">
        <v>0.193359551930469</v>
      </c>
      <c r="AM11" s="17">
        <v>0.22121532449143599</v>
      </c>
      <c r="AN11" s="17">
        <v>0.21948660366949399</v>
      </c>
    </row>
    <row r="12" spans="2:40" x14ac:dyDescent="0.35">
      <c r="B12" s="18" t="s">
        <v>277</v>
      </c>
      <c r="C12" s="17">
        <v>0.11442194808303301</v>
      </c>
      <c r="D12" s="17">
        <v>0.10165713481098</v>
      </c>
      <c r="E12" s="17">
        <v>0.12787068401859</v>
      </c>
      <c r="F12" s="17"/>
      <c r="G12" s="17">
        <v>0.115277140841106</v>
      </c>
      <c r="H12" s="17">
        <v>8.9668147629419506E-2</v>
      </c>
      <c r="I12" s="17">
        <v>0.15425156774794799</v>
      </c>
      <c r="J12" s="17">
        <v>9.0397913423182194E-2</v>
      </c>
      <c r="K12" s="17">
        <v>0.13776453534315</v>
      </c>
      <c r="L12" s="17">
        <v>0.108907776377187</v>
      </c>
      <c r="M12" s="17"/>
      <c r="N12" s="17">
        <v>0.147582553391639</v>
      </c>
      <c r="O12" s="17">
        <v>9.6798558460450698E-2</v>
      </c>
      <c r="P12" s="17">
        <v>0.104560188637354</v>
      </c>
      <c r="Q12" s="17">
        <v>0.114931097651193</v>
      </c>
      <c r="R12" s="17">
        <v>0.12787800189154899</v>
      </c>
      <c r="S12" s="17"/>
      <c r="T12" s="17">
        <v>0.117517156330433</v>
      </c>
      <c r="U12" s="17">
        <v>0.112770384034228</v>
      </c>
      <c r="V12" s="17">
        <v>9.7820346982917597E-2</v>
      </c>
      <c r="W12" s="17">
        <v>8.8910259286449494E-2</v>
      </c>
      <c r="X12" s="17"/>
      <c r="Y12" s="17">
        <v>0.109010159102764</v>
      </c>
      <c r="Z12" s="17">
        <v>9.8505282242008094E-2</v>
      </c>
      <c r="AA12" s="17">
        <v>0.121491833380008</v>
      </c>
      <c r="AB12" s="17">
        <v>0.13768509547649099</v>
      </c>
      <c r="AC12" s="17">
        <v>0.12511934264140101</v>
      </c>
      <c r="AD12" s="17">
        <v>0.11082468491021601</v>
      </c>
      <c r="AE12" s="17"/>
      <c r="AF12" s="17">
        <v>0.119815033853425</v>
      </c>
      <c r="AG12" s="17"/>
      <c r="AH12" s="17">
        <v>0.11533754314724499</v>
      </c>
      <c r="AI12" s="17"/>
      <c r="AJ12" s="17">
        <v>8.2739635084077195E-2</v>
      </c>
      <c r="AK12" s="17">
        <v>0.10569234279246099</v>
      </c>
      <c r="AL12" s="17">
        <v>0.103871544973651</v>
      </c>
      <c r="AM12" s="17">
        <v>0.17523848051297899</v>
      </c>
      <c r="AN12" s="17">
        <v>0.111541191349249</v>
      </c>
    </row>
    <row r="13" spans="2:40" x14ac:dyDescent="0.35">
      <c r="B13" s="18" t="s">
        <v>278</v>
      </c>
      <c r="C13" s="17">
        <v>0.149879968652433</v>
      </c>
      <c r="D13" s="17">
        <v>0.138591887345932</v>
      </c>
      <c r="E13" s="17">
        <v>0.16206299717804201</v>
      </c>
      <c r="F13" s="17"/>
      <c r="G13" s="17">
        <v>0.124173704270129</v>
      </c>
      <c r="H13" s="17">
        <v>0.10678762517889601</v>
      </c>
      <c r="I13" s="17">
        <v>0.13203946704196801</v>
      </c>
      <c r="J13" s="17">
        <v>0.11464833129039</v>
      </c>
      <c r="K13" s="17">
        <v>0.20658450567600001</v>
      </c>
      <c r="L13" s="17">
        <v>0.186972930951667</v>
      </c>
      <c r="M13" s="17"/>
      <c r="N13" s="17">
        <v>0.137379103412653</v>
      </c>
      <c r="O13" s="17">
        <v>0.22877070930035701</v>
      </c>
      <c r="P13" s="17">
        <v>0.17146327989412199</v>
      </c>
      <c r="Q13" s="17">
        <v>0.117474628694727</v>
      </c>
      <c r="R13" s="17">
        <v>8.3838030150276105E-2</v>
      </c>
      <c r="S13" s="17"/>
      <c r="T13" s="17">
        <v>0.186429157681857</v>
      </c>
      <c r="U13" s="17">
        <v>0.205098082218924</v>
      </c>
      <c r="V13" s="17">
        <v>0.107809732496571</v>
      </c>
      <c r="W13" s="17">
        <v>9.9447019067988293E-2</v>
      </c>
      <c r="X13" s="17"/>
      <c r="Y13" s="17">
        <v>0.118289837236932</v>
      </c>
      <c r="Z13" s="17">
        <v>9.5744143334377099E-2</v>
      </c>
      <c r="AA13" s="17">
        <v>0.203002558481468</v>
      </c>
      <c r="AB13" s="17">
        <v>0.15952546174669299</v>
      </c>
      <c r="AC13" s="17">
        <v>0.152240653438557</v>
      </c>
      <c r="AD13" s="17">
        <v>0.164698548839808</v>
      </c>
      <c r="AE13" s="17"/>
      <c r="AF13" s="17">
        <v>0.17239688640595</v>
      </c>
      <c r="AG13" s="17"/>
      <c r="AH13" s="17">
        <v>0.147738463828849</v>
      </c>
      <c r="AI13" s="17"/>
      <c r="AJ13" s="17">
        <v>0.14124489521769801</v>
      </c>
      <c r="AK13" s="17">
        <v>0.154667626081368</v>
      </c>
      <c r="AL13" s="17">
        <v>0.14944637039852399</v>
      </c>
      <c r="AM13" s="17">
        <v>0.15554439406373</v>
      </c>
      <c r="AN13" s="17">
        <v>0.15826199762629101</v>
      </c>
    </row>
    <row r="14" spans="2:40" x14ac:dyDescent="0.35">
      <c r="B14" s="18" t="s">
        <v>58</v>
      </c>
      <c r="C14" s="17">
        <v>4.94618449064778E-2</v>
      </c>
      <c r="D14" s="17">
        <v>3.3365364711090299E-2</v>
      </c>
      <c r="E14" s="17">
        <v>6.5855750260766094E-2</v>
      </c>
      <c r="F14" s="17"/>
      <c r="G14" s="17">
        <v>1.7965992437289899E-2</v>
      </c>
      <c r="H14" s="17">
        <v>4.2990936264039298E-2</v>
      </c>
      <c r="I14" s="17">
        <v>1.36676275725064E-2</v>
      </c>
      <c r="J14" s="17">
        <v>6.8907575640219904E-2</v>
      </c>
      <c r="K14" s="17">
        <v>4.9856805342729703E-2</v>
      </c>
      <c r="L14" s="17">
        <v>7.4459646894274797E-2</v>
      </c>
      <c r="M14" s="17"/>
      <c r="N14" s="17">
        <v>4.0026590095731999E-2</v>
      </c>
      <c r="O14" s="17">
        <v>3.8999071892394599E-2</v>
      </c>
      <c r="P14" s="17">
        <v>7.4859746236871805E-2</v>
      </c>
      <c r="Q14" s="17">
        <v>2.99595497474138E-2</v>
      </c>
      <c r="R14" s="17">
        <v>3.6746777870476803E-2</v>
      </c>
      <c r="S14" s="17"/>
      <c r="T14" s="17">
        <v>4.6760244461571003E-2</v>
      </c>
      <c r="U14" s="17">
        <v>4.98352205623162E-2</v>
      </c>
      <c r="V14" s="17">
        <v>6.4220670120865506E-2</v>
      </c>
      <c r="W14" s="17">
        <v>2.7531688110349398E-2</v>
      </c>
      <c r="X14" s="17"/>
      <c r="Y14" s="17">
        <v>4.02167681311675E-2</v>
      </c>
      <c r="Z14" s="17">
        <v>8.1939528539449802E-2</v>
      </c>
      <c r="AA14" s="17">
        <v>6.1261191193419003E-2</v>
      </c>
      <c r="AB14" s="17">
        <v>2.5810740200528301E-2</v>
      </c>
      <c r="AC14" s="17">
        <v>2.4606483250982001E-2</v>
      </c>
      <c r="AD14" s="17">
        <v>8.2093078142236597E-2</v>
      </c>
      <c r="AE14" s="17"/>
      <c r="AF14" s="17">
        <v>6.2270572345183503E-2</v>
      </c>
      <c r="AG14" s="17"/>
      <c r="AH14" s="17">
        <v>4.7033668649539E-2</v>
      </c>
      <c r="AI14" s="17"/>
      <c r="AJ14" s="17">
        <v>6.3358395555052294E-2</v>
      </c>
      <c r="AK14" s="17">
        <v>3.9689215790096398E-2</v>
      </c>
      <c r="AL14" s="17">
        <v>5.1423879077647901E-2</v>
      </c>
      <c r="AM14" s="17">
        <v>3.9731311439348799E-2</v>
      </c>
      <c r="AN14" s="17">
        <v>3.76602717820805E-2</v>
      </c>
    </row>
    <row r="15" spans="2:40" x14ac:dyDescent="0.35">
      <c r="B15" s="18" t="s">
        <v>279</v>
      </c>
      <c r="C15" s="21">
        <v>0.47667932033185101</v>
      </c>
      <c r="D15" s="21">
        <v>0.530877743695366</v>
      </c>
      <c r="E15" s="21">
        <v>0.419353610106448</v>
      </c>
      <c r="F15" s="21"/>
      <c r="G15" s="21">
        <v>0.57063404439005705</v>
      </c>
      <c r="H15" s="21">
        <v>0.60262784840513905</v>
      </c>
      <c r="I15" s="21">
        <v>0.49100884672918899</v>
      </c>
      <c r="J15" s="21">
        <v>0.50399869341124504</v>
      </c>
      <c r="K15" s="21">
        <v>0.35806547301403502</v>
      </c>
      <c r="L15" s="21">
        <v>0.401988480884372</v>
      </c>
      <c r="M15" s="21"/>
      <c r="N15" s="21">
        <v>0.492385980569987</v>
      </c>
      <c r="O15" s="21">
        <v>0.48099453656061902</v>
      </c>
      <c r="P15" s="21">
        <v>0.39716906955957298</v>
      </c>
      <c r="Q15" s="21">
        <v>0.549316231599416</v>
      </c>
      <c r="R15" s="21">
        <v>0.53096210570400104</v>
      </c>
      <c r="S15" s="21"/>
      <c r="T15" s="21">
        <v>0.47422464743389697</v>
      </c>
      <c r="U15" s="21">
        <v>0.40708957518456901</v>
      </c>
      <c r="V15" s="21">
        <v>0.53427225351379004</v>
      </c>
      <c r="W15" s="21">
        <v>0.58484921340847995</v>
      </c>
      <c r="X15" s="21"/>
      <c r="Y15" s="21">
        <v>0.52822074378916595</v>
      </c>
      <c r="Z15" s="21">
        <v>0.53775565358063104</v>
      </c>
      <c r="AA15" s="21">
        <v>0.39923971891374399</v>
      </c>
      <c r="AB15" s="21">
        <v>0.44482468254253699</v>
      </c>
      <c r="AC15" s="21">
        <v>0.44108003119188499</v>
      </c>
      <c r="AD15" s="21">
        <v>0.48211446464500401</v>
      </c>
      <c r="AE15" s="21"/>
      <c r="AF15" s="21">
        <v>0.44424258676963302</v>
      </c>
      <c r="AG15" s="21"/>
      <c r="AH15" s="21">
        <v>0.479813465873829</v>
      </c>
      <c r="AI15" s="21"/>
      <c r="AJ15" s="21">
        <v>0.494426988269561</v>
      </c>
      <c r="AK15" s="21">
        <v>0.51143046397722103</v>
      </c>
      <c r="AL15" s="21">
        <v>0.50189865361970798</v>
      </c>
      <c r="AM15" s="21">
        <v>0.40827048949250599</v>
      </c>
      <c r="AN15" s="21">
        <v>0.47304993557288499</v>
      </c>
    </row>
    <row r="16" spans="2:40" x14ac:dyDescent="0.35">
      <c r="B16" s="18" t="s">
        <v>280</v>
      </c>
      <c r="C16" s="21">
        <v>0.26430191673546599</v>
      </c>
      <c r="D16" s="21">
        <v>0.24024902215691199</v>
      </c>
      <c r="E16" s="21">
        <v>0.28993368119663099</v>
      </c>
      <c r="F16" s="21"/>
      <c r="G16" s="21">
        <v>0.23945084511123499</v>
      </c>
      <c r="H16" s="21">
        <v>0.196455772808315</v>
      </c>
      <c r="I16" s="21">
        <v>0.28629103478991602</v>
      </c>
      <c r="J16" s="21">
        <v>0.205046244713572</v>
      </c>
      <c r="K16" s="21">
        <v>0.34434904101914998</v>
      </c>
      <c r="L16" s="21">
        <v>0.29588070732885502</v>
      </c>
      <c r="M16" s="21"/>
      <c r="N16" s="21">
        <v>0.28496165680429197</v>
      </c>
      <c r="O16" s="21">
        <v>0.32556926776080802</v>
      </c>
      <c r="P16" s="21">
        <v>0.27602346853147602</v>
      </c>
      <c r="Q16" s="21">
        <v>0.23240572634591999</v>
      </c>
      <c r="R16" s="21">
        <v>0.21171603204182499</v>
      </c>
      <c r="S16" s="21"/>
      <c r="T16" s="21">
        <v>0.30394631401229</v>
      </c>
      <c r="U16" s="21">
        <v>0.31786846625315202</v>
      </c>
      <c r="V16" s="21">
        <v>0.205630079479489</v>
      </c>
      <c r="W16" s="21">
        <v>0.188357278354438</v>
      </c>
      <c r="X16" s="21"/>
      <c r="Y16" s="21">
        <v>0.227299996339696</v>
      </c>
      <c r="Z16" s="21">
        <v>0.194249425576385</v>
      </c>
      <c r="AA16" s="21">
        <v>0.32449439186147699</v>
      </c>
      <c r="AB16" s="21">
        <v>0.29721055722318401</v>
      </c>
      <c r="AC16" s="21">
        <v>0.27735999607995798</v>
      </c>
      <c r="AD16" s="21">
        <v>0.27552323375002402</v>
      </c>
      <c r="AE16" s="21"/>
      <c r="AF16" s="21">
        <v>0.29221192025937598</v>
      </c>
      <c r="AG16" s="21"/>
      <c r="AH16" s="21">
        <v>0.26307600697609401</v>
      </c>
      <c r="AI16" s="21"/>
      <c r="AJ16" s="21">
        <v>0.22398453030177601</v>
      </c>
      <c r="AK16" s="21">
        <v>0.26035996887382901</v>
      </c>
      <c r="AL16" s="21">
        <v>0.25331791537217502</v>
      </c>
      <c r="AM16" s="21">
        <v>0.33078287457670902</v>
      </c>
      <c r="AN16" s="21">
        <v>0.26980318897554101</v>
      </c>
    </row>
    <row r="17" spans="2:40" x14ac:dyDescent="0.35">
      <c r="B17" s="18" t="s">
        <v>240</v>
      </c>
      <c r="C17" s="22">
        <v>0.21237740359638499</v>
      </c>
      <c r="D17" s="22">
        <v>0.29062872153845298</v>
      </c>
      <c r="E17" s="22">
        <v>0.12941992890981599</v>
      </c>
      <c r="F17" s="22"/>
      <c r="G17" s="22">
        <v>0.331183199278823</v>
      </c>
      <c r="H17" s="22">
        <v>0.406172075596823</v>
      </c>
      <c r="I17" s="22">
        <v>0.20471781193927299</v>
      </c>
      <c r="J17" s="22">
        <v>0.29895244869767301</v>
      </c>
      <c r="K17" s="22">
        <v>1.37164319948856E-2</v>
      </c>
      <c r="L17" s="22">
        <v>0.106107773555517</v>
      </c>
      <c r="M17" s="22"/>
      <c r="N17" s="22">
        <v>0.207424323765695</v>
      </c>
      <c r="O17" s="22">
        <v>0.155425268799812</v>
      </c>
      <c r="P17" s="22">
        <v>0.121145601028097</v>
      </c>
      <c r="Q17" s="22">
        <v>0.31691050525349601</v>
      </c>
      <c r="R17" s="22">
        <v>0.319246073662176</v>
      </c>
      <c r="S17" s="22"/>
      <c r="T17" s="22">
        <v>0.170278333421607</v>
      </c>
      <c r="U17" s="22">
        <v>8.9221108931416507E-2</v>
      </c>
      <c r="V17" s="22">
        <v>0.32864217403430201</v>
      </c>
      <c r="W17" s="22">
        <v>0.39649193505404201</v>
      </c>
      <c r="X17" s="22"/>
      <c r="Y17" s="22">
        <v>0.30092074744947001</v>
      </c>
      <c r="Z17" s="22">
        <v>0.34350622800424502</v>
      </c>
      <c r="AA17" s="22">
        <v>7.4745327052267704E-2</v>
      </c>
      <c r="AB17" s="22">
        <v>0.147614125319353</v>
      </c>
      <c r="AC17" s="22">
        <v>0.16372003511192601</v>
      </c>
      <c r="AD17" s="22">
        <v>0.20659123089497999</v>
      </c>
      <c r="AE17" s="22"/>
      <c r="AF17" s="22">
        <v>0.15203066651025801</v>
      </c>
      <c r="AG17" s="22"/>
      <c r="AH17" s="22">
        <v>0.21673745889773599</v>
      </c>
      <c r="AI17" s="22"/>
      <c r="AJ17" s="22">
        <v>0.27044245796778499</v>
      </c>
      <c r="AK17" s="22">
        <v>0.25107049510339202</v>
      </c>
      <c r="AL17" s="22">
        <v>0.24858073824753199</v>
      </c>
      <c r="AM17" s="22">
        <v>7.7487614915796907E-2</v>
      </c>
      <c r="AN17" s="22">
        <v>0.20324674659734401</v>
      </c>
    </row>
    <row r="18" spans="2:40" x14ac:dyDescent="0.35">
      <c r="B18" s="16"/>
    </row>
    <row r="19" spans="2:40" x14ac:dyDescent="0.35">
      <c r="B19" t="s">
        <v>63</v>
      </c>
    </row>
    <row r="20" spans="2:40" x14ac:dyDescent="0.35">
      <c r="B20" t="s">
        <v>64</v>
      </c>
    </row>
    <row r="22" spans="2:40" x14ac:dyDescent="0.35">
      <c r="B22" s="8" t="str">
        <f>HYPERLINK("#'Contents'!A1", "Return to Contents")</f>
        <v>Return to Contents</v>
      </c>
    </row>
  </sheetData>
  <mergeCells count="9">
    <mergeCell ref="AF5"/>
    <mergeCell ref="AH5"/>
    <mergeCell ref="AJ5:AN5"/>
    <mergeCell ref="D2:AH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dimension ref="B2:AN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0" width="10.7265625" customWidth="1"/>
    <col min="41" max="41" width="2.1796875" customWidth="1"/>
  </cols>
  <sheetData>
    <row r="2" spans="2:40" ht="40" customHeight="1" x14ac:dyDescent="0.35">
      <c r="D2" s="30" t="s">
        <v>283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row>
    <row r="5" spans="2:40" ht="30" customHeight="1" x14ac:dyDescent="0.35">
      <c r="B5" s="15"/>
      <c r="C5" s="15"/>
      <c r="D5" s="29" t="s">
        <v>49</v>
      </c>
      <c r="E5" s="29"/>
      <c r="F5" s="15"/>
      <c r="G5" s="29" t="s">
        <v>50</v>
      </c>
      <c r="H5" s="29"/>
      <c r="I5" s="29"/>
      <c r="J5" s="29"/>
      <c r="K5" s="29"/>
      <c r="L5" s="29"/>
      <c r="M5" s="15"/>
      <c r="N5" s="29" t="s">
        <v>51</v>
      </c>
      <c r="O5" s="29"/>
      <c r="P5" s="29"/>
      <c r="Q5" s="29"/>
      <c r="R5" s="29"/>
      <c r="S5" s="15"/>
      <c r="T5" s="29" t="s">
        <v>52</v>
      </c>
      <c r="U5" s="29"/>
      <c r="V5" s="29"/>
      <c r="W5" s="29"/>
      <c r="X5" s="15"/>
      <c r="Y5" s="29" t="s">
        <v>53</v>
      </c>
      <c r="Z5" s="29"/>
      <c r="AA5" s="29"/>
      <c r="AB5" s="29"/>
      <c r="AC5" s="29"/>
      <c r="AD5" s="29"/>
      <c r="AE5" s="15"/>
      <c r="AF5" s="29" t="s">
        <v>42</v>
      </c>
      <c r="AG5" s="15"/>
      <c r="AH5" s="29" t="s">
        <v>43</v>
      </c>
      <c r="AI5" s="15"/>
      <c r="AJ5" s="29" t="s">
        <v>54</v>
      </c>
      <c r="AK5" s="29"/>
      <c r="AL5" s="29"/>
      <c r="AM5" s="29"/>
      <c r="AN5" s="29"/>
    </row>
    <row r="6" spans="2:4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C6" s="12" t="s">
        <v>40</v>
      </c>
      <c r="AD6" s="12" t="s">
        <v>41</v>
      </c>
      <c r="AF6" s="12" t="s">
        <v>42</v>
      </c>
      <c r="AH6" s="12" t="s">
        <v>43</v>
      </c>
      <c r="AJ6" s="12" t="s">
        <v>44</v>
      </c>
      <c r="AK6" s="12" t="s">
        <v>45</v>
      </c>
      <c r="AL6" s="12" t="s">
        <v>46</v>
      </c>
      <c r="AM6" s="12" t="s">
        <v>47</v>
      </c>
      <c r="AN6" s="12" t="s">
        <v>48</v>
      </c>
    </row>
    <row r="7" spans="2:40" ht="30" customHeight="1" x14ac:dyDescent="0.35">
      <c r="B7" s="10" t="s">
        <v>19</v>
      </c>
      <c r="C7" s="10">
        <v>1008</v>
      </c>
      <c r="D7" s="10">
        <v>459</v>
      </c>
      <c r="E7" s="10">
        <v>546</v>
      </c>
      <c r="F7" s="10"/>
      <c r="G7" s="10">
        <v>99</v>
      </c>
      <c r="H7" s="10">
        <v>151</v>
      </c>
      <c r="I7" s="10">
        <v>140</v>
      </c>
      <c r="J7" s="10">
        <v>164</v>
      </c>
      <c r="K7" s="10">
        <v>186</v>
      </c>
      <c r="L7" s="10">
        <v>268</v>
      </c>
      <c r="M7" s="10"/>
      <c r="N7" s="10">
        <v>91</v>
      </c>
      <c r="O7" s="10">
        <v>143</v>
      </c>
      <c r="P7" s="10">
        <v>357</v>
      </c>
      <c r="Q7" s="10">
        <v>280</v>
      </c>
      <c r="R7" s="10">
        <v>129</v>
      </c>
      <c r="S7" s="10"/>
      <c r="T7" s="10">
        <v>61</v>
      </c>
      <c r="U7" s="10">
        <v>290</v>
      </c>
      <c r="V7" s="10">
        <v>259</v>
      </c>
      <c r="W7" s="10">
        <v>272</v>
      </c>
      <c r="X7" s="10"/>
      <c r="Y7" s="10">
        <v>415</v>
      </c>
      <c r="Z7" s="10">
        <v>104</v>
      </c>
      <c r="AA7" s="10">
        <v>327</v>
      </c>
      <c r="AB7" s="10">
        <v>67</v>
      </c>
      <c r="AC7" s="10">
        <v>69</v>
      </c>
      <c r="AD7" s="10">
        <v>21</v>
      </c>
      <c r="AE7" s="10"/>
      <c r="AF7" s="10">
        <v>488</v>
      </c>
      <c r="AG7" s="10"/>
      <c r="AH7" s="10">
        <v>983</v>
      </c>
      <c r="AI7" s="10"/>
      <c r="AJ7" s="10">
        <v>334</v>
      </c>
      <c r="AK7" s="10">
        <v>150</v>
      </c>
      <c r="AL7" s="10">
        <v>221</v>
      </c>
      <c r="AM7" s="10">
        <v>207</v>
      </c>
      <c r="AN7" s="10">
        <v>96</v>
      </c>
    </row>
    <row r="8" spans="2:40" ht="30" customHeight="1" x14ac:dyDescent="0.35">
      <c r="B8" s="11" t="s">
        <v>20</v>
      </c>
      <c r="C8" s="11">
        <v>1008</v>
      </c>
      <c r="D8" s="11">
        <v>503</v>
      </c>
      <c r="E8" s="11">
        <v>502</v>
      </c>
      <c r="F8" s="11"/>
      <c r="G8" s="11">
        <v>109</v>
      </c>
      <c r="H8" s="11">
        <v>169</v>
      </c>
      <c r="I8" s="11">
        <v>145</v>
      </c>
      <c r="J8" s="11">
        <v>169</v>
      </c>
      <c r="K8" s="11">
        <v>162</v>
      </c>
      <c r="L8" s="11">
        <v>255</v>
      </c>
      <c r="M8" s="11"/>
      <c r="N8" s="11">
        <v>95</v>
      </c>
      <c r="O8" s="11">
        <v>146</v>
      </c>
      <c r="P8" s="11">
        <v>349</v>
      </c>
      <c r="Q8" s="11">
        <v>281</v>
      </c>
      <c r="R8" s="11">
        <v>129</v>
      </c>
      <c r="S8" s="11"/>
      <c r="T8" s="11">
        <v>62</v>
      </c>
      <c r="U8" s="11">
        <v>286</v>
      </c>
      <c r="V8" s="11">
        <v>258</v>
      </c>
      <c r="W8" s="11">
        <v>278</v>
      </c>
      <c r="X8" s="11"/>
      <c r="Y8" s="11">
        <v>428</v>
      </c>
      <c r="Z8" s="11">
        <v>102</v>
      </c>
      <c r="AA8" s="11">
        <v>309</v>
      </c>
      <c r="AB8" s="11">
        <v>69</v>
      </c>
      <c r="AC8" s="11">
        <v>74</v>
      </c>
      <c r="AD8" s="11">
        <v>21</v>
      </c>
      <c r="AE8" s="11"/>
      <c r="AF8" s="11">
        <v>487</v>
      </c>
      <c r="AG8" s="11"/>
      <c r="AH8" s="11">
        <v>984</v>
      </c>
      <c r="AI8" s="11"/>
      <c r="AJ8" s="11">
        <v>320</v>
      </c>
      <c r="AK8" s="11">
        <v>145</v>
      </c>
      <c r="AL8" s="11">
        <v>211</v>
      </c>
      <c r="AM8" s="11">
        <v>229</v>
      </c>
      <c r="AN8" s="11">
        <v>103</v>
      </c>
    </row>
    <row r="9" spans="2:40" x14ac:dyDescent="0.35">
      <c r="B9" s="18" t="s">
        <v>274</v>
      </c>
      <c r="C9" s="17">
        <v>0.13307329856533701</v>
      </c>
      <c r="D9" s="17">
        <v>0.15064909971041901</v>
      </c>
      <c r="E9" s="17">
        <v>0.116287441681829</v>
      </c>
      <c r="F9" s="17"/>
      <c r="G9" s="17">
        <v>0.225363093979322</v>
      </c>
      <c r="H9" s="17">
        <v>0.25046878656932398</v>
      </c>
      <c r="I9" s="17">
        <v>0.13054200204907501</v>
      </c>
      <c r="J9" s="17">
        <v>0.110735743901391</v>
      </c>
      <c r="K9" s="17">
        <v>9.3833843998031505E-2</v>
      </c>
      <c r="L9" s="17">
        <v>5.6881758347761401E-2</v>
      </c>
      <c r="M9" s="17"/>
      <c r="N9" s="17">
        <v>0.14578277293665501</v>
      </c>
      <c r="O9" s="17">
        <v>0.13229691613574401</v>
      </c>
      <c r="P9" s="17">
        <v>9.4750354844618398E-2</v>
      </c>
      <c r="Q9" s="17">
        <v>0.158116304228723</v>
      </c>
      <c r="R9" s="17">
        <v>0.173766700190568</v>
      </c>
      <c r="S9" s="17"/>
      <c r="T9" s="17">
        <v>0.18544523294574</v>
      </c>
      <c r="U9" s="17">
        <v>0.132292691656728</v>
      </c>
      <c r="V9" s="17">
        <v>0.141841069365892</v>
      </c>
      <c r="W9" s="17">
        <v>0.13678249590025801</v>
      </c>
      <c r="X9" s="17"/>
      <c r="Y9" s="17">
        <v>0.17543840678370401</v>
      </c>
      <c r="Z9" s="17">
        <v>0.13869021433518799</v>
      </c>
      <c r="AA9" s="17">
        <v>6.4659119990327807E-2</v>
      </c>
      <c r="AB9" s="17">
        <v>0.12509944823274599</v>
      </c>
      <c r="AC9" s="17">
        <v>0.190675725650851</v>
      </c>
      <c r="AD9" s="17">
        <v>0.105179506051265</v>
      </c>
      <c r="AE9" s="17"/>
      <c r="AF9" s="17">
        <v>0.111314518656299</v>
      </c>
      <c r="AG9" s="17"/>
      <c r="AH9" s="17">
        <v>0.136292310053692</v>
      </c>
      <c r="AI9" s="17"/>
      <c r="AJ9" s="17">
        <v>0.15377134020246899</v>
      </c>
      <c r="AK9" s="17">
        <v>0.116066502017736</v>
      </c>
      <c r="AL9" s="17">
        <v>0.109078155225788</v>
      </c>
      <c r="AM9" s="17">
        <v>0.12990069875492599</v>
      </c>
      <c r="AN9" s="17">
        <v>0.148919053679403</v>
      </c>
    </row>
    <row r="10" spans="2:40" x14ac:dyDescent="0.35">
      <c r="B10" s="18" t="s">
        <v>275</v>
      </c>
      <c r="C10" s="17">
        <v>0.28881607796337699</v>
      </c>
      <c r="D10" s="17">
        <v>0.309351106999317</v>
      </c>
      <c r="E10" s="17">
        <v>0.26404006691916698</v>
      </c>
      <c r="F10" s="17"/>
      <c r="G10" s="17">
        <v>0.28325615581923402</v>
      </c>
      <c r="H10" s="17">
        <v>0.36334077438967499</v>
      </c>
      <c r="I10" s="17">
        <v>0.338050243611142</v>
      </c>
      <c r="J10" s="17">
        <v>0.28229764703862398</v>
      </c>
      <c r="K10" s="17">
        <v>0.226593473542409</v>
      </c>
      <c r="L10" s="17">
        <v>0.257547079780448</v>
      </c>
      <c r="M10" s="17"/>
      <c r="N10" s="17">
        <v>0.23550975462006801</v>
      </c>
      <c r="O10" s="17">
        <v>0.21329000412058499</v>
      </c>
      <c r="P10" s="17">
        <v>0.273507431064203</v>
      </c>
      <c r="Q10" s="17">
        <v>0.35001513847286803</v>
      </c>
      <c r="R10" s="17">
        <v>0.316364740619555</v>
      </c>
      <c r="S10" s="17"/>
      <c r="T10" s="17">
        <v>0.224549642412187</v>
      </c>
      <c r="U10" s="17">
        <v>0.22999438658329299</v>
      </c>
      <c r="V10" s="17">
        <v>0.26857120699894099</v>
      </c>
      <c r="W10" s="17">
        <v>0.41502122395513902</v>
      </c>
      <c r="X10" s="17"/>
      <c r="Y10" s="17">
        <v>0.329098642681388</v>
      </c>
      <c r="Z10" s="17">
        <v>0.32061313420649101</v>
      </c>
      <c r="AA10" s="17">
        <v>0.23384006269833299</v>
      </c>
      <c r="AB10" s="17">
        <v>0.31142847808115398</v>
      </c>
      <c r="AC10" s="17">
        <v>0.253270098951627</v>
      </c>
      <c r="AD10" s="17">
        <v>0.20156152601973101</v>
      </c>
      <c r="AE10" s="17"/>
      <c r="AF10" s="17">
        <v>0.28843263571903599</v>
      </c>
      <c r="AG10" s="17"/>
      <c r="AH10" s="17">
        <v>0.29140875655771498</v>
      </c>
      <c r="AI10" s="17"/>
      <c r="AJ10" s="17">
        <v>0.31638690642181</v>
      </c>
      <c r="AK10" s="17">
        <v>0.33968827283525199</v>
      </c>
      <c r="AL10" s="17">
        <v>0.29474334685952402</v>
      </c>
      <c r="AM10" s="17">
        <v>0.240478724406398</v>
      </c>
      <c r="AN10" s="17">
        <v>0.226869154316205</v>
      </c>
    </row>
    <row r="11" spans="2:40" ht="29" x14ac:dyDescent="0.35">
      <c r="B11" s="18" t="s">
        <v>276</v>
      </c>
      <c r="C11" s="17">
        <v>0.25108751379213701</v>
      </c>
      <c r="D11" s="17">
        <v>0.24038254951773899</v>
      </c>
      <c r="E11" s="17">
        <v>0.26329036276808898</v>
      </c>
      <c r="F11" s="17"/>
      <c r="G11" s="17">
        <v>0.25097053406867398</v>
      </c>
      <c r="H11" s="17">
        <v>0.174522041352069</v>
      </c>
      <c r="I11" s="17">
        <v>0.23699089858181599</v>
      </c>
      <c r="J11" s="17">
        <v>0.27990359705888801</v>
      </c>
      <c r="K11" s="17">
        <v>0.25614445762564703</v>
      </c>
      <c r="L11" s="17">
        <v>0.28765559785703099</v>
      </c>
      <c r="M11" s="17"/>
      <c r="N11" s="17">
        <v>0.32547094803387699</v>
      </c>
      <c r="O11" s="17">
        <v>0.26327330483118899</v>
      </c>
      <c r="P11" s="17">
        <v>0.27047198746130102</v>
      </c>
      <c r="Q11" s="17">
        <v>0.21134457888995101</v>
      </c>
      <c r="R11" s="17">
        <v>0.21687710850393599</v>
      </c>
      <c r="S11" s="17"/>
      <c r="T11" s="17">
        <v>0.13010506304518499</v>
      </c>
      <c r="U11" s="17">
        <v>0.27261105147252901</v>
      </c>
      <c r="V11" s="17">
        <v>0.31272080060839902</v>
      </c>
      <c r="W11" s="17">
        <v>0.21506615727467801</v>
      </c>
      <c r="X11" s="17"/>
      <c r="Y11" s="17">
        <v>0.23223669441421299</v>
      </c>
      <c r="Z11" s="17">
        <v>0.25266652774616399</v>
      </c>
      <c r="AA11" s="17">
        <v>0.27613796641359301</v>
      </c>
      <c r="AB11" s="17">
        <v>0.29652984438521102</v>
      </c>
      <c r="AC11" s="17">
        <v>0.199115644157141</v>
      </c>
      <c r="AD11" s="17">
        <v>0.26104897343913502</v>
      </c>
      <c r="AE11" s="17"/>
      <c r="AF11" s="17">
        <v>0.24850424271667201</v>
      </c>
      <c r="AG11" s="17"/>
      <c r="AH11" s="17">
        <v>0.25133936811104002</v>
      </c>
      <c r="AI11" s="17"/>
      <c r="AJ11" s="17">
        <v>0.221996809084853</v>
      </c>
      <c r="AK11" s="17">
        <v>0.20329669398260999</v>
      </c>
      <c r="AL11" s="17">
        <v>0.28583856389435103</v>
      </c>
      <c r="AM11" s="17">
        <v>0.241722889723197</v>
      </c>
      <c r="AN11" s="17">
        <v>0.35837607417012302</v>
      </c>
    </row>
    <row r="12" spans="2:40" x14ac:dyDescent="0.35">
      <c r="B12" s="18" t="s">
        <v>277</v>
      </c>
      <c r="C12" s="17">
        <v>0.13847894594915</v>
      </c>
      <c r="D12" s="17">
        <v>0.124269904853488</v>
      </c>
      <c r="E12" s="17">
        <v>0.15351549435666301</v>
      </c>
      <c r="F12" s="17"/>
      <c r="G12" s="17">
        <v>0.12978972627305399</v>
      </c>
      <c r="H12" s="17">
        <v>0.11080498758700499</v>
      </c>
      <c r="I12" s="17">
        <v>0.15542921910751401</v>
      </c>
      <c r="J12" s="17">
        <v>0.13187847082069101</v>
      </c>
      <c r="K12" s="17">
        <v>0.13780360348140999</v>
      </c>
      <c r="L12" s="17">
        <v>0.15571413047066299</v>
      </c>
      <c r="M12" s="17"/>
      <c r="N12" s="17">
        <v>0.10984668370122801</v>
      </c>
      <c r="O12" s="17">
        <v>0.15089254417019199</v>
      </c>
      <c r="P12" s="17">
        <v>0.15911139645884501</v>
      </c>
      <c r="Q12" s="17">
        <v>0.117797891717038</v>
      </c>
      <c r="R12" s="17">
        <v>0.13505834290758201</v>
      </c>
      <c r="S12" s="17"/>
      <c r="T12" s="17">
        <v>0.23259379345234801</v>
      </c>
      <c r="U12" s="17">
        <v>0.13705690595683001</v>
      </c>
      <c r="V12" s="17">
        <v>0.118296026649474</v>
      </c>
      <c r="W12" s="17">
        <v>0.107886092211428</v>
      </c>
      <c r="X12" s="17"/>
      <c r="Y12" s="17">
        <v>0.116245863071736</v>
      </c>
      <c r="Z12" s="17">
        <v>0.13500317281121199</v>
      </c>
      <c r="AA12" s="17">
        <v>0.161007634336364</v>
      </c>
      <c r="AB12" s="17">
        <v>9.0616128428096701E-2</v>
      </c>
      <c r="AC12" s="17">
        <v>0.23244340290173701</v>
      </c>
      <c r="AD12" s="17">
        <v>0.13686971075527599</v>
      </c>
      <c r="AE12" s="17"/>
      <c r="AF12" s="17">
        <v>0.13737916878939299</v>
      </c>
      <c r="AG12" s="17"/>
      <c r="AH12" s="17">
        <v>0.13645559034472099</v>
      </c>
      <c r="AI12" s="17"/>
      <c r="AJ12" s="17">
        <v>0.117666186156129</v>
      </c>
      <c r="AK12" s="17">
        <v>0.12720111494807301</v>
      </c>
      <c r="AL12" s="17">
        <v>0.13373326760508999</v>
      </c>
      <c r="AM12" s="17">
        <v>0.19592096934589801</v>
      </c>
      <c r="AN12" s="17">
        <v>0.101027328489585</v>
      </c>
    </row>
    <row r="13" spans="2:40" x14ac:dyDescent="0.35">
      <c r="B13" s="18" t="s">
        <v>278</v>
      </c>
      <c r="C13" s="17">
        <v>0.149488596502768</v>
      </c>
      <c r="D13" s="17">
        <v>0.150027533733334</v>
      </c>
      <c r="E13" s="17">
        <v>0.149840282332003</v>
      </c>
      <c r="F13" s="17"/>
      <c r="G13" s="17">
        <v>8.2133876690346802E-2</v>
      </c>
      <c r="H13" s="17">
        <v>5.7900030282922899E-2</v>
      </c>
      <c r="I13" s="17">
        <v>0.118202465389421</v>
      </c>
      <c r="J13" s="17">
        <v>0.15051017741513201</v>
      </c>
      <c r="K13" s="17">
        <v>0.25287799292551599</v>
      </c>
      <c r="L13" s="17">
        <v>0.19053495876613499</v>
      </c>
      <c r="M13" s="17"/>
      <c r="N13" s="17">
        <v>0.153088662872259</v>
      </c>
      <c r="O13" s="17">
        <v>0.20033496817108801</v>
      </c>
      <c r="P13" s="17">
        <v>0.151982165195261</v>
      </c>
      <c r="Q13" s="17">
        <v>0.13602315139768401</v>
      </c>
      <c r="R13" s="17">
        <v>0.11415196863808</v>
      </c>
      <c r="S13" s="17"/>
      <c r="T13" s="17">
        <v>0.16809801023771601</v>
      </c>
      <c r="U13" s="17">
        <v>0.187172884236604</v>
      </c>
      <c r="V13" s="17">
        <v>0.11401720706163899</v>
      </c>
      <c r="W13" s="17">
        <v>0.115503190098513</v>
      </c>
      <c r="X13" s="17"/>
      <c r="Y13" s="17">
        <v>0.10808407319433801</v>
      </c>
      <c r="Z13" s="17">
        <v>0.117455580240363</v>
      </c>
      <c r="AA13" s="17">
        <v>0.22439671348725099</v>
      </c>
      <c r="AB13" s="17">
        <v>0.15051536067226401</v>
      </c>
      <c r="AC13" s="17">
        <v>6.98474550004302E-2</v>
      </c>
      <c r="AD13" s="17">
        <v>0.25132922670823599</v>
      </c>
      <c r="AE13" s="17"/>
      <c r="AF13" s="17">
        <v>0.16879712735142</v>
      </c>
      <c r="AG13" s="17"/>
      <c r="AH13" s="17">
        <v>0.14820281478505601</v>
      </c>
      <c r="AI13" s="17"/>
      <c r="AJ13" s="17">
        <v>0.13867200796807799</v>
      </c>
      <c r="AK13" s="17">
        <v>0.18186800227949801</v>
      </c>
      <c r="AL13" s="17">
        <v>0.132031482466789</v>
      </c>
      <c r="AM13" s="17">
        <v>0.16555152847318599</v>
      </c>
      <c r="AN13" s="17">
        <v>0.13755980168569101</v>
      </c>
    </row>
    <row r="14" spans="2:40" x14ac:dyDescent="0.35">
      <c r="B14" s="18" t="s">
        <v>58</v>
      </c>
      <c r="C14" s="17">
        <v>3.9055567227229797E-2</v>
      </c>
      <c r="D14" s="17">
        <v>2.5319805185702898E-2</v>
      </c>
      <c r="E14" s="17">
        <v>5.30263519422483E-2</v>
      </c>
      <c r="F14" s="17"/>
      <c r="G14" s="17">
        <v>2.8486613169368701E-2</v>
      </c>
      <c r="H14" s="17">
        <v>4.2963379819004298E-2</v>
      </c>
      <c r="I14" s="17">
        <v>2.0785171261031101E-2</v>
      </c>
      <c r="J14" s="17">
        <v>4.4674363765273499E-2</v>
      </c>
      <c r="K14" s="17">
        <v>3.2746628426987202E-2</v>
      </c>
      <c r="L14" s="17">
        <v>5.1666474777961199E-2</v>
      </c>
      <c r="M14" s="17"/>
      <c r="N14" s="17">
        <v>3.0301177835913198E-2</v>
      </c>
      <c r="O14" s="17">
        <v>3.99122625712015E-2</v>
      </c>
      <c r="P14" s="17">
        <v>5.0176664975771397E-2</v>
      </c>
      <c r="Q14" s="17">
        <v>2.6702935293736501E-2</v>
      </c>
      <c r="R14" s="17">
        <v>4.3781139140279299E-2</v>
      </c>
      <c r="S14" s="17"/>
      <c r="T14" s="17">
        <v>5.92082579068237E-2</v>
      </c>
      <c r="U14" s="17">
        <v>4.0872080094015197E-2</v>
      </c>
      <c r="V14" s="17">
        <v>4.4553689315655801E-2</v>
      </c>
      <c r="W14" s="17">
        <v>9.7408405599853608E-3</v>
      </c>
      <c r="X14" s="17"/>
      <c r="Y14" s="17">
        <v>3.8896319854621601E-2</v>
      </c>
      <c r="Z14" s="17">
        <v>3.5571370660580998E-2</v>
      </c>
      <c r="AA14" s="17">
        <v>3.9958503074131103E-2</v>
      </c>
      <c r="AB14" s="17">
        <v>2.5810740200528301E-2</v>
      </c>
      <c r="AC14" s="17">
        <v>5.4647673338213201E-2</v>
      </c>
      <c r="AD14" s="17">
        <v>4.4011057026356298E-2</v>
      </c>
      <c r="AE14" s="17"/>
      <c r="AF14" s="17">
        <v>4.5572306767180402E-2</v>
      </c>
      <c r="AG14" s="17"/>
      <c r="AH14" s="17">
        <v>3.6301160147776797E-2</v>
      </c>
      <c r="AI14" s="17"/>
      <c r="AJ14" s="17">
        <v>5.1506750166661897E-2</v>
      </c>
      <c r="AK14" s="17">
        <v>3.1879413936830102E-2</v>
      </c>
      <c r="AL14" s="17">
        <v>4.4575183948458399E-2</v>
      </c>
      <c r="AM14" s="17">
        <v>2.6425189296394602E-2</v>
      </c>
      <c r="AN14" s="17">
        <v>2.7248587658993999E-2</v>
      </c>
    </row>
    <row r="15" spans="2:40" x14ac:dyDescent="0.35">
      <c r="B15" s="18" t="s">
        <v>279</v>
      </c>
      <c r="C15" s="21">
        <v>0.421889376528714</v>
      </c>
      <c r="D15" s="21">
        <v>0.46000020670973701</v>
      </c>
      <c r="E15" s="21">
        <v>0.38032750860099601</v>
      </c>
      <c r="F15" s="21"/>
      <c r="G15" s="21">
        <v>0.50861924979855599</v>
      </c>
      <c r="H15" s="21">
        <v>0.61380956095899897</v>
      </c>
      <c r="I15" s="21">
        <v>0.46859224566021701</v>
      </c>
      <c r="J15" s="21">
        <v>0.39303339094001499</v>
      </c>
      <c r="K15" s="21">
        <v>0.32042731754044002</v>
      </c>
      <c r="L15" s="21">
        <v>0.31442883812820999</v>
      </c>
      <c r="M15" s="21"/>
      <c r="N15" s="21">
        <v>0.38129252755672299</v>
      </c>
      <c r="O15" s="21">
        <v>0.34558692025632898</v>
      </c>
      <c r="P15" s="21">
        <v>0.36825778590882102</v>
      </c>
      <c r="Q15" s="21">
        <v>0.50813144270159005</v>
      </c>
      <c r="R15" s="21">
        <v>0.490131440810123</v>
      </c>
      <c r="S15" s="21"/>
      <c r="T15" s="21">
        <v>0.409994875357927</v>
      </c>
      <c r="U15" s="21">
        <v>0.36228707824002099</v>
      </c>
      <c r="V15" s="21">
        <v>0.41041227636483302</v>
      </c>
      <c r="W15" s="21">
        <v>0.551803719855397</v>
      </c>
      <c r="X15" s="21"/>
      <c r="Y15" s="21">
        <v>0.50453704946509204</v>
      </c>
      <c r="Z15" s="21">
        <v>0.45930334854167998</v>
      </c>
      <c r="AA15" s="21">
        <v>0.29849918268866099</v>
      </c>
      <c r="AB15" s="21">
        <v>0.43652792631390003</v>
      </c>
      <c r="AC15" s="21">
        <v>0.443945824602479</v>
      </c>
      <c r="AD15" s="21">
        <v>0.30674103207099601</v>
      </c>
      <c r="AE15" s="21"/>
      <c r="AF15" s="21">
        <v>0.39974715437533498</v>
      </c>
      <c r="AG15" s="21"/>
      <c r="AH15" s="21">
        <v>0.427701066611407</v>
      </c>
      <c r="AI15" s="21"/>
      <c r="AJ15" s="21">
        <v>0.47015824662427902</v>
      </c>
      <c r="AK15" s="21">
        <v>0.45575477485298899</v>
      </c>
      <c r="AL15" s="21">
        <v>0.40382150208531198</v>
      </c>
      <c r="AM15" s="21">
        <v>0.370379423161324</v>
      </c>
      <c r="AN15" s="21">
        <v>0.37578820799560803</v>
      </c>
    </row>
    <row r="16" spans="2:40" x14ac:dyDescent="0.35">
      <c r="B16" s="18" t="s">
        <v>280</v>
      </c>
      <c r="C16" s="21">
        <v>0.28796754245191902</v>
      </c>
      <c r="D16" s="21">
        <v>0.27429743858682198</v>
      </c>
      <c r="E16" s="21">
        <v>0.30335577668866698</v>
      </c>
      <c r="F16" s="21"/>
      <c r="G16" s="21">
        <v>0.21192360296340099</v>
      </c>
      <c r="H16" s="21">
        <v>0.168705017869928</v>
      </c>
      <c r="I16" s="21">
        <v>0.27363168449693598</v>
      </c>
      <c r="J16" s="21">
        <v>0.28238864823582299</v>
      </c>
      <c r="K16" s="21">
        <v>0.39068159640692601</v>
      </c>
      <c r="L16" s="21">
        <v>0.34624908923679798</v>
      </c>
      <c r="M16" s="21"/>
      <c r="N16" s="21">
        <v>0.26293534657348699</v>
      </c>
      <c r="O16" s="21">
        <v>0.35122751234128002</v>
      </c>
      <c r="P16" s="21">
        <v>0.31109356165410701</v>
      </c>
      <c r="Q16" s="21">
        <v>0.25382104311472198</v>
      </c>
      <c r="R16" s="21">
        <v>0.24921031154566201</v>
      </c>
      <c r="S16" s="21"/>
      <c r="T16" s="21">
        <v>0.40069180369006402</v>
      </c>
      <c r="U16" s="21">
        <v>0.32422979019343401</v>
      </c>
      <c r="V16" s="21">
        <v>0.23231323371111301</v>
      </c>
      <c r="W16" s="21">
        <v>0.22338928230994101</v>
      </c>
      <c r="X16" s="21"/>
      <c r="Y16" s="21">
        <v>0.224329936266073</v>
      </c>
      <c r="Z16" s="21">
        <v>0.252458753051575</v>
      </c>
      <c r="AA16" s="21">
        <v>0.38540434782361499</v>
      </c>
      <c r="AB16" s="21">
        <v>0.241131489100361</v>
      </c>
      <c r="AC16" s="21">
        <v>0.30229085790216698</v>
      </c>
      <c r="AD16" s="21">
        <v>0.38819893746351303</v>
      </c>
      <c r="AE16" s="21"/>
      <c r="AF16" s="21">
        <v>0.30617629614081299</v>
      </c>
      <c r="AG16" s="21"/>
      <c r="AH16" s="21">
        <v>0.28465840512977603</v>
      </c>
      <c r="AI16" s="21"/>
      <c r="AJ16" s="21">
        <v>0.256338194124206</v>
      </c>
      <c r="AK16" s="21">
        <v>0.30906911722757102</v>
      </c>
      <c r="AL16" s="21">
        <v>0.265764750071879</v>
      </c>
      <c r="AM16" s="21">
        <v>0.36147249781908403</v>
      </c>
      <c r="AN16" s="21">
        <v>0.238587130175276</v>
      </c>
    </row>
    <row r="17" spans="2:40" x14ac:dyDescent="0.35">
      <c r="B17" s="18" t="s">
        <v>240</v>
      </c>
      <c r="C17" s="22">
        <v>0.133921834076796</v>
      </c>
      <c r="D17" s="22">
        <v>0.185702768122914</v>
      </c>
      <c r="E17" s="22">
        <v>7.6971731912329103E-2</v>
      </c>
      <c r="F17" s="22"/>
      <c r="G17" s="22">
        <v>0.29669564683515498</v>
      </c>
      <c r="H17" s="22">
        <v>0.44510454308907099</v>
      </c>
      <c r="I17" s="22">
        <v>0.194960561163281</v>
      </c>
      <c r="J17" s="22">
        <v>0.110644742704192</v>
      </c>
      <c r="K17" s="22">
        <v>-7.0254278866485595E-2</v>
      </c>
      <c r="L17" s="22">
        <v>-3.1820251108587799E-2</v>
      </c>
      <c r="M17" s="22"/>
      <c r="N17" s="22">
        <v>0.118357180983236</v>
      </c>
      <c r="O17" s="22">
        <v>-5.6405920849508804E-3</v>
      </c>
      <c r="P17" s="22">
        <v>5.7164224254714298E-2</v>
      </c>
      <c r="Q17" s="22">
        <v>0.25431039958686802</v>
      </c>
      <c r="R17" s="22">
        <v>0.24092112926446099</v>
      </c>
      <c r="S17" s="22"/>
      <c r="T17" s="22">
        <v>9.3030716678634794E-3</v>
      </c>
      <c r="U17" s="22">
        <v>3.8057288046587097E-2</v>
      </c>
      <c r="V17" s="22">
        <v>0.17809904265372001</v>
      </c>
      <c r="W17" s="22">
        <v>0.32841443754545602</v>
      </c>
      <c r="X17" s="22"/>
      <c r="Y17" s="22">
        <v>0.28020711319901798</v>
      </c>
      <c r="Z17" s="22">
        <v>0.206844595490105</v>
      </c>
      <c r="AA17" s="22">
        <v>-8.6905165134954401E-2</v>
      </c>
      <c r="AB17" s="22">
        <v>0.195396437213539</v>
      </c>
      <c r="AC17" s="22">
        <v>0.141654966700311</v>
      </c>
      <c r="AD17" s="22">
        <v>-8.1457905392517099E-2</v>
      </c>
      <c r="AE17" s="22"/>
      <c r="AF17" s="22">
        <v>9.3570858234522603E-2</v>
      </c>
      <c r="AG17" s="22"/>
      <c r="AH17" s="22">
        <v>0.143042661481631</v>
      </c>
      <c r="AI17" s="22"/>
      <c r="AJ17" s="22">
        <v>0.21382005250007299</v>
      </c>
      <c r="AK17" s="22">
        <v>0.14668565762541699</v>
      </c>
      <c r="AL17" s="22">
        <v>0.13805675201343301</v>
      </c>
      <c r="AM17" s="22">
        <v>8.9069253422396893E-3</v>
      </c>
      <c r="AN17" s="22">
        <v>0.137201077820332</v>
      </c>
    </row>
    <row r="18" spans="2:40" x14ac:dyDescent="0.35">
      <c r="B18" s="16"/>
    </row>
    <row r="19" spans="2:40" x14ac:dyDescent="0.35">
      <c r="B19" t="s">
        <v>63</v>
      </c>
    </row>
    <row r="20" spans="2:40" x14ac:dyDescent="0.35">
      <c r="B20" t="s">
        <v>64</v>
      </c>
    </row>
    <row r="22" spans="2:40" x14ac:dyDescent="0.35">
      <c r="B22" s="8" t="str">
        <f>HYPERLINK("#'Contents'!A1", "Return to Contents")</f>
        <v>Return to Contents</v>
      </c>
    </row>
  </sheetData>
  <mergeCells count="9">
    <mergeCell ref="AF5"/>
    <mergeCell ref="AH5"/>
    <mergeCell ref="AJ5:AN5"/>
    <mergeCell ref="D2:AH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dimension ref="B2:AN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0" width="10.7265625" customWidth="1"/>
    <col min="41" max="41" width="2.1796875" customWidth="1"/>
  </cols>
  <sheetData>
    <row r="2" spans="2:40" ht="40" customHeight="1" x14ac:dyDescent="0.35">
      <c r="D2" s="30" t="s">
        <v>284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row>
    <row r="5" spans="2:40" ht="30" customHeight="1" x14ac:dyDescent="0.35">
      <c r="B5" s="15"/>
      <c r="C5" s="15"/>
      <c r="D5" s="29" t="s">
        <v>49</v>
      </c>
      <c r="E5" s="29"/>
      <c r="F5" s="15"/>
      <c r="G5" s="29" t="s">
        <v>50</v>
      </c>
      <c r="H5" s="29"/>
      <c r="I5" s="29"/>
      <c r="J5" s="29"/>
      <c r="K5" s="29"/>
      <c r="L5" s="29"/>
      <c r="M5" s="15"/>
      <c r="N5" s="29" t="s">
        <v>51</v>
      </c>
      <c r="O5" s="29"/>
      <c r="P5" s="29"/>
      <c r="Q5" s="29"/>
      <c r="R5" s="29"/>
      <c r="S5" s="15"/>
      <c r="T5" s="29" t="s">
        <v>52</v>
      </c>
      <c r="U5" s="29"/>
      <c r="V5" s="29"/>
      <c r="W5" s="29"/>
      <c r="X5" s="15"/>
      <c r="Y5" s="29" t="s">
        <v>53</v>
      </c>
      <c r="Z5" s="29"/>
      <c r="AA5" s="29"/>
      <c r="AB5" s="29"/>
      <c r="AC5" s="29"/>
      <c r="AD5" s="29"/>
      <c r="AE5" s="15"/>
      <c r="AF5" s="29" t="s">
        <v>42</v>
      </c>
      <c r="AG5" s="15"/>
      <c r="AH5" s="29" t="s">
        <v>43</v>
      </c>
      <c r="AI5" s="15"/>
      <c r="AJ5" s="29" t="s">
        <v>54</v>
      </c>
      <c r="AK5" s="29"/>
      <c r="AL5" s="29"/>
      <c r="AM5" s="29"/>
      <c r="AN5" s="29"/>
    </row>
    <row r="6" spans="2:4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C6" s="12" t="s">
        <v>40</v>
      </c>
      <c r="AD6" s="12" t="s">
        <v>41</v>
      </c>
      <c r="AF6" s="12" t="s">
        <v>42</v>
      </c>
      <c r="AH6" s="12" t="s">
        <v>43</v>
      </c>
      <c r="AJ6" s="12" t="s">
        <v>44</v>
      </c>
      <c r="AK6" s="12" t="s">
        <v>45</v>
      </c>
      <c r="AL6" s="12" t="s">
        <v>46</v>
      </c>
      <c r="AM6" s="12" t="s">
        <v>47</v>
      </c>
      <c r="AN6" s="12" t="s">
        <v>48</v>
      </c>
    </row>
    <row r="7" spans="2:40" ht="30" customHeight="1" x14ac:dyDescent="0.35">
      <c r="B7" s="10" t="s">
        <v>19</v>
      </c>
      <c r="C7" s="10">
        <v>1008</v>
      </c>
      <c r="D7" s="10">
        <v>459</v>
      </c>
      <c r="E7" s="10">
        <v>546</v>
      </c>
      <c r="F7" s="10"/>
      <c r="G7" s="10">
        <v>99</v>
      </c>
      <c r="H7" s="10">
        <v>151</v>
      </c>
      <c r="I7" s="10">
        <v>140</v>
      </c>
      <c r="J7" s="10">
        <v>164</v>
      </c>
      <c r="K7" s="10">
        <v>186</v>
      </c>
      <c r="L7" s="10">
        <v>268</v>
      </c>
      <c r="M7" s="10"/>
      <c r="N7" s="10">
        <v>91</v>
      </c>
      <c r="O7" s="10">
        <v>143</v>
      </c>
      <c r="P7" s="10">
        <v>357</v>
      </c>
      <c r="Q7" s="10">
        <v>280</v>
      </c>
      <c r="R7" s="10">
        <v>129</v>
      </c>
      <c r="S7" s="10"/>
      <c r="T7" s="10">
        <v>61</v>
      </c>
      <c r="U7" s="10">
        <v>290</v>
      </c>
      <c r="V7" s="10">
        <v>259</v>
      </c>
      <c r="W7" s="10">
        <v>272</v>
      </c>
      <c r="X7" s="10"/>
      <c r="Y7" s="10">
        <v>415</v>
      </c>
      <c r="Z7" s="10">
        <v>104</v>
      </c>
      <c r="AA7" s="10">
        <v>327</v>
      </c>
      <c r="AB7" s="10">
        <v>67</v>
      </c>
      <c r="AC7" s="10">
        <v>69</v>
      </c>
      <c r="AD7" s="10">
        <v>21</v>
      </c>
      <c r="AE7" s="10"/>
      <c r="AF7" s="10">
        <v>488</v>
      </c>
      <c r="AG7" s="10"/>
      <c r="AH7" s="10">
        <v>983</v>
      </c>
      <c r="AI7" s="10"/>
      <c r="AJ7" s="10">
        <v>334</v>
      </c>
      <c r="AK7" s="10">
        <v>150</v>
      </c>
      <c r="AL7" s="10">
        <v>221</v>
      </c>
      <c r="AM7" s="10">
        <v>207</v>
      </c>
      <c r="AN7" s="10">
        <v>96</v>
      </c>
    </row>
    <row r="8" spans="2:40" ht="30" customHeight="1" x14ac:dyDescent="0.35">
      <c r="B8" s="11" t="s">
        <v>20</v>
      </c>
      <c r="C8" s="11">
        <v>1008</v>
      </c>
      <c r="D8" s="11">
        <v>503</v>
      </c>
      <c r="E8" s="11">
        <v>502</v>
      </c>
      <c r="F8" s="11"/>
      <c r="G8" s="11">
        <v>109</v>
      </c>
      <c r="H8" s="11">
        <v>169</v>
      </c>
      <c r="I8" s="11">
        <v>145</v>
      </c>
      <c r="J8" s="11">
        <v>169</v>
      </c>
      <c r="K8" s="11">
        <v>162</v>
      </c>
      <c r="L8" s="11">
        <v>255</v>
      </c>
      <c r="M8" s="11"/>
      <c r="N8" s="11">
        <v>95</v>
      </c>
      <c r="O8" s="11">
        <v>146</v>
      </c>
      <c r="P8" s="11">
        <v>349</v>
      </c>
      <c r="Q8" s="11">
        <v>281</v>
      </c>
      <c r="R8" s="11">
        <v>129</v>
      </c>
      <c r="S8" s="11"/>
      <c r="T8" s="11">
        <v>62</v>
      </c>
      <c r="U8" s="11">
        <v>286</v>
      </c>
      <c r="V8" s="11">
        <v>258</v>
      </c>
      <c r="W8" s="11">
        <v>278</v>
      </c>
      <c r="X8" s="11"/>
      <c r="Y8" s="11">
        <v>428</v>
      </c>
      <c r="Z8" s="11">
        <v>102</v>
      </c>
      <c r="AA8" s="11">
        <v>309</v>
      </c>
      <c r="AB8" s="11">
        <v>69</v>
      </c>
      <c r="AC8" s="11">
        <v>74</v>
      </c>
      <c r="AD8" s="11">
        <v>21</v>
      </c>
      <c r="AE8" s="11"/>
      <c r="AF8" s="11">
        <v>487</v>
      </c>
      <c r="AG8" s="11"/>
      <c r="AH8" s="11">
        <v>984</v>
      </c>
      <c r="AI8" s="11"/>
      <c r="AJ8" s="11">
        <v>320</v>
      </c>
      <c r="AK8" s="11">
        <v>145</v>
      </c>
      <c r="AL8" s="11">
        <v>211</v>
      </c>
      <c r="AM8" s="11">
        <v>229</v>
      </c>
      <c r="AN8" s="11">
        <v>103</v>
      </c>
    </row>
    <row r="9" spans="2:40" x14ac:dyDescent="0.35">
      <c r="B9" s="18" t="s">
        <v>274</v>
      </c>
      <c r="C9" s="17">
        <v>0.20029131268990899</v>
      </c>
      <c r="D9" s="17">
        <v>0.203184635951036</v>
      </c>
      <c r="E9" s="17">
        <v>0.19662007449972399</v>
      </c>
      <c r="F9" s="17"/>
      <c r="G9" s="17">
        <v>0.24810667471175901</v>
      </c>
      <c r="H9" s="17">
        <v>0.275344882964763</v>
      </c>
      <c r="I9" s="17">
        <v>0.257685516363658</v>
      </c>
      <c r="J9" s="17">
        <v>0.18821052276700201</v>
      </c>
      <c r="K9" s="17">
        <v>0.145850359607027</v>
      </c>
      <c r="L9" s="17">
        <v>0.139947728293803</v>
      </c>
      <c r="M9" s="17"/>
      <c r="N9" s="17">
        <v>0.14466839327289799</v>
      </c>
      <c r="O9" s="17">
        <v>0.159925118399944</v>
      </c>
      <c r="P9" s="17">
        <v>0.17717777016493699</v>
      </c>
      <c r="Q9" s="17">
        <v>0.26318816093771902</v>
      </c>
      <c r="R9" s="17">
        <v>0.215990202629114</v>
      </c>
      <c r="S9" s="17"/>
      <c r="T9" s="17">
        <v>0.12986689187073799</v>
      </c>
      <c r="U9" s="17">
        <v>0.19001086367402101</v>
      </c>
      <c r="V9" s="17">
        <v>0.21797242474541301</v>
      </c>
      <c r="W9" s="17">
        <v>0.23875472999557301</v>
      </c>
      <c r="X9" s="17"/>
      <c r="Y9" s="17">
        <v>0.25707273291013399</v>
      </c>
      <c r="Z9" s="17">
        <v>0.23590070615966199</v>
      </c>
      <c r="AA9" s="17">
        <v>0.12089350862408101</v>
      </c>
      <c r="AB9" s="17">
        <v>0.15986810048369399</v>
      </c>
      <c r="AC9" s="17">
        <v>0.20771368347448199</v>
      </c>
      <c r="AD9" s="17">
        <v>0.1489375851542</v>
      </c>
      <c r="AE9" s="17"/>
      <c r="AF9" s="17">
        <v>0.18424914229394801</v>
      </c>
      <c r="AG9" s="17"/>
      <c r="AH9" s="17">
        <v>0.20294152014316799</v>
      </c>
      <c r="AI9" s="17"/>
      <c r="AJ9" s="17">
        <v>0.223099003656166</v>
      </c>
      <c r="AK9" s="17">
        <v>0.26420443231578999</v>
      </c>
      <c r="AL9" s="17">
        <v>0.19158873924219699</v>
      </c>
      <c r="AM9" s="17">
        <v>0.15703295128056499</v>
      </c>
      <c r="AN9" s="17">
        <v>0.153461645750602</v>
      </c>
    </row>
    <row r="10" spans="2:40" x14ac:dyDescent="0.35">
      <c r="B10" s="18" t="s">
        <v>275</v>
      </c>
      <c r="C10" s="17">
        <v>0.41350789062065302</v>
      </c>
      <c r="D10" s="17">
        <v>0.46323416103744802</v>
      </c>
      <c r="E10" s="17">
        <v>0.362249530234178</v>
      </c>
      <c r="F10" s="17"/>
      <c r="G10" s="17">
        <v>0.39119826036363797</v>
      </c>
      <c r="H10" s="17">
        <v>0.46748956018715299</v>
      </c>
      <c r="I10" s="17">
        <v>0.40282946903938199</v>
      </c>
      <c r="J10" s="17">
        <v>0.44665655129966098</v>
      </c>
      <c r="K10" s="17">
        <v>0.34968890645636602</v>
      </c>
      <c r="L10" s="17">
        <v>0.41185932246024598</v>
      </c>
      <c r="M10" s="17"/>
      <c r="N10" s="17">
        <v>0.43137641121662801</v>
      </c>
      <c r="O10" s="17">
        <v>0.38949348614998403</v>
      </c>
      <c r="P10" s="17">
        <v>0.40976569232781701</v>
      </c>
      <c r="Q10" s="17">
        <v>0.435503318892979</v>
      </c>
      <c r="R10" s="17">
        <v>0.393190819853031</v>
      </c>
      <c r="S10" s="17"/>
      <c r="T10" s="17">
        <v>0.39914138140195599</v>
      </c>
      <c r="U10" s="17">
        <v>0.35517761155580202</v>
      </c>
      <c r="V10" s="17">
        <v>0.43907390685148401</v>
      </c>
      <c r="W10" s="17">
        <v>0.47299995773056103</v>
      </c>
      <c r="X10" s="17"/>
      <c r="Y10" s="17">
        <v>0.41120911598099902</v>
      </c>
      <c r="Z10" s="17">
        <v>0.42090321782155299</v>
      </c>
      <c r="AA10" s="17">
        <v>0.39847414759254202</v>
      </c>
      <c r="AB10" s="17">
        <v>0.45236832087886297</v>
      </c>
      <c r="AC10" s="17">
        <v>0.43539546276759</v>
      </c>
      <c r="AD10" s="17">
        <v>0.45326112040505301</v>
      </c>
      <c r="AE10" s="17"/>
      <c r="AF10" s="17">
        <v>0.40813336374148002</v>
      </c>
      <c r="AG10" s="17"/>
      <c r="AH10" s="17">
        <v>0.416479355948561</v>
      </c>
      <c r="AI10" s="17"/>
      <c r="AJ10" s="17">
        <v>0.37704727409237798</v>
      </c>
      <c r="AK10" s="17">
        <v>0.402635689414655</v>
      </c>
      <c r="AL10" s="17">
        <v>0.41317152512520999</v>
      </c>
      <c r="AM10" s="17">
        <v>0.46680185725001699</v>
      </c>
      <c r="AN10" s="17">
        <v>0.424289650089891</v>
      </c>
    </row>
    <row r="11" spans="2:40" ht="29" x14ac:dyDescent="0.35">
      <c r="B11" s="18" t="s">
        <v>276</v>
      </c>
      <c r="C11" s="17">
        <v>0.161153416679752</v>
      </c>
      <c r="D11" s="17">
        <v>0.140420233781827</v>
      </c>
      <c r="E11" s="17">
        <v>0.18285030956635001</v>
      </c>
      <c r="F11" s="17"/>
      <c r="G11" s="17">
        <v>0.16908779262927601</v>
      </c>
      <c r="H11" s="17">
        <v>0.107962729860239</v>
      </c>
      <c r="I11" s="17">
        <v>0.13034191319131</v>
      </c>
      <c r="J11" s="17">
        <v>0.15598736950619799</v>
      </c>
      <c r="K11" s="17">
        <v>0.22035599023233299</v>
      </c>
      <c r="L11" s="17">
        <v>0.17642529663154699</v>
      </c>
      <c r="M11" s="17"/>
      <c r="N11" s="17">
        <v>0.20632341820672401</v>
      </c>
      <c r="O11" s="17">
        <v>0.169876780474085</v>
      </c>
      <c r="P11" s="17">
        <v>0.16868844993388701</v>
      </c>
      <c r="Q11" s="17">
        <v>0.12928845324323099</v>
      </c>
      <c r="R11" s="17">
        <v>0.17696350787569701</v>
      </c>
      <c r="S11" s="17"/>
      <c r="T11" s="17">
        <v>0.189228485055771</v>
      </c>
      <c r="U11" s="17">
        <v>0.18601628436845399</v>
      </c>
      <c r="V11" s="17">
        <v>0.150214724704651</v>
      </c>
      <c r="W11" s="17">
        <v>0.141437122816408</v>
      </c>
      <c r="X11" s="17"/>
      <c r="Y11" s="17">
        <v>0.15120410840770099</v>
      </c>
      <c r="Z11" s="17">
        <v>0.17393026478142101</v>
      </c>
      <c r="AA11" s="17">
        <v>0.18208383667251499</v>
      </c>
      <c r="AB11" s="17">
        <v>0.168563351957562</v>
      </c>
      <c r="AC11" s="17">
        <v>0.13407737627973501</v>
      </c>
      <c r="AD11" s="17">
        <v>0.101804589816385</v>
      </c>
      <c r="AE11" s="17"/>
      <c r="AF11" s="17">
        <v>0.18648714879686601</v>
      </c>
      <c r="AG11" s="17"/>
      <c r="AH11" s="17">
        <v>0.16043952173822201</v>
      </c>
      <c r="AI11" s="17"/>
      <c r="AJ11" s="17">
        <v>0.150071288737678</v>
      </c>
      <c r="AK11" s="17">
        <v>0.13970868433804001</v>
      </c>
      <c r="AL11" s="17">
        <v>0.154662008821047</v>
      </c>
      <c r="AM11" s="17">
        <v>0.17079788980766</v>
      </c>
      <c r="AN11" s="17">
        <v>0.217627881174</v>
      </c>
    </row>
    <row r="12" spans="2:40" x14ac:dyDescent="0.35">
      <c r="B12" s="18" t="s">
        <v>277</v>
      </c>
      <c r="C12" s="17">
        <v>8.6693050769310706E-2</v>
      </c>
      <c r="D12" s="17">
        <v>8.7795537602887996E-2</v>
      </c>
      <c r="E12" s="17">
        <v>8.6106930673644694E-2</v>
      </c>
      <c r="F12" s="17"/>
      <c r="G12" s="17">
        <v>9.8999502294041794E-2</v>
      </c>
      <c r="H12" s="17">
        <v>5.6633538364434202E-2</v>
      </c>
      <c r="I12" s="17">
        <v>9.2830030027770002E-2</v>
      </c>
      <c r="J12" s="17">
        <v>7.1026485330178704E-2</v>
      </c>
      <c r="K12" s="17">
        <v>9.2549940565229402E-2</v>
      </c>
      <c r="L12" s="17">
        <v>0.104554048939891</v>
      </c>
      <c r="M12" s="17"/>
      <c r="N12" s="17">
        <v>7.6648912313790701E-2</v>
      </c>
      <c r="O12" s="17">
        <v>0.12594161032605899</v>
      </c>
      <c r="P12" s="17">
        <v>8.0844772347388905E-2</v>
      </c>
      <c r="Q12" s="17">
        <v>6.6797728808904805E-2</v>
      </c>
      <c r="R12" s="17">
        <v>9.9268109519516007E-2</v>
      </c>
      <c r="S12" s="17"/>
      <c r="T12" s="17">
        <v>0.120596986851536</v>
      </c>
      <c r="U12" s="17">
        <v>0.10087175474606799</v>
      </c>
      <c r="V12" s="17">
        <v>6.0187697562894597E-2</v>
      </c>
      <c r="W12" s="17">
        <v>8.2011126778648302E-2</v>
      </c>
      <c r="X12" s="17"/>
      <c r="Y12" s="17">
        <v>7.22418372970237E-2</v>
      </c>
      <c r="Z12" s="17">
        <v>8.2743444764510996E-2</v>
      </c>
      <c r="AA12" s="17">
        <v>0.106574407206748</v>
      </c>
      <c r="AB12" s="17">
        <v>6.9491954915444798E-2</v>
      </c>
      <c r="AC12" s="17">
        <v>0.100692504318108</v>
      </c>
      <c r="AD12" s="17">
        <v>9.0921767368886103E-2</v>
      </c>
      <c r="AE12" s="17"/>
      <c r="AF12" s="17">
        <v>7.8656720533569494E-2</v>
      </c>
      <c r="AG12" s="17"/>
      <c r="AH12" s="17">
        <v>8.6971226474675006E-2</v>
      </c>
      <c r="AI12" s="17"/>
      <c r="AJ12" s="17">
        <v>0.10392966604378499</v>
      </c>
      <c r="AK12" s="17">
        <v>6.1924303994953703E-2</v>
      </c>
      <c r="AL12" s="17">
        <v>8.0573021657393606E-2</v>
      </c>
      <c r="AM12" s="17">
        <v>9.2826581622002205E-2</v>
      </c>
      <c r="AN12" s="17">
        <v>6.6911487388710403E-2</v>
      </c>
    </row>
    <row r="13" spans="2:40" x14ac:dyDescent="0.35">
      <c r="B13" s="18" t="s">
        <v>278</v>
      </c>
      <c r="C13" s="17">
        <v>9.4757105828173704E-2</v>
      </c>
      <c r="D13" s="17">
        <v>8.3335995091873602E-2</v>
      </c>
      <c r="E13" s="17">
        <v>0.10674474176165601</v>
      </c>
      <c r="F13" s="17"/>
      <c r="G13" s="17">
        <v>6.5968283792035301E-2</v>
      </c>
      <c r="H13" s="17">
        <v>4.06074704710645E-2</v>
      </c>
      <c r="I13" s="17">
        <v>0.10264544380537401</v>
      </c>
      <c r="J13" s="17">
        <v>8.3160594585154804E-2</v>
      </c>
      <c r="K13" s="17">
        <v>0.14380536968338301</v>
      </c>
      <c r="L13" s="17">
        <v>0.115045422551458</v>
      </c>
      <c r="M13" s="17"/>
      <c r="N13" s="17">
        <v>9.1898494204965903E-2</v>
      </c>
      <c r="O13" s="17">
        <v>0.113554238362204</v>
      </c>
      <c r="P13" s="17">
        <v>0.11083991823042499</v>
      </c>
      <c r="Q13" s="17">
        <v>7.8803525118661497E-2</v>
      </c>
      <c r="R13" s="17">
        <v>6.5096083570174101E-2</v>
      </c>
      <c r="S13" s="17"/>
      <c r="T13" s="17">
        <v>6.9776044770384904E-2</v>
      </c>
      <c r="U13" s="17">
        <v>0.127720350285807</v>
      </c>
      <c r="V13" s="17">
        <v>8.0202099482092601E-2</v>
      </c>
      <c r="W13" s="17">
        <v>5.24585382013837E-2</v>
      </c>
      <c r="X13" s="17"/>
      <c r="Y13" s="17">
        <v>7.2018000529446194E-2</v>
      </c>
      <c r="Z13" s="17">
        <v>3.2692584838355097E-2</v>
      </c>
      <c r="AA13" s="17">
        <v>0.145700230168886</v>
      </c>
      <c r="AB13" s="17">
        <v>9.9365559363993397E-2</v>
      </c>
      <c r="AC13" s="17">
        <v>6.4910707103319601E-2</v>
      </c>
      <c r="AD13" s="17">
        <v>0.16106388022911999</v>
      </c>
      <c r="AE13" s="17"/>
      <c r="AF13" s="17">
        <v>9.5636614707076198E-2</v>
      </c>
      <c r="AG13" s="17"/>
      <c r="AH13" s="17">
        <v>9.2230783954035694E-2</v>
      </c>
      <c r="AI13" s="17"/>
      <c r="AJ13" s="17">
        <v>8.9359047834613403E-2</v>
      </c>
      <c r="AK13" s="17">
        <v>0.112430668235407</v>
      </c>
      <c r="AL13" s="17">
        <v>0.109163938507706</v>
      </c>
      <c r="AM13" s="17">
        <v>8.1960526596699904E-2</v>
      </c>
      <c r="AN13" s="17">
        <v>8.5585134541926206E-2</v>
      </c>
    </row>
    <row r="14" spans="2:40" x14ac:dyDescent="0.35">
      <c r="B14" s="18" t="s">
        <v>58</v>
      </c>
      <c r="C14" s="17">
        <v>4.3597223412202797E-2</v>
      </c>
      <c r="D14" s="17">
        <v>2.2029436534927199E-2</v>
      </c>
      <c r="E14" s="17">
        <v>6.5428413264448398E-2</v>
      </c>
      <c r="F14" s="17"/>
      <c r="G14" s="17">
        <v>2.66394862092495E-2</v>
      </c>
      <c r="H14" s="17">
        <v>5.1961818152346101E-2</v>
      </c>
      <c r="I14" s="17">
        <v>1.36676275725064E-2</v>
      </c>
      <c r="J14" s="17">
        <v>5.4958476511806E-2</v>
      </c>
      <c r="K14" s="17">
        <v>4.7749433455661801E-2</v>
      </c>
      <c r="L14" s="17">
        <v>5.2168181123053999E-2</v>
      </c>
      <c r="M14" s="17"/>
      <c r="N14" s="17">
        <v>4.9084370784994197E-2</v>
      </c>
      <c r="O14" s="17">
        <v>4.1208766287724699E-2</v>
      </c>
      <c r="P14" s="17">
        <v>5.2683396995545403E-2</v>
      </c>
      <c r="Q14" s="17">
        <v>2.64188129985055E-2</v>
      </c>
      <c r="R14" s="17">
        <v>4.9491276552468801E-2</v>
      </c>
      <c r="S14" s="17"/>
      <c r="T14" s="17">
        <v>9.1390210049615006E-2</v>
      </c>
      <c r="U14" s="17">
        <v>4.02031353698485E-2</v>
      </c>
      <c r="V14" s="17">
        <v>5.2349146653465101E-2</v>
      </c>
      <c r="W14" s="17">
        <v>1.2338524477426199E-2</v>
      </c>
      <c r="X14" s="17"/>
      <c r="Y14" s="17">
        <v>3.62542048746958E-2</v>
      </c>
      <c r="Z14" s="17">
        <v>5.3829781634498398E-2</v>
      </c>
      <c r="AA14" s="17">
        <v>4.6273869735228401E-2</v>
      </c>
      <c r="AB14" s="17">
        <v>5.0342712400442698E-2</v>
      </c>
      <c r="AC14" s="17">
        <v>5.72102660567659E-2</v>
      </c>
      <c r="AD14" s="17">
        <v>4.4011057026356298E-2</v>
      </c>
      <c r="AE14" s="17"/>
      <c r="AF14" s="17">
        <v>4.6837009927059803E-2</v>
      </c>
      <c r="AG14" s="17"/>
      <c r="AH14" s="17">
        <v>4.0937591741338299E-2</v>
      </c>
      <c r="AI14" s="17"/>
      <c r="AJ14" s="17">
        <v>5.6493719635379899E-2</v>
      </c>
      <c r="AK14" s="17">
        <v>1.9096221701154201E-2</v>
      </c>
      <c r="AL14" s="17">
        <v>5.0840766646445601E-2</v>
      </c>
      <c r="AM14" s="17">
        <v>3.0580193443056201E-2</v>
      </c>
      <c r="AN14" s="17">
        <v>5.2124201054869999E-2</v>
      </c>
    </row>
    <row r="15" spans="2:40" x14ac:dyDescent="0.35">
      <c r="B15" s="18" t="s">
        <v>279</v>
      </c>
      <c r="C15" s="21">
        <v>0.61379920331056104</v>
      </c>
      <c r="D15" s="21">
        <v>0.66641879698848405</v>
      </c>
      <c r="E15" s="21">
        <v>0.55886960473390201</v>
      </c>
      <c r="F15" s="21"/>
      <c r="G15" s="21">
        <v>0.63930493507539699</v>
      </c>
      <c r="H15" s="21">
        <v>0.74283444315191605</v>
      </c>
      <c r="I15" s="21">
        <v>0.66051498540303899</v>
      </c>
      <c r="J15" s="21">
        <v>0.63486707406666298</v>
      </c>
      <c r="K15" s="21">
        <v>0.49553926606339199</v>
      </c>
      <c r="L15" s="21">
        <v>0.55180705075404901</v>
      </c>
      <c r="M15" s="21"/>
      <c r="N15" s="21">
        <v>0.576044804489525</v>
      </c>
      <c r="O15" s="21">
        <v>0.54941860454992797</v>
      </c>
      <c r="P15" s="21">
        <v>0.58694346249275398</v>
      </c>
      <c r="Q15" s="21">
        <v>0.69869147983069801</v>
      </c>
      <c r="R15" s="21">
        <v>0.60918102248214401</v>
      </c>
      <c r="S15" s="21"/>
      <c r="T15" s="21">
        <v>0.52900827327269395</v>
      </c>
      <c r="U15" s="21">
        <v>0.54518847522982306</v>
      </c>
      <c r="V15" s="21">
        <v>0.65704633159689696</v>
      </c>
      <c r="W15" s="21">
        <v>0.71175468772613304</v>
      </c>
      <c r="X15" s="21"/>
      <c r="Y15" s="21">
        <v>0.66828184889113296</v>
      </c>
      <c r="Z15" s="21">
        <v>0.65680392398121501</v>
      </c>
      <c r="AA15" s="21">
        <v>0.51936765621662295</v>
      </c>
      <c r="AB15" s="21">
        <v>0.61223642136255696</v>
      </c>
      <c r="AC15" s="21">
        <v>0.64310914624207205</v>
      </c>
      <c r="AD15" s="21">
        <v>0.60219870555925303</v>
      </c>
      <c r="AE15" s="21"/>
      <c r="AF15" s="21">
        <v>0.59238250603542897</v>
      </c>
      <c r="AG15" s="21"/>
      <c r="AH15" s="21">
        <v>0.61942087609172902</v>
      </c>
      <c r="AI15" s="21"/>
      <c r="AJ15" s="21">
        <v>0.60014627774854401</v>
      </c>
      <c r="AK15" s="21">
        <v>0.66684012173044505</v>
      </c>
      <c r="AL15" s="21">
        <v>0.60476026436740704</v>
      </c>
      <c r="AM15" s="21">
        <v>0.62383480853058204</v>
      </c>
      <c r="AN15" s="21">
        <v>0.57775129584049301</v>
      </c>
    </row>
    <row r="16" spans="2:40" x14ac:dyDescent="0.35">
      <c r="B16" s="18" t="s">
        <v>280</v>
      </c>
      <c r="C16" s="21">
        <v>0.18145015659748401</v>
      </c>
      <c r="D16" s="21">
        <v>0.171131532694762</v>
      </c>
      <c r="E16" s="21">
        <v>0.19285167243529999</v>
      </c>
      <c r="F16" s="21"/>
      <c r="G16" s="21">
        <v>0.16496778608607701</v>
      </c>
      <c r="H16" s="21">
        <v>9.7241008835498702E-2</v>
      </c>
      <c r="I16" s="21">
        <v>0.19547547383314401</v>
      </c>
      <c r="J16" s="21">
        <v>0.15418707991533301</v>
      </c>
      <c r="K16" s="21">
        <v>0.236355310248613</v>
      </c>
      <c r="L16" s="21">
        <v>0.21959947149134901</v>
      </c>
      <c r="M16" s="21"/>
      <c r="N16" s="21">
        <v>0.16854740651875699</v>
      </c>
      <c r="O16" s="21">
        <v>0.23949584868826301</v>
      </c>
      <c r="P16" s="21">
        <v>0.19168469057781401</v>
      </c>
      <c r="Q16" s="21">
        <v>0.14560125392756601</v>
      </c>
      <c r="R16" s="21">
        <v>0.16436419308969</v>
      </c>
      <c r="S16" s="21"/>
      <c r="T16" s="21">
        <v>0.19037303162192001</v>
      </c>
      <c r="U16" s="21">
        <v>0.22859210503187499</v>
      </c>
      <c r="V16" s="21">
        <v>0.140389797044987</v>
      </c>
      <c r="W16" s="21">
        <v>0.13446966498003199</v>
      </c>
      <c r="X16" s="21"/>
      <c r="Y16" s="21">
        <v>0.14425983782647001</v>
      </c>
      <c r="Z16" s="21">
        <v>0.115436029602866</v>
      </c>
      <c r="AA16" s="21">
        <v>0.25227463737563399</v>
      </c>
      <c r="AB16" s="21">
        <v>0.16885751427943799</v>
      </c>
      <c r="AC16" s="21">
        <v>0.165603211421428</v>
      </c>
      <c r="AD16" s="21">
        <v>0.25198564759800601</v>
      </c>
      <c r="AE16" s="21"/>
      <c r="AF16" s="21">
        <v>0.174293335240646</v>
      </c>
      <c r="AG16" s="21"/>
      <c r="AH16" s="21">
        <v>0.17920201042871101</v>
      </c>
      <c r="AI16" s="21"/>
      <c r="AJ16" s="21">
        <v>0.19328871387839799</v>
      </c>
      <c r="AK16" s="21">
        <v>0.17435497223036101</v>
      </c>
      <c r="AL16" s="21">
        <v>0.1897369601651</v>
      </c>
      <c r="AM16" s="21">
        <v>0.174787108218702</v>
      </c>
      <c r="AN16" s="21">
        <v>0.15249662193063701</v>
      </c>
    </row>
    <row r="17" spans="2:40" x14ac:dyDescent="0.35">
      <c r="B17" s="18" t="s">
        <v>240</v>
      </c>
      <c r="C17" s="22">
        <v>0.432349046713077</v>
      </c>
      <c r="D17" s="22">
        <v>0.495287264293722</v>
      </c>
      <c r="E17" s="22">
        <v>0.36601793229860102</v>
      </c>
      <c r="F17" s="22"/>
      <c r="G17" s="22">
        <v>0.47433714898932</v>
      </c>
      <c r="H17" s="22">
        <v>0.64559343431641802</v>
      </c>
      <c r="I17" s="22">
        <v>0.46503951156989498</v>
      </c>
      <c r="J17" s="22">
        <v>0.480679994151329</v>
      </c>
      <c r="K17" s="22">
        <v>0.25918395581477899</v>
      </c>
      <c r="L17" s="22">
        <v>0.3322075792627</v>
      </c>
      <c r="M17" s="22"/>
      <c r="N17" s="22">
        <v>0.407497397970769</v>
      </c>
      <c r="O17" s="22">
        <v>0.30992275586166501</v>
      </c>
      <c r="P17" s="22">
        <v>0.39525877191494002</v>
      </c>
      <c r="Q17" s="22">
        <v>0.55309022590313095</v>
      </c>
      <c r="R17" s="22">
        <v>0.44481682939245398</v>
      </c>
      <c r="S17" s="22"/>
      <c r="T17" s="22">
        <v>0.33863524165077302</v>
      </c>
      <c r="U17" s="22">
        <v>0.31659637019794701</v>
      </c>
      <c r="V17" s="22">
        <v>0.51665653455190996</v>
      </c>
      <c r="W17" s="22">
        <v>0.57728502274610105</v>
      </c>
      <c r="X17" s="22"/>
      <c r="Y17" s="22">
        <v>0.52402201106466295</v>
      </c>
      <c r="Z17" s="22">
        <v>0.54136789437834898</v>
      </c>
      <c r="AA17" s="22">
        <v>0.26709301884098902</v>
      </c>
      <c r="AB17" s="22">
        <v>0.443378907083119</v>
      </c>
      <c r="AC17" s="22">
        <v>0.47750593482064502</v>
      </c>
      <c r="AD17" s="22">
        <v>0.35021305796124702</v>
      </c>
      <c r="AE17" s="22"/>
      <c r="AF17" s="22">
        <v>0.41808917079478303</v>
      </c>
      <c r="AG17" s="22"/>
      <c r="AH17" s="22">
        <v>0.44021886566301799</v>
      </c>
      <c r="AI17" s="22"/>
      <c r="AJ17" s="22">
        <v>0.40685756387014599</v>
      </c>
      <c r="AK17" s="22">
        <v>0.49248514950008399</v>
      </c>
      <c r="AL17" s="22">
        <v>0.41502330420230699</v>
      </c>
      <c r="AM17" s="22">
        <v>0.44904770031188002</v>
      </c>
      <c r="AN17" s="22">
        <v>0.425254673909857</v>
      </c>
    </row>
    <row r="18" spans="2:40" x14ac:dyDescent="0.35">
      <c r="B18" s="16"/>
    </row>
    <row r="19" spans="2:40" x14ac:dyDescent="0.35">
      <c r="B19" t="s">
        <v>63</v>
      </c>
    </row>
    <row r="20" spans="2:40" x14ac:dyDescent="0.35">
      <c r="B20" t="s">
        <v>64</v>
      </c>
    </row>
    <row r="22" spans="2:40" x14ac:dyDescent="0.35">
      <c r="B22" s="8" t="str">
        <f>HYPERLINK("#'Contents'!A1", "Return to Contents")</f>
        <v>Return to Contents</v>
      </c>
    </row>
  </sheetData>
  <mergeCells count="9">
    <mergeCell ref="AF5"/>
    <mergeCell ref="AH5"/>
    <mergeCell ref="AJ5:AN5"/>
    <mergeCell ref="D2:AH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dimension ref="B2:AN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0" width="10.7265625" customWidth="1"/>
    <col min="41" max="41" width="2.1796875" customWidth="1"/>
  </cols>
  <sheetData>
    <row r="2" spans="2:40" ht="40" customHeight="1" x14ac:dyDescent="0.35">
      <c r="D2" s="30" t="s">
        <v>285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row>
    <row r="5" spans="2:40" ht="30" customHeight="1" x14ac:dyDescent="0.35">
      <c r="B5" s="15"/>
      <c r="C5" s="15"/>
      <c r="D5" s="29" t="s">
        <v>49</v>
      </c>
      <c r="E5" s="29"/>
      <c r="F5" s="15"/>
      <c r="G5" s="29" t="s">
        <v>50</v>
      </c>
      <c r="H5" s="29"/>
      <c r="I5" s="29"/>
      <c r="J5" s="29"/>
      <c r="K5" s="29"/>
      <c r="L5" s="29"/>
      <c r="M5" s="15"/>
      <c r="N5" s="29" t="s">
        <v>51</v>
      </c>
      <c r="O5" s="29"/>
      <c r="P5" s="29"/>
      <c r="Q5" s="29"/>
      <c r="R5" s="29"/>
      <c r="S5" s="15"/>
      <c r="T5" s="29" t="s">
        <v>52</v>
      </c>
      <c r="U5" s="29"/>
      <c r="V5" s="29"/>
      <c r="W5" s="29"/>
      <c r="X5" s="15"/>
      <c r="Y5" s="29" t="s">
        <v>53</v>
      </c>
      <c r="Z5" s="29"/>
      <c r="AA5" s="29"/>
      <c r="AB5" s="29"/>
      <c r="AC5" s="29"/>
      <c r="AD5" s="29"/>
      <c r="AE5" s="15"/>
      <c r="AF5" s="29" t="s">
        <v>42</v>
      </c>
      <c r="AG5" s="15"/>
      <c r="AH5" s="29" t="s">
        <v>43</v>
      </c>
      <c r="AI5" s="15"/>
      <c r="AJ5" s="29" t="s">
        <v>54</v>
      </c>
      <c r="AK5" s="29"/>
      <c r="AL5" s="29"/>
      <c r="AM5" s="29"/>
      <c r="AN5" s="29"/>
    </row>
    <row r="6" spans="2:4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C6" s="12" t="s">
        <v>40</v>
      </c>
      <c r="AD6" s="12" t="s">
        <v>41</v>
      </c>
      <c r="AF6" s="12" t="s">
        <v>42</v>
      </c>
      <c r="AH6" s="12" t="s">
        <v>43</v>
      </c>
      <c r="AJ6" s="12" t="s">
        <v>44</v>
      </c>
      <c r="AK6" s="12" t="s">
        <v>45</v>
      </c>
      <c r="AL6" s="12" t="s">
        <v>46</v>
      </c>
      <c r="AM6" s="12" t="s">
        <v>47</v>
      </c>
      <c r="AN6" s="12" t="s">
        <v>48</v>
      </c>
    </row>
    <row r="7" spans="2:40" ht="30" customHeight="1" x14ac:dyDescent="0.35">
      <c r="B7" s="10" t="s">
        <v>19</v>
      </c>
      <c r="C7" s="10">
        <v>1008</v>
      </c>
      <c r="D7" s="10">
        <v>459</v>
      </c>
      <c r="E7" s="10">
        <v>546</v>
      </c>
      <c r="F7" s="10"/>
      <c r="G7" s="10">
        <v>99</v>
      </c>
      <c r="H7" s="10">
        <v>151</v>
      </c>
      <c r="I7" s="10">
        <v>140</v>
      </c>
      <c r="J7" s="10">
        <v>164</v>
      </c>
      <c r="K7" s="10">
        <v>186</v>
      </c>
      <c r="L7" s="10">
        <v>268</v>
      </c>
      <c r="M7" s="10"/>
      <c r="N7" s="10">
        <v>91</v>
      </c>
      <c r="O7" s="10">
        <v>143</v>
      </c>
      <c r="P7" s="10">
        <v>357</v>
      </c>
      <c r="Q7" s="10">
        <v>280</v>
      </c>
      <c r="R7" s="10">
        <v>129</v>
      </c>
      <c r="S7" s="10"/>
      <c r="T7" s="10">
        <v>61</v>
      </c>
      <c r="U7" s="10">
        <v>290</v>
      </c>
      <c r="V7" s="10">
        <v>259</v>
      </c>
      <c r="W7" s="10">
        <v>272</v>
      </c>
      <c r="X7" s="10"/>
      <c r="Y7" s="10">
        <v>415</v>
      </c>
      <c r="Z7" s="10">
        <v>104</v>
      </c>
      <c r="AA7" s="10">
        <v>327</v>
      </c>
      <c r="AB7" s="10">
        <v>67</v>
      </c>
      <c r="AC7" s="10">
        <v>69</v>
      </c>
      <c r="AD7" s="10">
        <v>21</v>
      </c>
      <c r="AE7" s="10"/>
      <c r="AF7" s="10">
        <v>488</v>
      </c>
      <c r="AG7" s="10"/>
      <c r="AH7" s="10">
        <v>983</v>
      </c>
      <c r="AI7" s="10"/>
      <c r="AJ7" s="10">
        <v>334</v>
      </c>
      <c r="AK7" s="10">
        <v>150</v>
      </c>
      <c r="AL7" s="10">
        <v>221</v>
      </c>
      <c r="AM7" s="10">
        <v>207</v>
      </c>
      <c r="AN7" s="10">
        <v>96</v>
      </c>
    </row>
    <row r="8" spans="2:40" ht="30" customHeight="1" x14ac:dyDescent="0.35">
      <c r="B8" s="11" t="s">
        <v>20</v>
      </c>
      <c r="C8" s="11">
        <v>1008</v>
      </c>
      <c r="D8" s="11">
        <v>503</v>
      </c>
      <c r="E8" s="11">
        <v>502</v>
      </c>
      <c r="F8" s="11"/>
      <c r="G8" s="11">
        <v>109</v>
      </c>
      <c r="H8" s="11">
        <v>169</v>
      </c>
      <c r="I8" s="11">
        <v>145</v>
      </c>
      <c r="J8" s="11">
        <v>169</v>
      </c>
      <c r="K8" s="11">
        <v>162</v>
      </c>
      <c r="L8" s="11">
        <v>255</v>
      </c>
      <c r="M8" s="11"/>
      <c r="N8" s="11">
        <v>95</v>
      </c>
      <c r="O8" s="11">
        <v>146</v>
      </c>
      <c r="P8" s="11">
        <v>349</v>
      </c>
      <c r="Q8" s="11">
        <v>281</v>
      </c>
      <c r="R8" s="11">
        <v>129</v>
      </c>
      <c r="S8" s="11"/>
      <c r="T8" s="11">
        <v>62</v>
      </c>
      <c r="U8" s="11">
        <v>286</v>
      </c>
      <c r="V8" s="11">
        <v>258</v>
      </c>
      <c r="W8" s="11">
        <v>278</v>
      </c>
      <c r="X8" s="11"/>
      <c r="Y8" s="11">
        <v>428</v>
      </c>
      <c r="Z8" s="11">
        <v>102</v>
      </c>
      <c r="AA8" s="11">
        <v>309</v>
      </c>
      <c r="AB8" s="11">
        <v>69</v>
      </c>
      <c r="AC8" s="11">
        <v>74</v>
      </c>
      <c r="AD8" s="11">
        <v>21</v>
      </c>
      <c r="AE8" s="11"/>
      <c r="AF8" s="11">
        <v>487</v>
      </c>
      <c r="AG8" s="11"/>
      <c r="AH8" s="11">
        <v>984</v>
      </c>
      <c r="AI8" s="11"/>
      <c r="AJ8" s="11">
        <v>320</v>
      </c>
      <c r="AK8" s="11">
        <v>145</v>
      </c>
      <c r="AL8" s="11">
        <v>211</v>
      </c>
      <c r="AM8" s="11">
        <v>229</v>
      </c>
      <c r="AN8" s="11">
        <v>103</v>
      </c>
    </row>
    <row r="9" spans="2:40" x14ac:dyDescent="0.35">
      <c r="B9" s="18" t="s">
        <v>274</v>
      </c>
      <c r="C9" s="17">
        <v>0.223796055999643</v>
      </c>
      <c r="D9" s="17">
        <v>0.23666112698549599</v>
      </c>
      <c r="E9" s="17">
        <v>0.212262285852791</v>
      </c>
      <c r="F9" s="17"/>
      <c r="G9" s="17">
        <v>0.25426336736562899</v>
      </c>
      <c r="H9" s="17">
        <v>0.25460210131356698</v>
      </c>
      <c r="I9" s="17">
        <v>0.19202734422345299</v>
      </c>
      <c r="J9" s="17">
        <v>0.22414466789117399</v>
      </c>
      <c r="K9" s="17">
        <v>0.24713298011694301</v>
      </c>
      <c r="L9" s="17">
        <v>0.19335926110847801</v>
      </c>
      <c r="M9" s="17"/>
      <c r="N9" s="17">
        <v>0.25455929418558798</v>
      </c>
      <c r="O9" s="17">
        <v>0.17999946386905399</v>
      </c>
      <c r="P9" s="17">
        <v>0.21707450793064501</v>
      </c>
      <c r="Q9" s="17">
        <v>0.24046894197987401</v>
      </c>
      <c r="R9" s="17">
        <v>0.23964395942965899</v>
      </c>
      <c r="S9" s="17"/>
      <c r="T9" s="17">
        <v>0.183364249837384</v>
      </c>
      <c r="U9" s="17">
        <v>0.20521479734512801</v>
      </c>
      <c r="V9" s="17">
        <v>0.26027233122570598</v>
      </c>
      <c r="W9" s="17">
        <v>0.24784263426852601</v>
      </c>
      <c r="X9" s="17"/>
      <c r="Y9" s="17">
        <v>0.23492035293121399</v>
      </c>
      <c r="Z9" s="17">
        <v>0.26691632525656001</v>
      </c>
      <c r="AA9" s="17">
        <v>0.18825025799321299</v>
      </c>
      <c r="AB9" s="17">
        <v>0.23167433686043401</v>
      </c>
      <c r="AC9" s="17">
        <v>0.26448253505543901</v>
      </c>
      <c r="AD9" s="17">
        <v>0.1489375851542</v>
      </c>
      <c r="AE9" s="17"/>
      <c r="AF9" s="17">
        <v>0.214202200226629</v>
      </c>
      <c r="AG9" s="17"/>
      <c r="AH9" s="17">
        <v>0.22701483761135899</v>
      </c>
      <c r="AI9" s="17"/>
      <c r="AJ9" s="17">
        <v>0.23328182640138501</v>
      </c>
      <c r="AK9" s="17">
        <v>0.26276767418839603</v>
      </c>
      <c r="AL9" s="17">
        <v>0.23031321327926299</v>
      </c>
      <c r="AM9" s="17">
        <v>0.18622892870327301</v>
      </c>
      <c r="AN9" s="17">
        <v>0.20963509288257401</v>
      </c>
    </row>
    <row r="10" spans="2:40" x14ac:dyDescent="0.35">
      <c r="B10" s="18" t="s">
        <v>275</v>
      </c>
      <c r="C10" s="17">
        <v>0.42321448701428799</v>
      </c>
      <c r="D10" s="17">
        <v>0.43824780277530601</v>
      </c>
      <c r="E10" s="17">
        <v>0.40671276099454301</v>
      </c>
      <c r="F10" s="17"/>
      <c r="G10" s="17">
        <v>0.399027584783612</v>
      </c>
      <c r="H10" s="17">
        <v>0.46943615373648001</v>
      </c>
      <c r="I10" s="17">
        <v>0.47324730029975398</v>
      </c>
      <c r="J10" s="17">
        <v>0.45525981398336202</v>
      </c>
      <c r="K10" s="17">
        <v>0.31073029225124899</v>
      </c>
      <c r="L10" s="17">
        <v>0.42459205209325501</v>
      </c>
      <c r="M10" s="17"/>
      <c r="N10" s="17">
        <v>0.39241117089240701</v>
      </c>
      <c r="O10" s="17">
        <v>0.41838944629844899</v>
      </c>
      <c r="P10" s="17">
        <v>0.40514441728357597</v>
      </c>
      <c r="Q10" s="17">
        <v>0.469252185461628</v>
      </c>
      <c r="R10" s="17">
        <v>0.41875511817011701</v>
      </c>
      <c r="S10" s="17"/>
      <c r="T10" s="17">
        <v>0.40458673596512401</v>
      </c>
      <c r="U10" s="17">
        <v>0.39717172323532401</v>
      </c>
      <c r="V10" s="17">
        <v>0.44914210499611301</v>
      </c>
      <c r="W10" s="17">
        <v>0.46525505851041199</v>
      </c>
      <c r="X10" s="17"/>
      <c r="Y10" s="17">
        <v>0.446784953791516</v>
      </c>
      <c r="Z10" s="17">
        <v>0.40413706025629298</v>
      </c>
      <c r="AA10" s="17">
        <v>0.40803392572131397</v>
      </c>
      <c r="AB10" s="17">
        <v>0.445097928866518</v>
      </c>
      <c r="AC10" s="17">
        <v>0.37366652803487299</v>
      </c>
      <c r="AD10" s="17">
        <v>0.37766294625089802</v>
      </c>
      <c r="AE10" s="17"/>
      <c r="AF10" s="17">
        <v>0.431052910679741</v>
      </c>
      <c r="AG10" s="17"/>
      <c r="AH10" s="17">
        <v>0.42459571165152599</v>
      </c>
      <c r="AI10" s="17"/>
      <c r="AJ10" s="17">
        <v>0.427113500079423</v>
      </c>
      <c r="AK10" s="17">
        <v>0.43808525208004501</v>
      </c>
      <c r="AL10" s="17">
        <v>0.42681617179364401</v>
      </c>
      <c r="AM10" s="17">
        <v>0.43880356411856603</v>
      </c>
      <c r="AN10" s="17">
        <v>0.348129057298735</v>
      </c>
    </row>
    <row r="11" spans="2:40" ht="29" x14ac:dyDescent="0.35">
      <c r="B11" s="18" t="s">
        <v>276</v>
      </c>
      <c r="C11" s="17">
        <v>0.15885842295727901</v>
      </c>
      <c r="D11" s="17">
        <v>0.15175702991905299</v>
      </c>
      <c r="E11" s="17">
        <v>0.164936710624805</v>
      </c>
      <c r="F11" s="17"/>
      <c r="G11" s="17">
        <v>0.147011905632082</v>
      </c>
      <c r="H11" s="17">
        <v>0.129109906540541</v>
      </c>
      <c r="I11" s="17">
        <v>0.168650998923144</v>
      </c>
      <c r="J11" s="17">
        <v>0.18516872727133801</v>
      </c>
      <c r="K11" s="17">
        <v>0.16353559314730101</v>
      </c>
      <c r="L11" s="17">
        <v>0.157671741239608</v>
      </c>
      <c r="M11" s="17"/>
      <c r="N11" s="17">
        <v>0.16064692315566301</v>
      </c>
      <c r="O11" s="17">
        <v>0.170607429563913</v>
      </c>
      <c r="P11" s="17">
        <v>0.151767698350742</v>
      </c>
      <c r="Q11" s="17">
        <v>0.14785487620451601</v>
      </c>
      <c r="R11" s="17">
        <v>0.16607064937649901</v>
      </c>
      <c r="S11" s="17"/>
      <c r="T11" s="17">
        <v>0.14653634824744599</v>
      </c>
      <c r="U11" s="17">
        <v>0.14961093538828199</v>
      </c>
      <c r="V11" s="17">
        <v>0.126161856271265</v>
      </c>
      <c r="W11" s="17">
        <v>0.15880907639596001</v>
      </c>
      <c r="X11" s="17"/>
      <c r="Y11" s="17">
        <v>0.148225308268503</v>
      </c>
      <c r="Z11" s="17">
        <v>0.208162259633667</v>
      </c>
      <c r="AA11" s="17">
        <v>0.15181134235517599</v>
      </c>
      <c r="AB11" s="17">
        <v>0.19434046981088099</v>
      </c>
      <c r="AC11" s="17">
        <v>0.153007639229639</v>
      </c>
      <c r="AD11" s="17">
        <v>0.179234934922127</v>
      </c>
      <c r="AE11" s="17"/>
      <c r="AF11" s="17">
        <v>0.15627569773326999</v>
      </c>
      <c r="AG11" s="17"/>
      <c r="AH11" s="17">
        <v>0.15716012745314201</v>
      </c>
      <c r="AI11" s="17"/>
      <c r="AJ11" s="17">
        <v>0.14237677681366701</v>
      </c>
      <c r="AK11" s="17">
        <v>9.4297007033587704E-2</v>
      </c>
      <c r="AL11" s="17">
        <v>0.14870101055061999</v>
      </c>
      <c r="AM11" s="17">
        <v>0.202532731221957</v>
      </c>
      <c r="AN11" s="17">
        <v>0.22465773849208601</v>
      </c>
    </row>
    <row r="12" spans="2:40" x14ac:dyDescent="0.35">
      <c r="B12" s="18" t="s">
        <v>277</v>
      </c>
      <c r="C12" s="17">
        <v>6.2769417914266795E-2</v>
      </c>
      <c r="D12" s="17">
        <v>6.6567725106489298E-2</v>
      </c>
      <c r="E12" s="17">
        <v>5.9344476629776197E-2</v>
      </c>
      <c r="F12" s="17"/>
      <c r="G12" s="17">
        <v>0.118232198763667</v>
      </c>
      <c r="H12" s="17">
        <v>5.5338328518876101E-2</v>
      </c>
      <c r="I12" s="17">
        <v>7.0819345314952306E-2</v>
      </c>
      <c r="J12" s="17">
        <v>1.7956288336024199E-2</v>
      </c>
      <c r="K12" s="17">
        <v>8.10985537096265E-2</v>
      </c>
      <c r="L12" s="17">
        <v>5.7476482439553202E-2</v>
      </c>
      <c r="M12" s="17"/>
      <c r="N12" s="17">
        <v>4.9442807957254697E-2</v>
      </c>
      <c r="O12" s="17">
        <v>9.3413541950873105E-2</v>
      </c>
      <c r="P12" s="17">
        <v>6.0803444852171297E-2</v>
      </c>
      <c r="Q12" s="17">
        <v>4.6623345451251401E-2</v>
      </c>
      <c r="R12" s="17">
        <v>7.41326786680164E-2</v>
      </c>
      <c r="S12" s="17"/>
      <c r="T12" s="17">
        <v>0.16372395743156701</v>
      </c>
      <c r="U12" s="17">
        <v>6.9507682025270898E-2</v>
      </c>
      <c r="V12" s="17">
        <v>4.47238705583521E-2</v>
      </c>
      <c r="W12" s="17">
        <v>5.8464676863388902E-2</v>
      </c>
      <c r="X12" s="17"/>
      <c r="Y12" s="17">
        <v>6.9402646313657307E-2</v>
      </c>
      <c r="Z12" s="17">
        <v>4.4250534240078597E-2</v>
      </c>
      <c r="AA12" s="17">
        <v>5.44853994433184E-2</v>
      </c>
      <c r="AB12" s="17">
        <v>4.8465465579181202E-2</v>
      </c>
      <c r="AC12" s="17">
        <v>0.107664575634114</v>
      </c>
      <c r="AD12" s="17">
        <v>0</v>
      </c>
      <c r="AE12" s="17"/>
      <c r="AF12" s="17">
        <v>5.1127285276422699E-2</v>
      </c>
      <c r="AG12" s="17"/>
      <c r="AH12" s="17">
        <v>6.4287795226332906E-2</v>
      </c>
      <c r="AI12" s="17"/>
      <c r="AJ12" s="17">
        <v>5.1546206207229099E-2</v>
      </c>
      <c r="AK12" s="17">
        <v>5.47847137691687E-2</v>
      </c>
      <c r="AL12" s="17">
        <v>6.2653568054057598E-2</v>
      </c>
      <c r="AM12" s="17">
        <v>6.7581261366567905E-2</v>
      </c>
      <c r="AN12" s="17">
        <v>9.8417398663960501E-2</v>
      </c>
    </row>
    <row r="13" spans="2:40" x14ac:dyDescent="0.35">
      <c r="B13" s="18" t="s">
        <v>278</v>
      </c>
      <c r="C13" s="17">
        <v>8.0009750576255506E-2</v>
      </c>
      <c r="D13" s="17">
        <v>8.5344983065031105E-2</v>
      </c>
      <c r="E13" s="17">
        <v>7.5150350019526496E-2</v>
      </c>
      <c r="F13" s="17"/>
      <c r="G13" s="17">
        <v>6.5297697300880905E-2</v>
      </c>
      <c r="H13" s="17">
        <v>4.2990449983521903E-2</v>
      </c>
      <c r="I13" s="17">
        <v>6.8114762321380695E-2</v>
      </c>
      <c r="J13" s="17">
        <v>6.4993353099783005E-2</v>
      </c>
      <c r="K13" s="17">
        <v>0.118168952417257</v>
      </c>
      <c r="L13" s="17">
        <v>0.103360428212907</v>
      </c>
      <c r="M13" s="17"/>
      <c r="N13" s="17">
        <v>7.2511107241767597E-2</v>
      </c>
      <c r="O13" s="17">
        <v>0.101306561016758</v>
      </c>
      <c r="P13" s="17">
        <v>9.4672049979387093E-2</v>
      </c>
      <c r="Q13" s="17">
        <v>6.3008893362414706E-2</v>
      </c>
      <c r="R13" s="17">
        <v>6.3796624404110394E-2</v>
      </c>
      <c r="S13" s="17"/>
      <c r="T13" s="17">
        <v>7.2363060115457706E-2</v>
      </c>
      <c r="U13" s="17">
        <v>0.105049493856994</v>
      </c>
      <c r="V13" s="17">
        <v>6.4247161032132696E-2</v>
      </c>
      <c r="W13" s="17">
        <v>5.4235673224245599E-2</v>
      </c>
      <c r="X13" s="17"/>
      <c r="Y13" s="17">
        <v>6.0037788870323197E-2</v>
      </c>
      <c r="Z13" s="17">
        <v>8.4602347154513896E-3</v>
      </c>
      <c r="AA13" s="17">
        <v>0.132400306714587</v>
      </c>
      <c r="AB13" s="17">
        <v>6.7540708880098194E-2</v>
      </c>
      <c r="AC13" s="17">
        <v>5.2047246332775798E-2</v>
      </c>
      <c r="AD13" s="17">
        <v>0.16106388022911999</v>
      </c>
      <c r="AE13" s="17"/>
      <c r="AF13" s="17">
        <v>8.9708622607396496E-2</v>
      </c>
      <c r="AG13" s="17"/>
      <c r="AH13" s="17">
        <v>7.62115378138737E-2</v>
      </c>
      <c r="AI13" s="17"/>
      <c r="AJ13" s="17">
        <v>8.0168511568611503E-2</v>
      </c>
      <c r="AK13" s="17">
        <v>0.11884363676614899</v>
      </c>
      <c r="AL13" s="17">
        <v>7.2855729815837003E-2</v>
      </c>
      <c r="AM13" s="17">
        <v>6.1019813817646103E-2</v>
      </c>
      <c r="AN13" s="17">
        <v>8.1723118373162207E-2</v>
      </c>
    </row>
    <row r="14" spans="2:40" x14ac:dyDescent="0.35">
      <c r="B14" s="18" t="s">
        <v>58</v>
      </c>
      <c r="C14" s="17">
        <v>5.1351865538268003E-2</v>
      </c>
      <c r="D14" s="17">
        <v>2.1421332148624499E-2</v>
      </c>
      <c r="E14" s="17">
        <v>8.1593415878559297E-2</v>
      </c>
      <c r="F14" s="17"/>
      <c r="G14" s="17">
        <v>1.6167246154129001E-2</v>
      </c>
      <c r="H14" s="17">
        <v>4.8523059907013999E-2</v>
      </c>
      <c r="I14" s="17">
        <v>2.7140248917315899E-2</v>
      </c>
      <c r="J14" s="17">
        <v>5.2477149418319803E-2</v>
      </c>
      <c r="K14" s="17">
        <v>7.9333628357623406E-2</v>
      </c>
      <c r="L14" s="17">
        <v>6.3540034906199305E-2</v>
      </c>
      <c r="M14" s="17"/>
      <c r="N14" s="17">
        <v>7.0428696567320606E-2</v>
      </c>
      <c r="O14" s="17">
        <v>3.6283557300953798E-2</v>
      </c>
      <c r="P14" s="17">
        <v>7.0537881603478694E-2</v>
      </c>
      <c r="Q14" s="17">
        <v>3.2791757540315901E-2</v>
      </c>
      <c r="R14" s="17">
        <v>3.7600969951598298E-2</v>
      </c>
      <c r="S14" s="17"/>
      <c r="T14" s="17">
        <v>2.9425648403020501E-2</v>
      </c>
      <c r="U14" s="17">
        <v>7.3445368149000698E-2</v>
      </c>
      <c r="V14" s="17">
        <v>5.5452675916431202E-2</v>
      </c>
      <c r="W14" s="17">
        <v>1.5392880737467401E-2</v>
      </c>
      <c r="X14" s="17"/>
      <c r="Y14" s="17">
        <v>4.0628949824786299E-2</v>
      </c>
      <c r="Z14" s="17">
        <v>6.8073585897949998E-2</v>
      </c>
      <c r="AA14" s="17">
        <v>6.5018767772391198E-2</v>
      </c>
      <c r="AB14" s="17">
        <v>1.28810900028877E-2</v>
      </c>
      <c r="AC14" s="17">
        <v>4.9131475713159803E-2</v>
      </c>
      <c r="AD14" s="17">
        <v>0.13310065344365499</v>
      </c>
      <c r="AE14" s="17"/>
      <c r="AF14" s="17">
        <v>5.76332834765408E-2</v>
      </c>
      <c r="AG14" s="17"/>
      <c r="AH14" s="17">
        <v>5.0729990243765899E-2</v>
      </c>
      <c r="AI14" s="17"/>
      <c r="AJ14" s="17">
        <v>6.5513178929683905E-2</v>
      </c>
      <c r="AK14" s="17">
        <v>3.12217161626544E-2</v>
      </c>
      <c r="AL14" s="17">
        <v>5.86603065065784E-2</v>
      </c>
      <c r="AM14" s="17">
        <v>4.3833700771990003E-2</v>
      </c>
      <c r="AN14" s="17">
        <v>3.7437594289482297E-2</v>
      </c>
    </row>
    <row r="15" spans="2:40" x14ac:dyDescent="0.35">
      <c r="B15" s="18" t="s">
        <v>279</v>
      </c>
      <c r="C15" s="21">
        <v>0.64701054301393002</v>
      </c>
      <c r="D15" s="21">
        <v>0.67490892976080197</v>
      </c>
      <c r="E15" s="21">
        <v>0.61897504684733295</v>
      </c>
      <c r="F15" s="21"/>
      <c r="G15" s="21">
        <v>0.65329095214924104</v>
      </c>
      <c r="H15" s="21">
        <v>0.72403825505004704</v>
      </c>
      <c r="I15" s="21">
        <v>0.66527464452320695</v>
      </c>
      <c r="J15" s="21">
        <v>0.67940448187453495</v>
      </c>
      <c r="K15" s="21">
        <v>0.557863272368192</v>
      </c>
      <c r="L15" s="21">
        <v>0.61795131320173302</v>
      </c>
      <c r="M15" s="21"/>
      <c r="N15" s="21">
        <v>0.64697046507799405</v>
      </c>
      <c r="O15" s="21">
        <v>0.59838891016750195</v>
      </c>
      <c r="P15" s="21">
        <v>0.62221892521422095</v>
      </c>
      <c r="Q15" s="21">
        <v>0.70972112744150195</v>
      </c>
      <c r="R15" s="21">
        <v>0.65839907759977601</v>
      </c>
      <c r="S15" s="21"/>
      <c r="T15" s="21">
        <v>0.58795098580250804</v>
      </c>
      <c r="U15" s="21">
        <v>0.60238652058045306</v>
      </c>
      <c r="V15" s="21">
        <v>0.70941443622181899</v>
      </c>
      <c r="W15" s="21">
        <v>0.71309769277893897</v>
      </c>
      <c r="X15" s="21"/>
      <c r="Y15" s="21">
        <v>0.68170530672273</v>
      </c>
      <c r="Z15" s="21">
        <v>0.67105338551285298</v>
      </c>
      <c r="AA15" s="21">
        <v>0.59628418371452696</v>
      </c>
      <c r="AB15" s="21">
        <v>0.67677226572695204</v>
      </c>
      <c r="AC15" s="21">
        <v>0.63814906309031105</v>
      </c>
      <c r="AD15" s="21">
        <v>0.52660053140509799</v>
      </c>
      <c r="AE15" s="21"/>
      <c r="AF15" s="21">
        <v>0.64525511090637</v>
      </c>
      <c r="AG15" s="21"/>
      <c r="AH15" s="21">
        <v>0.65161054926288597</v>
      </c>
      <c r="AI15" s="21"/>
      <c r="AJ15" s="21">
        <v>0.66039532648080801</v>
      </c>
      <c r="AK15" s="21">
        <v>0.70085292626843998</v>
      </c>
      <c r="AL15" s="21">
        <v>0.65712938507290697</v>
      </c>
      <c r="AM15" s="21">
        <v>0.62503249282183904</v>
      </c>
      <c r="AN15" s="21">
        <v>0.55776415018130898</v>
      </c>
    </row>
    <row r="16" spans="2:40" x14ac:dyDescent="0.35">
      <c r="B16" s="18" t="s">
        <v>280</v>
      </c>
      <c r="C16" s="21">
        <v>0.142779168490522</v>
      </c>
      <c r="D16" s="21">
        <v>0.15191270817152</v>
      </c>
      <c r="E16" s="21">
        <v>0.13449482664930301</v>
      </c>
      <c r="F16" s="21"/>
      <c r="G16" s="21">
        <v>0.183529896064548</v>
      </c>
      <c r="H16" s="21">
        <v>9.8328778502398004E-2</v>
      </c>
      <c r="I16" s="21">
        <v>0.13893410763633299</v>
      </c>
      <c r="J16" s="21">
        <v>8.29496414358072E-2</v>
      </c>
      <c r="K16" s="21">
        <v>0.19926750612688399</v>
      </c>
      <c r="L16" s="21">
        <v>0.16083691065246</v>
      </c>
      <c r="M16" s="21"/>
      <c r="N16" s="21">
        <v>0.121953915199022</v>
      </c>
      <c r="O16" s="21">
        <v>0.19472010296763101</v>
      </c>
      <c r="P16" s="21">
        <v>0.15547549483155801</v>
      </c>
      <c r="Q16" s="21">
        <v>0.109632238813666</v>
      </c>
      <c r="R16" s="21">
        <v>0.137929303072127</v>
      </c>
      <c r="S16" s="21"/>
      <c r="T16" s="21">
        <v>0.23608701754702499</v>
      </c>
      <c r="U16" s="21">
        <v>0.17455717588226399</v>
      </c>
      <c r="V16" s="21">
        <v>0.108971031590485</v>
      </c>
      <c r="W16" s="21">
        <v>0.112700350087634</v>
      </c>
      <c r="X16" s="21"/>
      <c r="Y16" s="21">
        <v>0.12944043518397999</v>
      </c>
      <c r="Z16" s="21">
        <v>5.271076895553E-2</v>
      </c>
      <c r="AA16" s="21">
        <v>0.18688570615790501</v>
      </c>
      <c r="AB16" s="21">
        <v>0.11600617445927899</v>
      </c>
      <c r="AC16" s="21">
        <v>0.15971182196688999</v>
      </c>
      <c r="AD16" s="21">
        <v>0.16106388022911999</v>
      </c>
      <c r="AE16" s="21"/>
      <c r="AF16" s="21">
        <v>0.140835907883819</v>
      </c>
      <c r="AG16" s="21"/>
      <c r="AH16" s="21">
        <v>0.14049933304020701</v>
      </c>
      <c r="AI16" s="21"/>
      <c r="AJ16" s="21">
        <v>0.13171471777584101</v>
      </c>
      <c r="AK16" s="21">
        <v>0.173628350535317</v>
      </c>
      <c r="AL16" s="21">
        <v>0.13550929786989499</v>
      </c>
      <c r="AM16" s="21">
        <v>0.12860107518421399</v>
      </c>
      <c r="AN16" s="21">
        <v>0.180140517037123</v>
      </c>
    </row>
    <row r="17" spans="2:40" x14ac:dyDescent="0.35">
      <c r="B17" s="18" t="s">
        <v>240</v>
      </c>
      <c r="C17" s="22">
        <v>0.50423137452340805</v>
      </c>
      <c r="D17" s="22">
        <v>0.52299622158928205</v>
      </c>
      <c r="E17" s="22">
        <v>0.484480220198031</v>
      </c>
      <c r="F17" s="22"/>
      <c r="G17" s="22">
        <v>0.46976105608469398</v>
      </c>
      <c r="H17" s="22">
        <v>0.62570947654764897</v>
      </c>
      <c r="I17" s="22">
        <v>0.52634053688687399</v>
      </c>
      <c r="J17" s="22">
        <v>0.59645484043872798</v>
      </c>
      <c r="K17" s="22">
        <v>0.35859576624130801</v>
      </c>
      <c r="L17" s="22">
        <v>0.45711440254927299</v>
      </c>
      <c r="M17" s="22"/>
      <c r="N17" s="22">
        <v>0.52501654987897195</v>
      </c>
      <c r="O17" s="22">
        <v>0.40366880719987103</v>
      </c>
      <c r="P17" s="22">
        <v>0.46674343038266303</v>
      </c>
      <c r="Q17" s="22">
        <v>0.60008888862783605</v>
      </c>
      <c r="R17" s="22">
        <v>0.52046977452764898</v>
      </c>
      <c r="S17" s="22"/>
      <c r="T17" s="22">
        <v>0.351863968255483</v>
      </c>
      <c r="U17" s="22">
        <v>0.42782934469818801</v>
      </c>
      <c r="V17" s="22">
        <v>0.60044340463133505</v>
      </c>
      <c r="W17" s="22">
        <v>0.60039734269130396</v>
      </c>
      <c r="X17" s="22"/>
      <c r="Y17" s="22">
        <v>0.55226487153875004</v>
      </c>
      <c r="Z17" s="22">
        <v>0.61834261655732303</v>
      </c>
      <c r="AA17" s="22">
        <v>0.40939847755662201</v>
      </c>
      <c r="AB17" s="22">
        <v>0.56076609126767296</v>
      </c>
      <c r="AC17" s="22">
        <v>0.47843724112342101</v>
      </c>
      <c r="AD17" s="22">
        <v>0.365536651175978</v>
      </c>
      <c r="AE17" s="22"/>
      <c r="AF17" s="22">
        <v>0.50441920302254994</v>
      </c>
      <c r="AG17" s="22"/>
      <c r="AH17" s="22">
        <v>0.51111121622267897</v>
      </c>
      <c r="AI17" s="22"/>
      <c r="AJ17" s="22">
        <v>0.52868060870496802</v>
      </c>
      <c r="AK17" s="22">
        <v>0.52722457573312298</v>
      </c>
      <c r="AL17" s="22">
        <v>0.52162008720301201</v>
      </c>
      <c r="AM17" s="22">
        <v>0.49643141763762499</v>
      </c>
      <c r="AN17" s="22">
        <v>0.37762363314418601</v>
      </c>
    </row>
    <row r="18" spans="2:40" x14ac:dyDescent="0.35">
      <c r="B18" s="16"/>
    </row>
    <row r="19" spans="2:40" x14ac:dyDescent="0.35">
      <c r="B19" t="s">
        <v>63</v>
      </c>
    </row>
    <row r="20" spans="2:40" x14ac:dyDescent="0.35">
      <c r="B20" t="s">
        <v>64</v>
      </c>
    </row>
    <row r="22" spans="2:40" x14ac:dyDescent="0.35">
      <c r="B22" s="8" t="str">
        <f>HYPERLINK("#'Contents'!A1", "Return to Contents")</f>
        <v>Return to Contents</v>
      </c>
    </row>
  </sheetData>
  <mergeCells count="9">
    <mergeCell ref="AF5"/>
    <mergeCell ref="AH5"/>
    <mergeCell ref="AJ5:AN5"/>
    <mergeCell ref="D2:AH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dimension ref="B2:AN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0" width="10.7265625" customWidth="1"/>
    <col min="41" max="41" width="2.1796875" customWidth="1"/>
  </cols>
  <sheetData>
    <row r="2" spans="2:40" ht="40" customHeight="1" x14ac:dyDescent="0.35">
      <c r="D2" s="30" t="s">
        <v>286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row>
    <row r="5" spans="2:40" ht="30" customHeight="1" x14ac:dyDescent="0.35">
      <c r="B5" s="15"/>
      <c r="C5" s="15"/>
      <c r="D5" s="29" t="s">
        <v>49</v>
      </c>
      <c r="E5" s="29"/>
      <c r="F5" s="15"/>
      <c r="G5" s="29" t="s">
        <v>50</v>
      </c>
      <c r="H5" s="29"/>
      <c r="I5" s="29"/>
      <c r="J5" s="29"/>
      <c r="K5" s="29"/>
      <c r="L5" s="29"/>
      <c r="M5" s="15"/>
      <c r="N5" s="29" t="s">
        <v>51</v>
      </c>
      <c r="O5" s="29"/>
      <c r="P5" s="29"/>
      <c r="Q5" s="29"/>
      <c r="R5" s="29"/>
      <c r="S5" s="15"/>
      <c r="T5" s="29" t="s">
        <v>52</v>
      </c>
      <c r="U5" s="29"/>
      <c r="V5" s="29"/>
      <c r="W5" s="29"/>
      <c r="X5" s="15"/>
      <c r="Y5" s="29" t="s">
        <v>53</v>
      </c>
      <c r="Z5" s="29"/>
      <c r="AA5" s="29"/>
      <c r="AB5" s="29"/>
      <c r="AC5" s="29"/>
      <c r="AD5" s="29"/>
      <c r="AE5" s="15"/>
      <c r="AF5" s="29" t="s">
        <v>42</v>
      </c>
      <c r="AG5" s="15"/>
      <c r="AH5" s="29" t="s">
        <v>43</v>
      </c>
      <c r="AI5" s="15"/>
      <c r="AJ5" s="29" t="s">
        <v>54</v>
      </c>
      <c r="AK5" s="29"/>
      <c r="AL5" s="29"/>
      <c r="AM5" s="29"/>
      <c r="AN5" s="29"/>
    </row>
    <row r="6" spans="2:4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C6" s="12" t="s">
        <v>40</v>
      </c>
      <c r="AD6" s="12" t="s">
        <v>41</v>
      </c>
      <c r="AF6" s="12" t="s">
        <v>42</v>
      </c>
      <c r="AH6" s="12" t="s">
        <v>43</v>
      </c>
      <c r="AJ6" s="12" t="s">
        <v>44</v>
      </c>
      <c r="AK6" s="12" t="s">
        <v>45</v>
      </c>
      <c r="AL6" s="12" t="s">
        <v>46</v>
      </c>
      <c r="AM6" s="12" t="s">
        <v>47</v>
      </c>
      <c r="AN6" s="12" t="s">
        <v>48</v>
      </c>
    </row>
    <row r="7" spans="2:40" ht="30" customHeight="1" x14ac:dyDescent="0.35">
      <c r="B7" s="10" t="s">
        <v>19</v>
      </c>
      <c r="C7" s="10">
        <v>1008</v>
      </c>
      <c r="D7" s="10">
        <v>459</v>
      </c>
      <c r="E7" s="10">
        <v>546</v>
      </c>
      <c r="F7" s="10"/>
      <c r="G7" s="10">
        <v>99</v>
      </c>
      <c r="H7" s="10">
        <v>151</v>
      </c>
      <c r="I7" s="10">
        <v>140</v>
      </c>
      <c r="J7" s="10">
        <v>164</v>
      </c>
      <c r="K7" s="10">
        <v>186</v>
      </c>
      <c r="L7" s="10">
        <v>268</v>
      </c>
      <c r="M7" s="10"/>
      <c r="N7" s="10">
        <v>91</v>
      </c>
      <c r="O7" s="10">
        <v>143</v>
      </c>
      <c r="P7" s="10">
        <v>357</v>
      </c>
      <c r="Q7" s="10">
        <v>280</v>
      </c>
      <c r="R7" s="10">
        <v>129</v>
      </c>
      <c r="S7" s="10"/>
      <c r="T7" s="10">
        <v>61</v>
      </c>
      <c r="U7" s="10">
        <v>290</v>
      </c>
      <c r="V7" s="10">
        <v>259</v>
      </c>
      <c r="W7" s="10">
        <v>272</v>
      </c>
      <c r="X7" s="10"/>
      <c r="Y7" s="10">
        <v>415</v>
      </c>
      <c r="Z7" s="10">
        <v>104</v>
      </c>
      <c r="AA7" s="10">
        <v>327</v>
      </c>
      <c r="AB7" s="10">
        <v>67</v>
      </c>
      <c r="AC7" s="10">
        <v>69</v>
      </c>
      <c r="AD7" s="10">
        <v>21</v>
      </c>
      <c r="AE7" s="10"/>
      <c r="AF7" s="10">
        <v>488</v>
      </c>
      <c r="AG7" s="10"/>
      <c r="AH7" s="10">
        <v>983</v>
      </c>
      <c r="AI7" s="10"/>
      <c r="AJ7" s="10">
        <v>334</v>
      </c>
      <c r="AK7" s="10">
        <v>150</v>
      </c>
      <c r="AL7" s="10">
        <v>221</v>
      </c>
      <c r="AM7" s="10">
        <v>207</v>
      </c>
      <c r="AN7" s="10">
        <v>96</v>
      </c>
    </row>
    <row r="8" spans="2:40" ht="30" customHeight="1" x14ac:dyDescent="0.35">
      <c r="B8" s="11" t="s">
        <v>20</v>
      </c>
      <c r="C8" s="11">
        <v>1008</v>
      </c>
      <c r="D8" s="11">
        <v>503</v>
      </c>
      <c r="E8" s="11">
        <v>502</v>
      </c>
      <c r="F8" s="11"/>
      <c r="G8" s="11">
        <v>109</v>
      </c>
      <c r="H8" s="11">
        <v>169</v>
      </c>
      <c r="I8" s="11">
        <v>145</v>
      </c>
      <c r="J8" s="11">
        <v>169</v>
      </c>
      <c r="K8" s="11">
        <v>162</v>
      </c>
      <c r="L8" s="11">
        <v>255</v>
      </c>
      <c r="M8" s="11"/>
      <c r="N8" s="11">
        <v>95</v>
      </c>
      <c r="O8" s="11">
        <v>146</v>
      </c>
      <c r="P8" s="11">
        <v>349</v>
      </c>
      <c r="Q8" s="11">
        <v>281</v>
      </c>
      <c r="R8" s="11">
        <v>129</v>
      </c>
      <c r="S8" s="11"/>
      <c r="T8" s="11">
        <v>62</v>
      </c>
      <c r="U8" s="11">
        <v>286</v>
      </c>
      <c r="V8" s="11">
        <v>258</v>
      </c>
      <c r="W8" s="11">
        <v>278</v>
      </c>
      <c r="X8" s="11"/>
      <c r="Y8" s="11">
        <v>428</v>
      </c>
      <c r="Z8" s="11">
        <v>102</v>
      </c>
      <c r="AA8" s="11">
        <v>309</v>
      </c>
      <c r="AB8" s="11">
        <v>69</v>
      </c>
      <c r="AC8" s="11">
        <v>74</v>
      </c>
      <c r="AD8" s="11">
        <v>21</v>
      </c>
      <c r="AE8" s="11"/>
      <c r="AF8" s="11">
        <v>487</v>
      </c>
      <c r="AG8" s="11"/>
      <c r="AH8" s="11">
        <v>984</v>
      </c>
      <c r="AI8" s="11"/>
      <c r="AJ8" s="11">
        <v>320</v>
      </c>
      <c r="AK8" s="11">
        <v>145</v>
      </c>
      <c r="AL8" s="11">
        <v>211</v>
      </c>
      <c r="AM8" s="11">
        <v>229</v>
      </c>
      <c r="AN8" s="11">
        <v>103</v>
      </c>
    </row>
    <row r="9" spans="2:40" x14ac:dyDescent="0.35">
      <c r="B9" s="18" t="s">
        <v>274</v>
      </c>
      <c r="C9" s="17">
        <v>0.11743130336037901</v>
      </c>
      <c r="D9" s="17">
        <v>0.122427386883648</v>
      </c>
      <c r="E9" s="17">
        <v>0.11116323708098801</v>
      </c>
      <c r="F9" s="17"/>
      <c r="G9" s="17">
        <v>0.19202144391280801</v>
      </c>
      <c r="H9" s="17">
        <v>0.21472305927903301</v>
      </c>
      <c r="I9" s="17">
        <v>0.143248448211379</v>
      </c>
      <c r="J9" s="17">
        <v>8.8671186641742797E-2</v>
      </c>
      <c r="K9" s="17">
        <v>8.29552572815863E-2</v>
      </c>
      <c r="L9" s="17">
        <v>4.7240575240219698E-2</v>
      </c>
      <c r="M9" s="17"/>
      <c r="N9" s="17">
        <v>0.12659465520324101</v>
      </c>
      <c r="O9" s="17">
        <v>9.2927539458131897E-2</v>
      </c>
      <c r="P9" s="17">
        <v>8.0159772140439803E-2</v>
      </c>
      <c r="Q9" s="17">
        <v>0.12143692626800801</v>
      </c>
      <c r="R9" s="17">
        <v>0.23787425947103299</v>
      </c>
      <c r="S9" s="17"/>
      <c r="T9" s="17">
        <v>8.4375068639198303E-2</v>
      </c>
      <c r="U9" s="17">
        <v>0.10111764810214501</v>
      </c>
      <c r="V9" s="17">
        <v>0.103801133362781</v>
      </c>
      <c r="W9" s="17">
        <v>0.16996300084211899</v>
      </c>
      <c r="X9" s="17"/>
      <c r="Y9" s="17">
        <v>0.16229501208925801</v>
      </c>
      <c r="Z9" s="17">
        <v>0.15782743322798901</v>
      </c>
      <c r="AA9" s="17">
        <v>4.4901128327499797E-2</v>
      </c>
      <c r="AB9" s="17">
        <v>9.4556385548626803E-2</v>
      </c>
      <c r="AC9" s="17">
        <v>0.167993748195711</v>
      </c>
      <c r="AD9" s="17">
        <v>0</v>
      </c>
      <c r="AE9" s="17"/>
      <c r="AF9" s="17">
        <v>0.107317370053056</v>
      </c>
      <c r="AG9" s="17"/>
      <c r="AH9" s="17">
        <v>0.11807927893979001</v>
      </c>
      <c r="AI9" s="17"/>
      <c r="AJ9" s="17">
        <v>0.15306093405160101</v>
      </c>
      <c r="AK9" s="17">
        <v>0.13390516162570401</v>
      </c>
      <c r="AL9" s="17">
        <v>8.4371345792203803E-2</v>
      </c>
      <c r="AM9" s="17">
        <v>0.10616415151094</v>
      </c>
      <c r="AN9" s="17">
        <v>7.6320988319053207E-2</v>
      </c>
    </row>
    <row r="10" spans="2:40" x14ac:dyDescent="0.35">
      <c r="B10" s="18" t="s">
        <v>275</v>
      </c>
      <c r="C10" s="17">
        <v>0.34764299257610998</v>
      </c>
      <c r="D10" s="17">
        <v>0.37187454512018497</v>
      </c>
      <c r="E10" s="17">
        <v>0.32149119468233101</v>
      </c>
      <c r="F10" s="17"/>
      <c r="G10" s="17">
        <v>0.34342194598879999</v>
      </c>
      <c r="H10" s="17">
        <v>0.41030586223445498</v>
      </c>
      <c r="I10" s="17">
        <v>0.38577981191726202</v>
      </c>
      <c r="J10" s="17">
        <v>0.34254405044377201</v>
      </c>
      <c r="K10" s="17">
        <v>0.30519859641691999</v>
      </c>
      <c r="L10" s="17">
        <v>0.31648808123031702</v>
      </c>
      <c r="M10" s="17"/>
      <c r="N10" s="17">
        <v>0.30686437921117898</v>
      </c>
      <c r="O10" s="17">
        <v>0.29956080559880999</v>
      </c>
      <c r="P10" s="17">
        <v>0.31192115374305102</v>
      </c>
      <c r="Q10" s="17">
        <v>0.42775444610028002</v>
      </c>
      <c r="R10" s="17">
        <v>0.34437155332561398</v>
      </c>
      <c r="S10" s="17"/>
      <c r="T10" s="17">
        <v>0.34894267655984701</v>
      </c>
      <c r="U10" s="17">
        <v>0.30251781102740399</v>
      </c>
      <c r="V10" s="17">
        <v>0.39288817933041198</v>
      </c>
      <c r="W10" s="17">
        <v>0.410121073336154</v>
      </c>
      <c r="X10" s="17"/>
      <c r="Y10" s="17">
        <v>0.37216846650893998</v>
      </c>
      <c r="Z10" s="17">
        <v>0.47275773941218802</v>
      </c>
      <c r="AA10" s="17">
        <v>0.287685828381752</v>
      </c>
      <c r="AB10" s="17">
        <v>0.31687382074369302</v>
      </c>
      <c r="AC10" s="17">
        <v>0.359389568250713</v>
      </c>
      <c r="AD10" s="17">
        <v>0.17822899375406301</v>
      </c>
      <c r="AE10" s="17"/>
      <c r="AF10" s="17">
        <v>0.35564006927103298</v>
      </c>
      <c r="AG10" s="17"/>
      <c r="AH10" s="17">
        <v>0.35071363005988598</v>
      </c>
      <c r="AI10" s="17"/>
      <c r="AJ10" s="17">
        <v>0.35015174064190302</v>
      </c>
      <c r="AK10" s="17">
        <v>0.31625919315038298</v>
      </c>
      <c r="AL10" s="17">
        <v>0.36131860014547901</v>
      </c>
      <c r="AM10" s="17">
        <v>0.33728889425897202</v>
      </c>
      <c r="AN10" s="17">
        <v>0.37903509794663498</v>
      </c>
    </row>
    <row r="11" spans="2:40" ht="29" x14ac:dyDescent="0.35">
      <c r="B11" s="18" t="s">
        <v>276</v>
      </c>
      <c r="C11" s="17">
        <v>0.23520953857940299</v>
      </c>
      <c r="D11" s="17">
        <v>0.241843029084022</v>
      </c>
      <c r="E11" s="17">
        <v>0.22997640476384101</v>
      </c>
      <c r="F11" s="17"/>
      <c r="G11" s="17">
        <v>0.20631635653965399</v>
      </c>
      <c r="H11" s="17">
        <v>0.19210170039023999</v>
      </c>
      <c r="I11" s="17">
        <v>0.1957463616341</v>
      </c>
      <c r="J11" s="17">
        <v>0.28761258065900402</v>
      </c>
      <c r="K11" s="17">
        <v>0.22531361545716699</v>
      </c>
      <c r="L11" s="17">
        <v>0.27017916168289802</v>
      </c>
      <c r="M11" s="17"/>
      <c r="N11" s="17">
        <v>0.28761512733181999</v>
      </c>
      <c r="O11" s="17">
        <v>0.19996994703197701</v>
      </c>
      <c r="P11" s="17">
        <v>0.266418320481358</v>
      </c>
      <c r="Q11" s="17">
        <v>0.22856817825408901</v>
      </c>
      <c r="R11" s="17">
        <v>0.173275303078296</v>
      </c>
      <c r="S11" s="17"/>
      <c r="T11" s="17">
        <v>0.184527041479191</v>
      </c>
      <c r="U11" s="17">
        <v>0.24934550472231101</v>
      </c>
      <c r="V11" s="17">
        <v>0.229948316292968</v>
      </c>
      <c r="W11" s="17">
        <v>0.21931910755676301</v>
      </c>
      <c r="X11" s="17"/>
      <c r="Y11" s="17">
        <v>0.22032195067945701</v>
      </c>
      <c r="Z11" s="17">
        <v>0.15331982324236301</v>
      </c>
      <c r="AA11" s="17">
        <v>0.26285592506336303</v>
      </c>
      <c r="AB11" s="17">
        <v>0.30003771246932698</v>
      </c>
      <c r="AC11" s="17">
        <v>0.22989038850208099</v>
      </c>
      <c r="AD11" s="17">
        <v>0.390537114288938</v>
      </c>
      <c r="AE11" s="17"/>
      <c r="AF11" s="17">
        <v>0.227177338914686</v>
      </c>
      <c r="AG11" s="17"/>
      <c r="AH11" s="17">
        <v>0.23444832426006701</v>
      </c>
      <c r="AI11" s="17"/>
      <c r="AJ11" s="17">
        <v>0.212637647616013</v>
      </c>
      <c r="AK11" s="17">
        <v>0.240149703953947</v>
      </c>
      <c r="AL11" s="17">
        <v>0.23523709056210301</v>
      </c>
      <c r="AM11" s="17">
        <v>0.237433677817249</v>
      </c>
      <c r="AN11" s="17">
        <v>0.29337982765862303</v>
      </c>
    </row>
    <row r="12" spans="2:40" x14ac:dyDescent="0.35">
      <c r="B12" s="18" t="s">
        <v>277</v>
      </c>
      <c r="C12" s="17">
        <v>0.117424536605303</v>
      </c>
      <c r="D12" s="17">
        <v>0.113897338881397</v>
      </c>
      <c r="E12" s="17">
        <v>0.121651991603695</v>
      </c>
      <c r="F12" s="17"/>
      <c r="G12" s="17">
        <v>0.15021535054185001</v>
      </c>
      <c r="H12" s="17">
        <v>8.1032462652712703E-2</v>
      </c>
      <c r="I12" s="17">
        <v>0.14771066367160501</v>
      </c>
      <c r="J12" s="17">
        <v>8.7300492716746794E-2</v>
      </c>
      <c r="K12" s="17">
        <v>0.12040386024934099</v>
      </c>
      <c r="L12" s="17">
        <v>0.12839320492341799</v>
      </c>
      <c r="M12" s="17"/>
      <c r="N12" s="17">
        <v>0.103078208269581</v>
      </c>
      <c r="O12" s="17">
        <v>0.199527746984027</v>
      </c>
      <c r="P12" s="17">
        <v>0.123166962856367</v>
      </c>
      <c r="Q12" s="17">
        <v>8.2973192821688094E-2</v>
      </c>
      <c r="R12" s="17">
        <v>9.4992777707679998E-2</v>
      </c>
      <c r="S12" s="17"/>
      <c r="T12" s="17">
        <v>0.16159585238801299</v>
      </c>
      <c r="U12" s="17">
        <v>0.12068359020614999</v>
      </c>
      <c r="V12" s="17">
        <v>0.10264977449926201</v>
      </c>
      <c r="W12" s="17">
        <v>9.6004003718851094E-2</v>
      </c>
      <c r="X12" s="17"/>
      <c r="Y12" s="17">
        <v>0.101903737155622</v>
      </c>
      <c r="Z12" s="17">
        <v>0.112124160740733</v>
      </c>
      <c r="AA12" s="17">
        <v>0.141692797353829</v>
      </c>
      <c r="AB12" s="17">
        <v>0.105486918839379</v>
      </c>
      <c r="AC12" s="17">
        <v>0.140516754979056</v>
      </c>
      <c r="AD12" s="17">
        <v>0</v>
      </c>
      <c r="AE12" s="17"/>
      <c r="AF12" s="17">
        <v>0.108555364331927</v>
      </c>
      <c r="AG12" s="17"/>
      <c r="AH12" s="17">
        <v>0.119449258860092</v>
      </c>
      <c r="AI12" s="17"/>
      <c r="AJ12" s="17">
        <v>0.100805943493467</v>
      </c>
      <c r="AK12" s="17">
        <v>9.1594712833304906E-2</v>
      </c>
      <c r="AL12" s="17">
        <v>0.131320635525188</v>
      </c>
      <c r="AM12" s="17">
        <v>0.154192609832045</v>
      </c>
      <c r="AN12" s="17">
        <v>9.5204231767511999E-2</v>
      </c>
    </row>
    <row r="13" spans="2:40" x14ac:dyDescent="0.35">
      <c r="B13" s="18" t="s">
        <v>278</v>
      </c>
      <c r="C13" s="17">
        <v>0.13531343298360701</v>
      </c>
      <c r="D13" s="17">
        <v>0.130788422865071</v>
      </c>
      <c r="E13" s="17">
        <v>0.14064545777175899</v>
      </c>
      <c r="F13" s="17"/>
      <c r="G13" s="17">
        <v>9.1195492384531798E-2</v>
      </c>
      <c r="H13" s="17">
        <v>5.7967118740163102E-2</v>
      </c>
      <c r="I13" s="17">
        <v>0.10759029950466301</v>
      </c>
      <c r="J13" s="17">
        <v>0.12650236680211099</v>
      </c>
      <c r="K13" s="17">
        <v>0.218516701568338</v>
      </c>
      <c r="L13" s="17">
        <v>0.174286175869177</v>
      </c>
      <c r="M13" s="17"/>
      <c r="N13" s="17">
        <v>0.124602826417931</v>
      </c>
      <c r="O13" s="17">
        <v>0.164307901388865</v>
      </c>
      <c r="P13" s="17">
        <v>0.15829335509648201</v>
      </c>
      <c r="Q13" s="17">
        <v>0.109455522010487</v>
      </c>
      <c r="R13" s="17">
        <v>0.112984974977017</v>
      </c>
      <c r="S13" s="17"/>
      <c r="T13" s="17">
        <v>0.147085210788445</v>
      </c>
      <c r="U13" s="17">
        <v>0.17546277750636799</v>
      </c>
      <c r="V13" s="17">
        <v>0.122192114770765</v>
      </c>
      <c r="W13" s="17">
        <v>8.9236875621475795E-2</v>
      </c>
      <c r="X13" s="17"/>
      <c r="Y13" s="17">
        <v>0.104749544255092</v>
      </c>
      <c r="Z13" s="17">
        <v>6.0564106083109699E-2</v>
      </c>
      <c r="AA13" s="17">
        <v>0.210260060040936</v>
      </c>
      <c r="AB13" s="17">
        <v>0.11661322330884</v>
      </c>
      <c r="AC13" s="17">
        <v>6.4786866408497595E-2</v>
      </c>
      <c r="AD13" s="17">
        <v>0.298133238513344</v>
      </c>
      <c r="AE13" s="17"/>
      <c r="AF13" s="17">
        <v>0.149477967328496</v>
      </c>
      <c r="AG13" s="17"/>
      <c r="AH13" s="17">
        <v>0.13188945726068699</v>
      </c>
      <c r="AI13" s="17"/>
      <c r="AJ13" s="17">
        <v>0.12439120891262199</v>
      </c>
      <c r="AK13" s="17">
        <v>0.18630108712380899</v>
      </c>
      <c r="AL13" s="17">
        <v>0.132463524700453</v>
      </c>
      <c r="AM13" s="17">
        <v>0.124360791222034</v>
      </c>
      <c r="AN13" s="17">
        <v>0.12765700059070501</v>
      </c>
    </row>
    <row r="14" spans="2:40" x14ac:dyDescent="0.35">
      <c r="B14" s="18" t="s">
        <v>58</v>
      </c>
      <c r="C14" s="17">
        <v>4.6978195895197701E-2</v>
      </c>
      <c r="D14" s="17">
        <v>1.91692771656767E-2</v>
      </c>
      <c r="E14" s="17">
        <v>7.5071714097386902E-2</v>
      </c>
      <c r="F14" s="17"/>
      <c r="G14" s="17">
        <v>1.68294106323559E-2</v>
      </c>
      <c r="H14" s="17">
        <v>4.38697967033954E-2</v>
      </c>
      <c r="I14" s="17">
        <v>1.9924415060990699E-2</v>
      </c>
      <c r="J14" s="17">
        <v>6.7369322736623702E-2</v>
      </c>
      <c r="K14" s="17">
        <v>4.76119690266485E-2</v>
      </c>
      <c r="L14" s="17">
        <v>6.3412801053970194E-2</v>
      </c>
      <c r="M14" s="17"/>
      <c r="N14" s="17">
        <v>5.1244803566247402E-2</v>
      </c>
      <c r="O14" s="17">
        <v>4.3706059538188298E-2</v>
      </c>
      <c r="P14" s="17">
        <v>6.0040435682303002E-2</v>
      </c>
      <c r="Q14" s="17">
        <v>2.98117345454487E-2</v>
      </c>
      <c r="R14" s="17">
        <v>3.6501131440359998E-2</v>
      </c>
      <c r="S14" s="17"/>
      <c r="T14" s="17">
        <v>7.3474150145305395E-2</v>
      </c>
      <c r="U14" s="17">
        <v>5.0872668435622097E-2</v>
      </c>
      <c r="V14" s="17">
        <v>4.8520481743812197E-2</v>
      </c>
      <c r="W14" s="17">
        <v>1.53559389246381E-2</v>
      </c>
      <c r="X14" s="17"/>
      <c r="Y14" s="17">
        <v>3.85612893116314E-2</v>
      </c>
      <c r="Z14" s="17">
        <v>4.3406737293616597E-2</v>
      </c>
      <c r="AA14" s="17">
        <v>5.2604260832620403E-2</v>
      </c>
      <c r="AB14" s="17">
        <v>6.6431939090134701E-2</v>
      </c>
      <c r="AC14" s="17">
        <v>3.7422673663942002E-2</v>
      </c>
      <c r="AD14" s="17">
        <v>0.13310065344365499</v>
      </c>
      <c r="AE14" s="17"/>
      <c r="AF14" s="17">
        <v>5.1831890100801602E-2</v>
      </c>
      <c r="AG14" s="17"/>
      <c r="AH14" s="17">
        <v>4.5420050619477903E-2</v>
      </c>
      <c r="AI14" s="17"/>
      <c r="AJ14" s="17">
        <v>5.8952525284392397E-2</v>
      </c>
      <c r="AK14" s="17">
        <v>3.17901413128516E-2</v>
      </c>
      <c r="AL14" s="17">
        <v>5.5288803274572501E-2</v>
      </c>
      <c r="AM14" s="17">
        <v>4.0559875358759198E-2</v>
      </c>
      <c r="AN14" s="17">
        <v>2.8402853717472101E-2</v>
      </c>
    </row>
    <row r="15" spans="2:40" x14ac:dyDescent="0.35">
      <c r="B15" s="18" t="s">
        <v>279</v>
      </c>
      <c r="C15" s="21">
        <v>0.46507429593648902</v>
      </c>
      <c r="D15" s="21">
        <v>0.49430193200383299</v>
      </c>
      <c r="E15" s="21">
        <v>0.43265443176331903</v>
      </c>
      <c r="F15" s="21"/>
      <c r="G15" s="21">
        <v>0.535443389901609</v>
      </c>
      <c r="H15" s="21">
        <v>0.62502892151348799</v>
      </c>
      <c r="I15" s="21">
        <v>0.52902826012864101</v>
      </c>
      <c r="J15" s="21">
        <v>0.43121523708551401</v>
      </c>
      <c r="K15" s="21">
        <v>0.38815385369850602</v>
      </c>
      <c r="L15" s="21">
        <v>0.36372865647053598</v>
      </c>
      <c r="M15" s="21"/>
      <c r="N15" s="21">
        <v>0.43345903441442002</v>
      </c>
      <c r="O15" s="21">
        <v>0.39248834505694202</v>
      </c>
      <c r="P15" s="21">
        <v>0.39208092588349103</v>
      </c>
      <c r="Q15" s="21">
        <v>0.54919137236828797</v>
      </c>
      <c r="R15" s="21">
        <v>0.582245812796647</v>
      </c>
      <c r="S15" s="21"/>
      <c r="T15" s="21">
        <v>0.43331774519904498</v>
      </c>
      <c r="U15" s="21">
        <v>0.40363545912954901</v>
      </c>
      <c r="V15" s="21">
        <v>0.496689312693193</v>
      </c>
      <c r="W15" s="21">
        <v>0.58008407417827201</v>
      </c>
      <c r="X15" s="21"/>
      <c r="Y15" s="21">
        <v>0.53446347859819798</v>
      </c>
      <c r="Z15" s="21">
        <v>0.63058517264017699</v>
      </c>
      <c r="AA15" s="21">
        <v>0.33258695670925198</v>
      </c>
      <c r="AB15" s="21">
        <v>0.41143020629232002</v>
      </c>
      <c r="AC15" s="21">
        <v>0.527383316446424</v>
      </c>
      <c r="AD15" s="21">
        <v>0.17822899375406301</v>
      </c>
      <c r="AE15" s="21"/>
      <c r="AF15" s="21">
        <v>0.46295743932409</v>
      </c>
      <c r="AG15" s="21"/>
      <c r="AH15" s="21">
        <v>0.46879290899967602</v>
      </c>
      <c r="AI15" s="21"/>
      <c r="AJ15" s="21">
        <v>0.50321267469350395</v>
      </c>
      <c r="AK15" s="21">
        <v>0.45016435477608702</v>
      </c>
      <c r="AL15" s="21">
        <v>0.44568994593768302</v>
      </c>
      <c r="AM15" s="21">
        <v>0.44345304576991201</v>
      </c>
      <c r="AN15" s="21">
        <v>0.45535608626568802</v>
      </c>
    </row>
    <row r="16" spans="2:40" x14ac:dyDescent="0.35">
      <c r="B16" s="18" t="s">
        <v>280</v>
      </c>
      <c r="C16" s="21">
        <v>0.25273796958890998</v>
      </c>
      <c r="D16" s="21">
        <v>0.244685761746468</v>
      </c>
      <c r="E16" s="21">
        <v>0.26229744937545302</v>
      </c>
      <c r="F16" s="21"/>
      <c r="G16" s="21">
        <v>0.24141084292638099</v>
      </c>
      <c r="H16" s="21">
        <v>0.13899958139287599</v>
      </c>
      <c r="I16" s="21">
        <v>0.25530096317626799</v>
      </c>
      <c r="J16" s="21">
        <v>0.213802859518858</v>
      </c>
      <c r="K16" s="21">
        <v>0.33892056181767899</v>
      </c>
      <c r="L16" s="21">
        <v>0.30267938079259499</v>
      </c>
      <c r="M16" s="21"/>
      <c r="N16" s="21">
        <v>0.227681034687512</v>
      </c>
      <c r="O16" s="21">
        <v>0.36383564837289201</v>
      </c>
      <c r="P16" s="21">
        <v>0.28146031795284798</v>
      </c>
      <c r="Q16" s="21">
        <v>0.192428714832175</v>
      </c>
      <c r="R16" s="21">
        <v>0.20797775268469701</v>
      </c>
      <c r="S16" s="21"/>
      <c r="T16" s="21">
        <v>0.30868106317645799</v>
      </c>
      <c r="U16" s="21">
        <v>0.29614636771251801</v>
      </c>
      <c r="V16" s="21">
        <v>0.22484188927002599</v>
      </c>
      <c r="W16" s="21">
        <v>0.18524087934032701</v>
      </c>
      <c r="X16" s="21"/>
      <c r="Y16" s="21">
        <v>0.20665328141071401</v>
      </c>
      <c r="Z16" s="21">
        <v>0.172688266823843</v>
      </c>
      <c r="AA16" s="21">
        <v>0.35195285739476501</v>
      </c>
      <c r="AB16" s="21">
        <v>0.22210014214821899</v>
      </c>
      <c r="AC16" s="21">
        <v>0.20530362138755301</v>
      </c>
      <c r="AD16" s="21">
        <v>0.298133238513344</v>
      </c>
      <c r="AE16" s="21"/>
      <c r="AF16" s="21">
        <v>0.25803333166042203</v>
      </c>
      <c r="AG16" s="21"/>
      <c r="AH16" s="21">
        <v>0.25133871612077902</v>
      </c>
      <c r="AI16" s="21"/>
      <c r="AJ16" s="21">
        <v>0.22519715240609001</v>
      </c>
      <c r="AK16" s="21">
        <v>0.277895799957114</v>
      </c>
      <c r="AL16" s="21">
        <v>0.263784160225641</v>
      </c>
      <c r="AM16" s="21">
        <v>0.27855340105408</v>
      </c>
      <c r="AN16" s="21">
        <v>0.222861232358217</v>
      </c>
    </row>
    <row r="17" spans="2:40" x14ac:dyDescent="0.35">
      <c r="B17" s="18" t="s">
        <v>240</v>
      </c>
      <c r="C17" s="22">
        <v>0.21233632634757901</v>
      </c>
      <c r="D17" s="22">
        <v>0.24961617025736499</v>
      </c>
      <c r="E17" s="22">
        <v>0.17035698238786601</v>
      </c>
      <c r="F17" s="22"/>
      <c r="G17" s="22">
        <v>0.29403254697522702</v>
      </c>
      <c r="H17" s="22">
        <v>0.486029340120612</v>
      </c>
      <c r="I17" s="22">
        <v>0.27372729695237302</v>
      </c>
      <c r="J17" s="22">
        <v>0.21741237756665599</v>
      </c>
      <c r="K17" s="22">
        <v>4.9233291880827E-2</v>
      </c>
      <c r="L17" s="22">
        <v>6.1049275677940898E-2</v>
      </c>
      <c r="M17" s="22"/>
      <c r="N17" s="22">
        <v>0.20577799972690899</v>
      </c>
      <c r="O17" s="22">
        <v>2.86526966840496E-2</v>
      </c>
      <c r="P17" s="22">
        <v>0.110620607930643</v>
      </c>
      <c r="Q17" s="22">
        <v>0.35676265753611303</v>
      </c>
      <c r="R17" s="22">
        <v>0.37426806011195002</v>
      </c>
      <c r="S17" s="22"/>
      <c r="T17" s="22">
        <v>0.124636682022587</v>
      </c>
      <c r="U17" s="22">
        <v>0.107489091417031</v>
      </c>
      <c r="V17" s="22">
        <v>0.27184742342316598</v>
      </c>
      <c r="W17" s="22">
        <v>0.394843194837946</v>
      </c>
      <c r="X17" s="22"/>
      <c r="Y17" s="22">
        <v>0.327810197187484</v>
      </c>
      <c r="Z17" s="22">
        <v>0.45789690581633402</v>
      </c>
      <c r="AA17" s="22">
        <v>-1.93659006855132E-2</v>
      </c>
      <c r="AB17" s="22">
        <v>0.189330064144101</v>
      </c>
      <c r="AC17" s="22">
        <v>0.32207969505887002</v>
      </c>
      <c r="AD17" s="22">
        <v>-0.11990424475928101</v>
      </c>
      <c r="AE17" s="22"/>
      <c r="AF17" s="22">
        <v>0.204924107663667</v>
      </c>
      <c r="AG17" s="22"/>
      <c r="AH17" s="22">
        <v>0.217454192878898</v>
      </c>
      <c r="AI17" s="22"/>
      <c r="AJ17" s="22">
        <v>0.278015522287414</v>
      </c>
      <c r="AK17" s="22">
        <v>0.17226855481897399</v>
      </c>
      <c r="AL17" s="22">
        <v>0.181905785712041</v>
      </c>
      <c r="AM17" s="22">
        <v>0.16489964471583199</v>
      </c>
      <c r="AN17" s="22">
        <v>0.23249485390747099</v>
      </c>
    </row>
    <row r="18" spans="2:40" x14ac:dyDescent="0.35">
      <c r="B18" s="16"/>
    </row>
    <row r="19" spans="2:40" x14ac:dyDescent="0.35">
      <c r="B19" t="s">
        <v>63</v>
      </c>
    </row>
    <row r="20" spans="2:40" x14ac:dyDescent="0.35">
      <c r="B20" t="s">
        <v>64</v>
      </c>
    </row>
    <row r="22" spans="2:40" x14ac:dyDescent="0.35">
      <c r="B22" s="8" t="str">
        <f>HYPERLINK("#'Contents'!A1", "Return to Contents")</f>
        <v>Return to Contents</v>
      </c>
    </row>
  </sheetData>
  <mergeCells count="9">
    <mergeCell ref="AF5"/>
    <mergeCell ref="AH5"/>
    <mergeCell ref="AJ5:AN5"/>
    <mergeCell ref="D2:AH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dimension ref="B2:AN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0" width="10.7265625" customWidth="1"/>
    <col min="41" max="41" width="2.1796875" customWidth="1"/>
  </cols>
  <sheetData>
    <row r="2" spans="2:40" ht="40" customHeight="1" x14ac:dyDescent="0.35">
      <c r="D2" s="30" t="s">
        <v>287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row>
    <row r="5" spans="2:40" ht="30" customHeight="1" x14ac:dyDescent="0.35">
      <c r="B5" s="15"/>
      <c r="C5" s="15"/>
      <c r="D5" s="29" t="s">
        <v>49</v>
      </c>
      <c r="E5" s="29"/>
      <c r="F5" s="15"/>
      <c r="G5" s="29" t="s">
        <v>50</v>
      </c>
      <c r="H5" s="29"/>
      <c r="I5" s="29"/>
      <c r="J5" s="29"/>
      <c r="K5" s="29"/>
      <c r="L5" s="29"/>
      <c r="M5" s="15"/>
      <c r="N5" s="29" t="s">
        <v>51</v>
      </c>
      <c r="O5" s="29"/>
      <c r="P5" s="29"/>
      <c r="Q5" s="29"/>
      <c r="R5" s="29"/>
      <c r="S5" s="15"/>
      <c r="T5" s="29" t="s">
        <v>52</v>
      </c>
      <c r="U5" s="29"/>
      <c r="V5" s="29"/>
      <c r="W5" s="29"/>
      <c r="X5" s="15"/>
      <c r="Y5" s="29" t="s">
        <v>53</v>
      </c>
      <c r="Z5" s="29"/>
      <c r="AA5" s="29"/>
      <c r="AB5" s="29"/>
      <c r="AC5" s="29"/>
      <c r="AD5" s="29"/>
      <c r="AE5" s="15"/>
      <c r="AF5" s="29" t="s">
        <v>42</v>
      </c>
      <c r="AG5" s="15"/>
      <c r="AH5" s="29" t="s">
        <v>43</v>
      </c>
      <c r="AI5" s="15"/>
      <c r="AJ5" s="29" t="s">
        <v>54</v>
      </c>
      <c r="AK5" s="29"/>
      <c r="AL5" s="29"/>
      <c r="AM5" s="29"/>
      <c r="AN5" s="29"/>
    </row>
    <row r="6" spans="2:4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C6" s="12" t="s">
        <v>40</v>
      </c>
      <c r="AD6" s="12" t="s">
        <v>41</v>
      </c>
      <c r="AF6" s="12" t="s">
        <v>42</v>
      </c>
      <c r="AH6" s="12" t="s">
        <v>43</v>
      </c>
      <c r="AJ6" s="12" t="s">
        <v>44</v>
      </c>
      <c r="AK6" s="12" t="s">
        <v>45</v>
      </c>
      <c r="AL6" s="12" t="s">
        <v>46</v>
      </c>
      <c r="AM6" s="12" t="s">
        <v>47</v>
      </c>
      <c r="AN6" s="12" t="s">
        <v>48</v>
      </c>
    </row>
    <row r="7" spans="2:40" ht="30" customHeight="1" x14ac:dyDescent="0.35">
      <c r="B7" s="10" t="s">
        <v>19</v>
      </c>
      <c r="C7" s="10">
        <v>1008</v>
      </c>
      <c r="D7" s="10">
        <v>459</v>
      </c>
      <c r="E7" s="10">
        <v>546</v>
      </c>
      <c r="F7" s="10"/>
      <c r="G7" s="10">
        <v>99</v>
      </c>
      <c r="H7" s="10">
        <v>151</v>
      </c>
      <c r="I7" s="10">
        <v>140</v>
      </c>
      <c r="J7" s="10">
        <v>164</v>
      </c>
      <c r="K7" s="10">
        <v>186</v>
      </c>
      <c r="L7" s="10">
        <v>268</v>
      </c>
      <c r="M7" s="10"/>
      <c r="N7" s="10">
        <v>91</v>
      </c>
      <c r="O7" s="10">
        <v>143</v>
      </c>
      <c r="P7" s="10">
        <v>357</v>
      </c>
      <c r="Q7" s="10">
        <v>280</v>
      </c>
      <c r="R7" s="10">
        <v>129</v>
      </c>
      <c r="S7" s="10"/>
      <c r="T7" s="10">
        <v>61</v>
      </c>
      <c r="U7" s="10">
        <v>290</v>
      </c>
      <c r="V7" s="10">
        <v>259</v>
      </c>
      <c r="W7" s="10">
        <v>272</v>
      </c>
      <c r="X7" s="10"/>
      <c r="Y7" s="10">
        <v>415</v>
      </c>
      <c r="Z7" s="10">
        <v>104</v>
      </c>
      <c r="AA7" s="10">
        <v>327</v>
      </c>
      <c r="AB7" s="10">
        <v>67</v>
      </c>
      <c r="AC7" s="10">
        <v>69</v>
      </c>
      <c r="AD7" s="10">
        <v>21</v>
      </c>
      <c r="AE7" s="10"/>
      <c r="AF7" s="10">
        <v>488</v>
      </c>
      <c r="AG7" s="10"/>
      <c r="AH7" s="10">
        <v>983</v>
      </c>
      <c r="AI7" s="10"/>
      <c r="AJ7" s="10">
        <v>334</v>
      </c>
      <c r="AK7" s="10">
        <v>150</v>
      </c>
      <c r="AL7" s="10">
        <v>221</v>
      </c>
      <c r="AM7" s="10">
        <v>207</v>
      </c>
      <c r="AN7" s="10">
        <v>96</v>
      </c>
    </row>
    <row r="8" spans="2:40" ht="30" customHeight="1" x14ac:dyDescent="0.35">
      <c r="B8" s="11" t="s">
        <v>20</v>
      </c>
      <c r="C8" s="11">
        <v>1008</v>
      </c>
      <c r="D8" s="11">
        <v>503</v>
      </c>
      <c r="E8" s="11">
        <v>502</v>
      </c>
      <c r="F8" s="11"/>
      <c r="G8" s="11">
        <v>109</v>
      </c>
      <c r="H8" s="11">
        <v>169</v>
      </c>
      <c r="I8" s="11">
        <v>145</v>
      </c>
      <c r="J8" s="11">
        <v>169</v>
      </c>
      <c r="K8" s="11">
        <v>162</v>
      </c>
      <c r="L8" s="11">
        <v>255</v>
      </c>
      <c r="M8" s="11"/>
      <c r="N8" s="11">
        <v>95</v>
      </c>
      <c r="O8" s="11">
        <v>146</v>
      </c>
      <c r="P8" s="11">
        <v>349</v>
      </c>
      <c r="Q8" s="11">
        <v>281</v>
      </c>
      <c r="R8" s="11">
        <v>129</v>
      </c>
      <c r="S8" s="11"/>
      <c r="T8" s="11">
        <v>62</v>
      </c>
      <c r="U8" s="11">
        <v>286</v>
      </c>
      <c r="V8" s="11">
        <v>258</v>
      </c>
      <c r="W8" s="11">
        <v>278</v>
      </c>
      <c r="X8" s="11"/>
      <c r="Y8" s="11">
        <v>428</v>
      </c>
      <c r="Z8" s="11">
        <v>102</v>
      </c>
      <c r="AA8" s="11">
        <v>309</v>
      </c>
      <c r="AB8" s="11">
        <v>69</v>
      </c>
      <c r="AC8" s="11">
        <v>74</v>
      </c>
      <c r="AD8" s="11">
        <v>21</v>
      </c>
      <c r="AE8" s="11"/>
      <c r="AF8" s="11">
        <v>487</v>
      </c>
      <c r="AG8" s="11"/>
      <c r="AH8" s="11">
        <v>984</v>
      </c>
      <c r="AI8" s="11"/>
      <c r="AJ8" s="11">
        <v>320</v>
      </c>
      <c r="AK8" s="11">
        <v>145</v>
      </c>
      <c r="AL8" s="11">
        <v>211</v>
      </c>
      <c r="AM8" s="11">
        <v>229</v>
      </c>
      <c r="AN8" s="11">
        <v>103</v>
      </c>
    </row>
    <row r="9" spans="2:40" x14ac:dyDescent="0.35">
      <c r="B9" s="18" t="s">
        <v>274</v>
      </c>
      <c r="C9" s="17">
        <v>0.11361716041485601</v>
      </c>
      <c r="D9" s="17">
        <v>0.143477624420319</v>
      </c>
      <c r="E9" s="17">
        <v>8.4428643795938299E-2</v>
      </c>
      <c r="F9" s="17"/>
      <c r="G9" s="17">
        <v>0.18832230585304999</v>
      </c>
      <c r="H9" s="17">
        <v>0.16301804384771901</v>
      </c>
      <c r="I9" s="17">
        <v>0.117535862918907</v>
      </c>
      <c r="J9" s="17">
        <v>0.120836005570663</v>
      </c>
      <c r="K9" s="17">
        <v>0.105280389027059</v>
      </c>
      <c r="L9" s="17">
        <v>4.7166410153505402E-2</v>
      </c>
      <c r="M9" s="17"/>
      <c r="N9" s="17">
        <v>0.109915471670298</v>
      </c>
      <c r="O9" s="17">
        <v>0.130270409376297</v>
      </c>
      <c r="P9" s="17">
        <v>7.9055605203323803E-2</v>
      </c>
      <c r="Q9" s="17">
        <v>0.15105784495914301</v>
      </c>
      <c r="R9" s="17">
        <v>0.116612547011819</v>
      </c>
      <c r="S9" s="17"/>
      <c r="T9" s="17">
        <v>0.116750222482137</v>
      </c>
      <c r="U9" s="17">
        <v>9.6792182508071506E-2</v>
      </c>
      <c r="V9" s="17">
        <v>0.15658793331805601</v>
      </c>
      <c r="W9" s="17">
        <v>0.11381484051317201</v>
      </c>
      <c r="X9" s="17"/>
      <c r="Y9" s="17">
        <v>0.14479164925378901</v>
      </c>
      <c r="Z9" s="17">
        <v>0.15855595739782699</v>
      </c>
      <c r="AA9" s="17">
        <v>5.1243250889017503E-2</v>
      </c>
      <c r="AB9" s="17">
        <v>0.138204455023265</v>
      </c>
      <c r="AC9" s="17">
        <v>0.104497574769357</v>
      </c>
      <c r="AD9" s="17">
        <v>0.11016826402044599</v>
      </c>
      <c r="AE9" s="17"/>
      <c r="AF9" s="17">
        <v>0.106744762669646</v>
      </c>
      <c r="AG9" s="17"/>
      <c r="AH9" s="17">
        <v>0.116365532542042</v>
      </c>
      <c r="AI9" s="17"/>
      <c r="AJ9" s="17">
        <v>0.126343553938954</v>
      </c>
      <c r="AK9" s="17">
        <v>0.10948977282342701</v>
      </c>
      <c r="AL9" s="17">
        <v>0.110086034923583</v>
      </c>
      <c r="AM9" s="17">
        <v>0.10090126478530601</v>
      </c>
      <c r="AN9" s="17">
        <v>0.11539417838447499</v>
      </c>
    </row>
    <row r="10" spans="2:40" x14ac:dyDescent="0.35">
      <c r="B10" s="18" t="s">
        <v>275</v>
      </c>
      <c r="C10" s="17">
        <v>0.29670485026819998</v>
      </c>
      <c r="D10" s="17">
        <v>0.345948120377083</v>
      </c>
      <c r="E10" s="17">
        <v>0.24922117350560599</v>
      </c>
      <c r="F10" s="17"/>
      <c r="G10" s="17">
        <v>0.245327411905156</v>
      </c>
      <c r="H10" s="17">
        <v>0.37588821905936398</v>
      </c>
      <c r="I10" s="17">
        <v>0.33465039553975601</v>
      </c>
      <c r="J10" s="17">
        <v>0.28899953937358902</v>
      </c>
      <c r="K10" s="17">
        <v>0.22918184099741001</v>
      </c>
      <c r="L10" s="17">
        <v>0.29251721738431002</v>
      </c>
      <c r="M10" s="17"/>
      <c r="N10" s="17">
        <v>0.32041241843836699</v>
      </c>
      <c r="O10" s="17">
        <v>0.244273649385885</v>
      </c>
      <c r="P10" s="17">
        <v>0.26344503748158099</v>
      </c>
      <c r="Q10" s="17">
        <v>0.31911218753697301</v>
      </c>
      <c r="R10" s="17">
        <v>0.38433422367337</v>
      </c>
      <c r="S10" s="17"/>
      <c r="T10" s="17">
        <v>0.21449702128203399</v>
      </c>
      <c r="U10" s="17">
        <v>0.27557149098619599</v>
      </c>
      <c r="V10" s="17">
        <v>0.29986599315353202</v>
      </c>
      <c r="W10" s="17">
        <v>0.38090305601257102</v>
      </c>
      <c r="X10" s="17"/>
      <c r="Y10" s="17">
        <v>0.340856184244274</v>
      </c>
      <c r="Z10" s="17">
        <v>0.238014330467746</v>
      </c>
      <c r="AA10" s="17">
        <v>0.27171046679859601</v>
      </c>
      <c r="AB10" s="17">
        <v>0.29515134402818699</v>
      </c>
      <c r="AC10" s="17">
        <v>0.28158817799172597</v>
      </c>
      <c r="AD10" s="17">
        <v>0.17968509028325599</v>
      </c>
      <c r="AE10" s="17"/>
      <c r="AF10" s="17">
        <v>0.28314304447973998</v>
      </c>
      <c r="AG10" s="17"/>
      <c r="AH10" s="17">
        <v>0.29861844148676497</v>
      </c>
      <c r="AI10" s="17"/>
      <c r="AJ10" s="17">
        <v>0.33528855774292698</v>
      </c>
      <c r="AK10" s="17">
        <v>0.33622304944790199</v>
      </c>
      <c r="AL10" s="17">
        <v>0.28029904875994299</v>
      </c>
      <c r="AM10" s="17">
        <v>0.235664900683381</v>
      </c>
      <c r="AN10" s="17">
        <v>0.29051890172641798</v>
      </c>
    </row>
    <row r="11" spans="2:40" ht="29" x14ac:dyDescent="0.35">
      <c r="B11" s="18" t="s">
        <v>276</v>
      </c>
      <c r="C11" s="17">
        <v>0.23726923054551499</v>
      </c>
      <c r="D11" s="17">
        <v>0.210646029198406</v>
      </c>
      <c r="E11" s="17">
        <v>0.25935225638722498</v>
      </c>
      <c r="F11" s="17"/>
      <c r="G11" s="17">
        <v>0.23974294878716901</v>
      </c>
      <c r="H11" s="17">
        <v>0.22861014785096301</v>
      </c>
      <c r="I11" s="17">
        <v>0.205969245276656</v>
      </c>
      <c r="J11" s="17">
        <v>0.26959200725027299</v>
      </c>
      <c r="K11" s="17">
        <v>0.21220734174296901</v>
      </c>
      <c r="L11" s="17">
        <v>0.25426618850782401</v>
      </c>
      <c r="M11" s="17"/>
      <c r="N11" s="17">
        <v>0.23900331755651699</v>
      </c>
      <c r="O11" s="17">
        <v>0.20249603419175599</v>
      </c>
      <c r="P11" s="17">
        <v>0.247849504918848</v>
      </c>
      <c r="Q11" s="17">
        <v>0.260793831048862</v>
      </c>
      <c r="R11" s="17">
        <v>0.185909225550729</v>
      </c>
      <c r="S11" s="17"/>
      <c r="T11" s="17">
        <v>0.29938438342934498</v>
      </c>
      <c r="U11" s="17">
        <v>0.21413041460520499</v>
      </c>
      <c r="V11" s="17">
        <v>0.24363644689102301</v>
      </c>
      <c r="W11" s="17">
        <v>0.225800285702665</v>
      </c>
      <c r="X11" s="17"/>
      <c r="Y11" s="17">
        <v>0.213451214178207</v>
      </c>
      <c r="Z11" s="17">
        <v>0.25550227722799301</v>
      </c>
      <c r="AA11" s="17">
        <v>0.24611815746169299</v>
      </c>
      <c r="AB11" s="17">
        <v>0.26007047965739899</v>
      </c>
      <c r="AC11" s="17">
        <v>0.31061331902193901</v>
      </c>
      <c r="AD11" s="17">
        <v>0.22611680951132301</v>
      </c>
      <c r="AE11" s="17"/>
      <c r="AF11" s="17">
        <v>0.24418742212354999</v>
      </c>
      <c r="AG11" s="17"/>
      <c r="AH11" s="17">
        <v>0.23798961884626199</v>
      </c>
      <c r="AI11" s="17"/>
      <c r="AJ11" s="17">
        <v>0.22237618364866299</v>
      </c>
      <c r="AK11" s="17">
        <v>0.17132539262388</v>
      </c>
      <c r="AL11" s="17">
        <v>0.229096492550869</v>
      </c>
      <c r="AM11" s="17">
        <v>0.320593522869276</v>
      </c>
      <c r="AN11" s="17">
        <v>0.20785967986938</v>
      </c>
    </row>
    <row r="12" spans="2:40" x14ac:dyDescent="0.35">
      <c r="B12" s="18" t="s">
        <v>277</v>
      </c>
      <c r="C12" s="17">
        <v>0.13209433334547399</v>
      </c>
      <c r="D12" s="17">
        <v>0.124232366479861</v>
      </c>
      <c r="E12" s="17">
        <v>0.14074469627060801</v>
      </c>
      <c r="F12" s="17"/>
      <c r="G12" s="17">
        <v>0.18758549104180899</v>
      </c>
      <c r="H12" s="17">
        <v>7.7919132028656607E-2</v>
      </c>
      <c r="I12" s="17">
        <v>0.136815840576928</v>
      </c>
      <c r="J12" s="17">
        <v>0.108420097960852</v>
      </c>
      <c r="K12" s="17">
        <v>0.15767135941469601</v>
      </c>
      <c r="L12" s="17">
        <v>0.14108411620379899</v>
      </c>
      <c r="M12" s="17"/>
      <c r="N12" s="17">
        <v>0.10133090302997701</v>
      </c>
      <c r="O12" s="17">
        <v>0.15946997400243099</v>
      </c>
      <c r="P12" s="17">
        <v>0.13362204004002001</v>
      </c>
      <c r="Q12" s="17">
        <v>0.108205016488634</v>
      </c>
      <c r="R12" s="17">
        <v>0.16421211287663201</v>
      </c>
      <c r="S12" s="17"/>
      <c r="T12" s="17">
        <v>0.12150468179537099</v>
      </c>
      <c r="U12" s="17">
        <v>0.13068134598376299</v>
      </c>
      <c r="V12" s="17">
        <v>0.132403485002764</v>
      </c>
      <c r="W12" s="17">
        <v>0.104933630165089</v>
      </c>
      <c r="X12" s="17"/>
      <c r="Y12" s="17">
        <v>0.11162937807444499</v>
      </c>
      <c r="Z12" s="17">
        <v>0.18256724792010701</v>
      </c>
      <c r="AA12" s="17">
        <v>0.14401623475935901</v>
      </c>
      <c r="AB12" s="17">
        <v>0.14581780448840201</v>
      </c>
      <c r="AC12" s="17">
        <v>0.13937683847558299</v>
      </c>
      <c r="AD12" s="17">
        <v>8.7373412677941603E-2</v>
      </c>
      <c r="AE12" s="17"/>
      <c r="AF12" s="17">
        <v>0.12846902463774601</v>
      </c>
      <c r="AG12" s="17"/>
      <c r="AH12" s="17">
        <v>0.13360872419421399</v>
      </c>
      <c r="AI12" s="17"/>
      <c r="AJ12" s="17">
        <v>9.0217746957801395E-2</v>
      </c>
      <c r="AK12" s="17">
        <v>0.143860542955174</v>
      </c>
      <c r="AL12" s="17">
        <v>0.13815148230152599</v>
      </c>
      <c r="AM12" s="17">
        <v>0.15248690968516099</v>
      </c>
      <c r="AN12" s="17">
        <v>0.18788509877395501</v>
      </c>
    </row>
    <row r="13" spans="2:40" x14ac:dyDescent="0.35">
      <c r="B13" s="18" t="s">
        <v>278</v>
      </c>
      <c r="C13" s="17">
        <v>0.15301049367286099</v>
      </c>
      <c r="D13" s="17">
        <v>0.14125790626220999</v>
      </c>
      <c r="E13" s="17">
        <v>0.16567675948742699</v>
      </c>
      <c r="F13" s="17"/>
      <c r="G13" s="17">
        <v>9.0532069979471497E-2</v>
      </c>
      <c r="H13" s="17">
        <v>9.4497486566521502E-2</v>
      </c>
      <c r="I13" s="17">
        <v>0.163783883994781</v>
      </c>
      <c r="J13" s="17">
        <v>0.131712291997163</v>
      </c>
      <c r="K13" s="17">
        <v>0.23164690607282001</v>
      </c>
      <c r="L13" s="17">
        <v>0.17659591871175701</v>
      </c>
      <c r="M13" s="17"/>
      <c r="N13" s="17">
        <v>0.116645738355222</v>
      </c>
      <c r="O13" s="17">
        <v>0.18989029081987899</v>
      </c>
      <c r="P13" s="17">
        <v>0.19658125276573399</v>
      </c>
      <c r="Q13" s="17">
        <v>0.12187473627879</v>
      </c>
      <c r="R13" s="17">
        <v>9.7555894693836007E-2</v>
      </c>
      <c r="S13" s="17"/>
      <c r="T13" s="17">
        <v>0.17467793492585601</v>
      </c>
      <c r="U13" s="17">
        <v>0.189595265808844</v>
      </c>
      <c r="V13" s="17">
        <v>0.105030420171386</v>
      </c>
      <c r="W13" s="17">
        <v>0.14140329283649899</v>
      </c>
      <c r="X13" s="17"/>
      <c r="Y13" s="17">
        <v>0.138035726786953</v>
      </c>
      <c r="Z13" s="17">
        <v>0.111851787472825</v>
      </c>
      <c r="AA13" s="17">
        <v>0.203791965568836</v>
      </c>
      <c r="AB13" s="17">
        <v>0.10317683196841899</v>
      </c>
      <c r="AC13" s="17">
        <v>9.6162563629363498E-2</v>
      </c>
      <c r="AD13" s="17">
        <v>0.16106388022911999</v>
      </c>
      <c r="AE13" s="17"/>
      <c r="AF13" s="17">
        <v>0.165811168975809</v>
      </c>
      <c r="AG13" s="17"/>
      <c r="AH13" s="17">
        <v>0.15097943386000101</v>
      </c>
      <c r="AI13" s="17"/>
      <c r="AJ13" s="17">
        <v>0.14855394706661099</v>
      </c>
      <c r="AK13" s="17">
        <v>0.14575834060846499</v>
      </c>
      <c r="AL13" s="17">
        <v>0.17459944411245301</v>
      </c>
      <c r="AM13" s="17">
        <v>0.13201646306940101</v>
      </c>
      <c r="AN13" s="17">
        <v>0.17951555749592699</v>
      </c>
    </row>
    <row r="14" spans="2:40" x14ac:dyDescent="0.35">
      <c r="B14" s="18" t="s">
        <v>58</v>
      </c>
      <c r="C14" s="17">
        <v>6.7303931753094695E-2</v>
      </c>
      <c r="D14" s="17">
        <v>3.4437953262122199E-2</v>
      </c>
      <c r="E14" s="17">
        <v>0.100576470553196</v>
      </c>
      <c r="F14" s="17"/>
      <c r="G14" s="17">
        <v>4.8489772433344402E-2</v>
      </c>
      <c r="H14" s="17">
        <v>6.0066970646776803E-2</v>
      </c>
      <c r="I14" s="17">
        <v>4.1244771692971902E-2</v>
      </c>
      <c r="J14" s="17">
        <v>8.0440057847459806E-2</v>
      </c>
      <c r="K14" s="17">
        <v>6.4012162745046397E-2</v>
      </c>
      <c r="L14" s="17">
        <v>8.8370149038803705E-2</v>
      </c>
      <c r="M14" s="17"/>
      <c r="N14" s="17">
        <v>0.112692150949619</v>
      </c>
      <c r="O14" s="17">
        <v>7.3599642223752204E-2</v>
      </c>
      <c r="P14" s="17">
        <v>7.9446559590492696E-2</v>
      </c>
      <c r="Q14" s="17">
        <v>3.8956383687598801E-2</v>
      </c>
      <c r="R14" s="17">
        <v>5.1375996193613299E-2</v>
      </c>
      <c r="S14" s="17"/>
      <c r="T14" s="17">
        <v>7.3185756085257403E-2</v>
      </c>
      <c r="U14" s="17">
        <v>9.3229300107921201E-2</v>
      </c>
      <c r="V14" s="17">
        <v>6.2475721463239001E-2</v>
      </c>
      <c r="W14" s="17">
        <v>3.3144894770003798E-2</v>
      </c>
      <c r="X14" s="17"/>
      <c r="Y14" s="17">
        <v>5.12358474623308E-2</v>
      </c>
      <c r="Z14" s="17">
        <v>5.3508399513502503E-2</v>
      </c>
      <c r="AA14" s="17">
        <v>8.3119924522498806E-2</v>
      </c>
      <c r="AB14" s="17">
        <v>5.7579084834328199E-2</v>
      </c>
      <c r="AC14" s="17">
        <v>6.7761526112032899E-2</v>
      </c>
      <c r="AD14" s="17">
        <v>0.23559254327791401</v>
      </c>
      <c r="AE14" s="17"/>
      <c r="AF14" s="17">
        <v>7.1644577113508301E-2</v>
      </c>
      <c r="AG14" s="17"/>
      <c r="AH14" s="17">
        <v>6.2438249070715601E-2</v>
      </c>
      <c r="AI14" s="17"/>
      <c r="AJ14" s="17">
        <v>7.7220010645042303E-2</v>
      </c>
      <c r="AK14" s="17">
        <v>9.3342901541151393E-2</v>
      </c>
      <c r="AL14" s="17">
        <v>6.7767497351625502E-2</v>
      </c>
      <c r="AM14" s="17">
        <v>5.8336938907475003E-2</v>
      </c>
      <c r="AN14" s="17">
        <v>1.8826583749845999E-2</v>
      </c>
    </row>
    <row r="15" spans="2:40" x14ac:dyDescent="0.35">
      <c r="B15" s="18" t="s">
        <v>279</v>
      </c>
      <c r="C15" s="21">
        <v>0.41032201068305602</v>
      </c>
      <c r="D15" s="21">
        <v>0.48942574479740097</v>
      </c>
      <c r="E15" s="21">
        <v>0.33364981730154403</v>
      </c>
      <c r="F15" s="21"/>
      <c r="G15" s="21">
        <v>0.43364971775820599</v>
      </c>
      <c r="H15" s="21">
        <v>0.53890626290708199</v>
      </c>
      <c r="I15" s="21">
        <v>0.452186258458663</v>
      </c>
      <c r="J15" s="21">
        <v>0.40983554494425301</v>
      </c>
      <c r="K15" s="21">
        <v>0.33446223002446801</v>
      </c>
      <c r="L15" s="21">
        <v>0.339683627537816</v>
      </c>
      <c r="M15" s="21"/>
      <c r="N15" s="21">
        <v>0.43032789010866501</v>
      </c>
      <c r="O15" s="21">
        <v>0.374544058762182</v>
      </c>
      <c r="P15" s="21">
        <v>0.34250064268490499</v>
      </c>
      <c r="Q15" s="21">
        <v>0.470170032496116</v>
      </c>
      <c r="R15" s="21">
        <v>0.500946770685189</v>
      </c>
      <c r="S15" s="21"/>
      <c r="T15" s="21">
        <v>0.33124724376417097</v>
      </c>
      <c r="U15" s="21">
        <v>0.37236367349426802</v>
      </c>
      <c r="V15" s="21">
        <v>0.456453926471588</v>
      </c>
      <c r="W15" s="21">
        <v>0.494717896525743</v>
      </c>
      <c r="X15" s="21"/>
      <c r="Y15" s="21">
        <v>0.48564783349806401</v>
      </c>
      <c r="Z15" s="21">
        <v>0.39657028786557302</v>
      </c>
      <c r="AA15" s="21">
        <v>0.322953717687613</v>
      </c>
      <c r="AB15" s="21">
        <v>0.433355799051451</v>
      </c>
      <c r="AC15" s="21">
        <v>0.38608575276108198</v>
      </c>
      <c r="AD15" s="21">
        <v>0.28985335430370202</v>
      </c>
      <c r="AE15" s="21"/>
      <c r="AF15" s="21">
        <v>0.38988780714938598</v>
      </c>
      <c r="AG15" s="21"/>
      <c r="AH15" s="21">
        <v>0.41498397402880699</v>
      </c>
      <c r="AI15" s="21"/>
      <c r="AJ15" s="21">
        <v>0.46163211168188101</v>
      </c>
      <c r="AK15" s="21">
        <v>0.44571282227132902</v>
      </c>
      <c r="AL15" s="21">
        <v>0.39038508368352598</v>
      </c>
      <c r="AM15" s="21">
        <v>0.33656616546868701</v>
      </c>
      <c r="AN15" s="21">
        <v>0.405913080110893</v>
      </c>
    </row>
    <row r="16" spans="2:40" x14ac:dyDescent="0.35">
      <c r="B16" s="18" t="s">
        <v>280</v>
      </c>
      <c r="C16" s="21">
        <v>0.28510482701833501</v>
      </c>
      <c r="D16" s="21">
        <v>0.26549027274207099</v>
      </c>
      <c r="E16" s="21">
        <v>0.30642145575803498</v>
      </c>
      <c r="F16" s="21"/>
      <c r="G16" s="21">
        <v>0.27811756102127999</v>
      </c>
      <c r="H16" s="21">
        <v>0.17241661859517801</v>
      </c>
      <c r="I16" s="21">
        <v>0.30059972457170903</v>
      </c>
      <c r="J16" s="21">
        <v>0.240132389958014</v>
      </c>
      <c r="K16" s="21">
        <v>0.38931826548751602</v>
      </c>
      <c r="L16" s="21">
        <v>0.31768003491555702</v>
      </c>
      <c r="M16" s="21"/>
      <c r="N16" s="21">
        <v>0.21797664138519901</v>
      </c>
      <c r="O16" s="21">
        <v>0.34936026482230997</v>
      </c>
      <c r="P16" s="21">
        <v>0.330203292805755</v>
      </c>
      <c r="Q16" s="21">
        <v>0.23007975276742401</v>
      </c>
      <c r="R16" s="21">
        <v>0.26176800757046798</v>
      </c>
      <c r="S16" s="21"/>
      <c r="T16" s="21">
        <v>0.29618261672122698</v>
      </c>
      <c r="U16" s="21">
        <v>0.32027661179260603</v>
      </c>
      <c r="V16" s="21">
        <v>0.23743390517415</v>
      </c>
      <c r="W16" s="21">
        <v>0.24633692300158799</v>
      </c>
      <c r="X16" s="21"/>
      <c r="Y16" s="21">
        <v>0.24966510486139801</v>
      </c>
      <c r="Z16" s="21">
        <v>0.29441903539293202</v>
      </c>
      <c r="AA16" s="21">
        <v>0.34780820032819498</v>
      </c>
      <c r="AB16" s="21">
        <v>0.24899463645682099</v>
      </c>
      <c r="AC16" s="21">
        <v>0.23553940210494601</v>
      </c>
      <c r="AD16" s="21">
        <v>0.24843729290706101</v>
      </c>
      <c r="AE16" s="21"/>
      <c r="AF16" s="21">
        <v>0.29428019361355601</v>
      </c>
      <c r="AG16" s="21"/>
      <c r="AH16" s="21">
        <v>0.284588158054215</v>
      </c>
      <c r="AI16" s="21"/>
      <c r="AJ16" s="21">
        <v>0.23877169402441301</v>
      </c>
      <c r="AK16" s="21">
        <v>0.28961888356363902</v>
      </c>
      <c r="AL16" s="21">
        <v>0.312750926413979</v>
      </c>
      <c r="AM16" s="21">
        <v>0.284503372754562</v>
      </c>
      <c r="AN16" s="21">
        <v>0.367400656269882</v>
      </c>
    </row>
    <row r="17" spans="2:40" x14ac:dyDescent="0.35">
      <c r="B17" s="18" t="s">
        <v>240</v>
      </c>
      <c r="C17" s="22">
        <v>0.12521718366472001</v>
      </c>
      <c r="D17" s="22">
        <v>0.22393547205532999</v>
      </c>
      <c r="E17" s="22">
        <v>2.7228361543509001E-2</v>
      </c>
      <c r="F17" s="22"/>
      <c r="G17" s="22">
        <v>0.155532156736926</v>
      </c>
      <c r="H17" s="22">
        <v>0.36648964431190401</v>
      </c>
      <c r="I17" s="22">
        <v>0.15158653388695401</v>
      </c>
      <c r="J17" s="22">
        <v>0.169703154986238</v>
      </c>
      <c r="K17" s="22">
        <v>-5.4856035463047702E-2</v>
      </c>
      <c r="L17" s="22">
        <v>2.2003592622259101E-2</v>
      </c>
      <c r="M17" s="22"/>
      <c r="N17" s="22">
        <v>0.212351248723466</v>
      </c>
      <c r="O17" s="22">
        <v>2.5183793939871999E-2</v>
      </c>
      <c r="P17" s="22">
        <v>1.2297349879150399E-2</v>
      </c>
      <c r="Q17" s="22">
        <v>0.24009027972869201</v>
      </c>
      <c r="R17" s="22">
        <v>0.239178763114721</v>
      </c>
      <c r="S17" s="22"/>
      <c r="T17" s="22">
        <v>3.5064627042943802E-2</v>
      </c>
      <c r="U17" s="22">
        <v>5.20870617016614E-2</v>
      </c>
      <c r="V17" s="22">
        <v>0.219020021297437</v>
      </c>
      <c r="W17" s="22">
        <v>0.248380973524155</v>
      </c>
      <c r="X17" s="22"/>
      <c r="Y17" s="22">
        <v>0.235982728636666</v>
      </c>
      <c r="Z17" s="22">
        <v>0.10215125247264099</v>
      </c>
      <c r="AA17" s="22">
        <v>-2.4854482640581502E-2</v>
      </c>
      <c r="AB17" s="22">
        <v>0.18436116259463001</v>
      </c>
      <c r="AC17" s="22">
        <v>0.150546350656136</v>
      </c>
      <c r="AD17" s="22">
        <v>4.1416061396641099E-2</v>
      </c>
      <c r="AE17" s="22"/>
      <c r="AF17" s="22">
        <v>9.5607613535830402E-2</v>
      </c>
      <c r="AG17" s="22"/>
      <c r="AH17" s="22">
        <v>0.13039581597459199</v>
      </c>
      <c r="AI17" s="22"/>
      <c r="AJ17" s="22">
        <v>0.222860417657469</v>
      </c>
      <c r="AK17" s="22">
        <v>0.15609393870769001</v>
      </c>
      <c r="AL17" s="22">
        <v>7.7634157269546603E-2</v>
      </c>
      <c r="AM17" s="22">
        <v>5.2062792714124798E-2</v>
      </c>
      <c r="AN17" s="22">
        <v>3.8512423841011098E-2</v>
      </c>
    </row>
    <row r="18" spans="2:40" x14ac:dyDescent="0.35">
      <c r="B18" s="16"/>
    </row>
    <row r="19" spans="2:40" x14ac:dyDescent="0.35">
      <c r="B19" t="s">
        <v>63</v>
      </c>
    </row>
    <row r="20" spans="2:40" x14ac:dyDescent="0.35">
      <c r="B20" t="s">
        <v>64</v>
      </c>
    </row>
    <row r="22" spans="2:40" x14ac:dyDescent="0.35">
      <c r="B22" s="8" t="str">
        <f>HYPERLINK("#'Contents'!A1", "Return to Contents")</f>
        <v>Return to Contents</v>
      </c>
    </row>
  </sheetData>
  <mergeCells count="9">
    <mergeCell ref="AF5"/>
    <mergeCell ref="AH5"/>
    <mergeCell ref="AJ5:AN5"/>
    <mergeCell ref="D2:AH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dimension ref="B2:AN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0" width="10.7265625" customWidth="1"/>
    <col min="41" max="41" width="2.1796875" customWidth="1"/>
  </cols>
  <sheetData>
    <row r="2" spans="2:40" ht="40" customHeight="1" x14ac:dyDescent="0.35">
      <c r="D2" s="30" t="s">
        <v>288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row>
    <row r="5" spans="2:40" ht="30" customHeight="1" x14ac:dyDescent="0.35">
      <c r="B5" s="15"/>
      <c r="C5" s="15"/>
      <c r="D5" s="29" t="s">
        <v>49</v>
      </c>
      <c r="E5" s="29"/>
      <c r="F5" s="15"/>
      <c r="G5" s="29" t="s">
        <v>50</v>
      </c>
      <c r="H5" s="29"/>
      <c r="I5" s="29"/>
      <c r="J5" s="29"/>
      <c r="K5" s="29"/>
      <c r="L5" s="29"/>
      <c r="M5" s="15"/>
      <c r="N5" s="29" t="s">
        <v>51</v>
      </c>
      <c r="O5" s="29"/>
      <c r="P5" s="29"/>
      <c r="Q5" s="29"/>
      <c r="R5" s="29"/>
      <c r="S5" s="15"/>
      <c r="T5" s="29" t="s">
        <v>52</v>
      </c>
      <c r="U5" s="29"/>
      <c r="V5" s="29"/>
      <c r="W5" s="29"/>
      <c r="X5" s="15"/>
      <c r="Y5" s="29" t="s">
        <v>53</v>
      </c>
      <c r="Z5" s="29"/>
      <c r="AA5" s="29"/>
      <c r="AB5" s="29"/>
      <c r="AC5" s="29"/>
      <c r="AD5" s="29"/>
      <c r="AE5" s="15"/>
      <c r="AF5" s="29" t="s">
        <v>42</v>
      </c>
      <c r="AG5" s="15"/>
      <c r="AH5" s="29" t="s">
        <v>43</v>
      </c>
      <c r="AI5" s="15"/>
      <c r="AJ5" s="29" t="s">
        <v>54</v>
      </c>
      <c r="AK5" s="29"/>
      <c r="AL5" s="29"/>
      <c r="AM5" s="29"/>
      <c r="AN5" s="29"/>
    </row>
    <row r="6" spans="2:4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C6" s="12" t="s">
        <v>40</v>
      </c>
      <c r="AD6" s="12" t="s">
        <v>41</v>
      </c>
      <c r="AF6" s="12" t="s">
        <v>42</v>
      </c>
      <c r="AH6" s="12" t="s">
        <v>43</v>
      </c>
      <c r="AJ6" s="12" t="s">
        <v>44</v>
      </c>
      <c r="AK6" s="12" t="s">
        <v>45</v>
      </c>
      <c r="AL6" s="12" t="s">
        <v>46</v>
      </c>
      <c r="AM6" s="12" t="s">
        <v>47</v>
      </c>
      <c r="AN6" s="12" t="s">
        <v>48</v>
      </c>
    </row>
    <row r="7" spans="2:40" ht="30" customHeight="1" x14ac:dyDescent="0.35">
      <c r="B7" s="10" t="s">
        <v>19</v>
      </c>
      <c r="C7" s="10">
        <v>1008</v>
      </c>
      <c r="D7" s="10">
        <v>459</v>
      </c>
      <c r="E7" s="10">
        <v>546</v>
      </c>
      <c r="F7" s="10"/>
      <c r="G7" s="10">
        <v>99</v>
      </c>
      <c r="H7" s="10">
        <v>151</v>
      </c>
      <c r="I7" s="10">
        <v>140</v>
      </c>
      <c r="J7" s="10">
        <v>164</v>
      </c>
      <c r="K7" s="10">
        <v>186</v>
      </c>
      <c r="L7" s="10">
        <v>268</v>
      </c>
      <c r="M7" s="10"/>
      <c r="N7" s="10">
        <v>91</v>
      </c>
      <c r="O7" s="10">
        <v>143</v>
      </c>
      <c r="P7" s="10">
        <v>357</v>
      </c>
      <c r="Q7" s="10">
        <v>280</v>
      </c>
      <c r="R7" s="10">
        <v>129</v>
      </c>
      <c r="S7" s="10"/>
      <c r="T7" s="10">
        <v>61</v>
      </c>
      <c r="U7" s="10">
        <v>290</v>
      </c>
      <c r="V7" s="10">
        <v>259</v>
      </c>
      <c r="W7" s="10">
        <v>272</v>
      </c>
      <c r="X7" s="10"/>
      <c r="Y7" s="10">
        <v>415</v>
      </c>
      <c r="Z7" s="10">
        <v>104</v>
      </c>
      <c r="AA7" s="10">
        <v>327</v>
      </c>
      <c r="AB7" s="10">
        <v>67</v>
      </c>
      <c r="AC7" s="10">
        <v>69</v>
      </c>
      <c r="AD7" s="10">
        <v>21</v>
      </c>
      <c r="AE7" s="10"/>
      <c r="AF7" s="10">
        <v>488</v>
      </c>
      <c r="AG7" s="10"/>
      <c r="AH7" s="10">
        <v>983</v>
      </c>
      <c r="AI7" s="10"/>
      <c r="AJ7" s="10">
        <v>334</v>
      </c>
      <c r="AK7" s="10">
        <v>150</v>
      </c>
      <c r="AL7" s="10">
        <v>221</v>
      </c>
      <c r="AM7" s="10">
        <v>207</v>
      </c>
      <c r="AN7" s="10">
        <v>96</v>
      </c>
    </row>
    <row r="8" spans="2:40" ht="30" customHeight="1" x14ac:dyDescent="0.35">
      <c r="B8" s="11" t="s">
        <v>20</v>
      </c>
      <c r="C8" s="11">
        <v>1008</v>
      </c>
      <c r="D8" s="11">
        <v>503</v>
      </c>
      <c r="E8" s="11">
        <v>502</v>
      </c>
      <c r="F8" s="11"/>
      <c r="G8" s="11">
        <v>109</v>
      </c>
      <c r="H8" s="11">
        <v>169</v>
      </c>
      <c r="I8" s="11">
        <v>145</v>
      </c>
      <c r="J8" s="11">
        <v>169</v>
      </c>
      <c r="K8" s="11">
        <v>162</v>
      </c>
      <c r="L8" s="11">
        <v>255</v>
      </c>
      <c r="M8" s="11"/>
      <c r="N8" s="11">
        <v>95</v>
      </c>
      <c r="O8" s="11">
        <v>146</v>
      </c>
      <c r="P8" s="11">
        <v>349</v>
      </c>
      <c r="Q8" s="11">
        <v>281</v>
      </c>
      <c r="R8" s="11">
        <v>129</v>
      </c>
      <c r="S8" s="11"/>
      <c r="T8" s="11">
        <v>62</v>
      </c>
      <c r="U8" s="11">
        <v>286</v>
      </c>
      <c r="V8" s="11">
        <v>258</v>
      </c>
      <c r="W8" s="11">
        <v>278</v>
      </c>
      <c r="X8" s="11"/>
      <c r="Y8" s="11">
        <v>428</v>
      </c>
      <c r="Z8" s="11">
        <v>102</v>
      </c>
      <c r="AA8" s="11">
        <v>309</v>
      </c>
      <c r="AB8" s="11">
        <v>69</v>
      </c>
      <c r="AC8" s="11">
        <v>74</v>
      </c>
      <c r="AD8" s="11">
        <v>21</v>
      </c>
      <c r="AE8" s="11"/>
      <c r="AF8" s="11">
        <v>487</v>
      </c>
      <c r="AG8" s="11"/>
      <c r="AH8" s="11">
        <v>984</v>
      </c>
      <c r="AI8" s="11"/>
      <c r="AJ8" s="11">
        <v>320</v>
      </c>
      <c r="AK8" s="11">
        <v>145</v>
      </c>
      <c r="AL8" s="11">
        <v>211</v>
      </c>
      <c r="AM8" s="11">
        <v>229</v>
      </c>
      <c r="AN8" s="11">
        <v>103</v>
      </c>
    </row>
    <row r="9" spans="2:40" x14ac:dyDescent="0.35">
      <c r="B9" s="18" t="s">
        <v>274</v>
      </c>
      <c r="C9" s="17">
        <v>0.13500282003445699</v>
      </c>
      <c r="D9" s="17">
        <v>0.18039177333965301</v>
      </c>
      <c r="E9" s="17">
        <v>8.8439778227805604E-2</v>
      </c>
      <c r="F9" s="17"/>
      <c r="G9" s="17">
        <v>0.24730971961034401</v>
      </c>
      <c r="H9" s="17">
        <v>0.22737205692849399</v>
      </c>
      <c r="I9" s="17">
        <v>0.145567822925152</v>
      </c>
      <c r="J9" s="17">
        <v>0.143063279562609</v>
      </c>
      <c r="K9" s="17">
        <v>0.10540048200485801</v>
      </c>
      <c r="L9" s="17">
        <v>3.3123576668044399E-2</v>
      </c>
      <c r="M9" s="17"/>
      <c r="N9" s="17">
        <v>0.103726446582419</v>
      </c>
      <c r="O9" s="17">
        <v>0.14158056816810699</v>
      </c>
      <c r="P9" s="17">
        <v>9.5935724661604702E-2</v>
      </c>
      <c r="Q9" s="17">
        <v>0.16332306891406101</v>
      </c>
      <c r="R9" s="17">
        <v>0.20317669811158001</v>
      </c>
      <c r="S9" s="17"/>
      <c r="T9" s="17">
        <v>8.7497535620951306E-2</v>
      </c>
      <c r="U9" s="17">
        <v>9.7820031565755597E-2</v>
      </c>
      <c r="V9" s="17">
        <v>0.16219536793627001</v>
      </c>
      <c r="W9" s="17">
        <v>0.18219463499293501</v>
      </c>
      <c r="X9" s="17"/>
      <c r="Y9" s="17">
        <v>0.18334735970465799</v>
      </c>
      <c r="Z9" s="17">
        <v>0.15248832406056101</v>
      </c>
      <c r="AA9" s="17">
        <v>4.3769216541693502E-2</v>
      </c>
      <c r="AB9" s="17">
        <v>0.18455659499468799</v>
      </c>
      <c r="AC9" s="17">
        <v>0.15780328712688299</v>
      </c>
      <c r="AD9" s="17">
        <v>0.15132709696660299</v>
      </c>
      <c r="AE9" s="17"/>
      <c r="AF9" s="17">
        <v>0.117339542261513</v>
      </c>
      <c r="AG9" s="17"/>
      <c r="AH9" s="17">
        <v>0.136073714355923</v>
      </c>
      <c r="AI9" s="17"/>
      <c r="AJ9" s="17">
        <v>0.146163127807515</v>
      </c>
      <c r="AK9" s="17">
        <v>0.135445966609503</v>
      </c>
      <c r="AL9" s="17">
        <v>0.11030514988649601</v>
      </c>
      <c r="AM9" s="17">
        <v>0.130522880931873</v>
      </c>
      <c r="AN9" s="17">
        <v>0.160260681344668</v>
      </c>
    </row>
    <row r="10" spans="2:40" x14ac:dyDescent="0.35">
      <c r="B10" s="18" t="s">
        <v>275</v>
      </c>
      <c r="C10" s="17">
        <v>0.25397751651442402</v>
      </c>
      <c r="D10" s="17">
        <v>0.28953831111135703</v>
      </c>
      <c r="E10" s="17">
        <v>0.21790731586304299</v>
      </c>
      <c r="F10" s="17"/>
      <c r="G10" s="17">
        <v>0.30538150145102899</v>
      </c>
      <c r="H10" s="17">
        <v>0.35641439163271299</v>
      </c>
      <c r="I10" s="17">
        <v>0.37132422918257102</v>
      </c>
      <c r="J10" s="17">
        <v>0.30384444105530101</v>
      </c>
      <c r="K10" s="17">
        <v>0.15482746159243499</v>
      </c>
      <c r="L10" s="17">
        <v>0.12710750634951501</v>
      </c>
      <c r="M10" s="17"/>
      <c r="N10" s="17">
        <v>0.28534423308740298</v>
      </c>
      <c r="O10" s="17">
        <v>0.194042429140492</v>
      </c>
      <c r="P10" s="17">
        <v>0.17444346373239</v>
      </c>
      <c r="Q10" s="17">
        <v>0.32449534220982601</v>
      </c>
      <c r="R10" s="17">
        <v>0.37602762410929003</v>
      </c>
      <c r="S10" s="17"/>
      <c r="T10" s="17">
        <v>0.340132812935175</v>
      </c>
      <c r="U10" s="17">
        <v>0.20481182779930801</v>
      </c>
      <c r="V10" s="17">
        <v>0.22515507260881601</v>
      </c>
      <c r="W10" s="17">
        <v>0.35090206056663897</v>
      </c>
      <c r="X10" s="17"/>
      <c r="Y10" s="17">
        <v>0.33738923734826998</v>
      </c>
      <c r="Z10" s="17">
        <v>0.26214412566411599</v>
      </c>
      <c r="AA10" s="17">
        <v>0.109838442014231</v>
      </c>
      <c r="AB10" s="17">
        <v>0.30399188891856899</v>
      </c>
      <c r="AC10" s="17">
        <v>0.34789395863394201</v>
      </c>
      <c r="AD10" s="17">
        <v>0.15854523526627301</v>
      </c>
      <c r="AE10" s="17"/>
      <c r="AF10" s="17">
        <v>0.23382700181618499</v>
      </c>
      <c r="AG10" s="17"/>
      <c r="AH10" s="17">
        <v>0.256630645333496</v>
      </c>
      <c r="AI10" s="17"/>
      <c r="AJ10" s="17">
        <v>0.26057735434167101</v>
      </c>
      <c r="AK10" s="17">
        <v>0.19807465694081</v>
      </c>
      <c r="AL10" s="17">
        <v>0.25337320174696598</v>
      </c>
      <c r="AM10" s="17">
        <v>0.25599844518727799</v>
      </c>
      <c r="AN10" s="17">
        <v>0.30891619887660199</v>
      </c>
    </row>
    <row r="11" spans="2:40" ht="29" x14ac:dyDescent="0.35">
      <c r="B11" s="18" t="s">
        <v>276</v>
      </c>
      <c r="C11" s="17">
        <v>0.20095805297792299</v>
      </c>
      <c r="D11" s="17">
        <v>0.203261678529641</v>
      </c>
      <c r="E11" s="17">
        <v>0.19788058453865501</v>
      </c>
      <c r="F11" s="17"/>
      <c r="G11" s="17">
        <v>0.180735306270185</v>
      </c>
      <c r="H11" s="17">
        <v>0.20268149567198501</v>
      </c>
      <c r="I11" s="17">
        <v>0.15711364461562899</v>
      </c>
      <c r="J11" s="17">
        <v>0.219894100173159</v>
      </c>
      <c r="K11" s="17">
        <v>0.23204823708441399</v>
      </c>
      <c r="L11" s="17">
        <v>0.201121542124921</v>
      </c>
      <c r="M11" s="17"/>
      <c r="N11" s="17">
        <v>0.25106645497907598</v>
      </c>
      <c r="O11" s="17">
        <v>0.20098704928789901</v>
      </c>
      <c r="P11" s="17">
        <v>0.224795429906469</v>
      </c>
      <c r="Q11" s="17">
        <v>0.181241760958228</v>
      </c>
      <c r="R11" s="17">
        <v>0.154765549539646</v>
      </c>
      <c r="S11" s="17"/>
      <c r="T11" s="17">
        <v>0.23826311262786001</v>
      </c>
      <c r="U11" s="17">
        <v>0.194040571043715</v>
      </c>
      <c r="V11" s="17">
        <v>0.205994529651327</v>
      </c>
      <c r="W11" s="17">
        <v>0.18626750686973001</v>
      </c>
      <c r="X11" s="17"/>
      <c r="Y11" s="17">
        <v>0.184537493516056</v>
      </c>
      <c r="Z11" s="17">
        <v>0.25122358214547302</v>
      </c>
      <c r="AA11" s="17">
        <v>0.19887500532979799</v>
      </c>
      <c r="AB11" s="17">
        <v>0.25366000076098499</v>
      </c>
      <c r="AC11" s="17">
        <v>0.21581010935554401</v>
      </c>
      <c r="AD11" s="17">
        <v>0.14223893946235999</v>
      </c>
      <c r="AE11" s="17"/>
      <c r="AF11" s="17">
        <v>0.22533076916275199</v>
      </c>
      <c r="AG11" s="17"/>
      <c r="AH11" s="17">
        <v>0.20041124964483301</v>
      </c>
      <c r="AI11" s="17"/>
      <c r="AJ11" s="17">
        <v>0.200172394283818</v>
      </c>
      <c r="AK11" s="17">
        <v>0.196535978546864</v>
      </c>
      <c r="AL11" s="17">
        <v>0.170905134745508</v>
      </c>
      <c r="AM11" s="17">
        <v>0.222239453000844</v>
      </c>
      <c r="AN11" s="17">
        <v>0.22387394342848699</v>
      </c>
    </row>
    <row r="12" spans="2:40" x14ac:dyDescent="0.35">
      <c r="B12" s="18" t="s">
        <v>277</v>
      </c>
      <c r="C12" s="17">
        <v>0.103795334311813</v>
      </c>
      <c r="D12" s="17">
        <v>8.9149462655821202E-2</v>
      </c>
      <c r="E12" s="17">
        <v>0.119062127800915</v>
      </c>
      <c r="F12" s="17"/>
      <c r="G12" s="17">
        <v>0.141852933367482</v>
      </c>
      <c r="H12" s="17">
        <v>8.6565946979282493E-2</v>
      </c>
      <c r="I12" s="17">
        <v>0.145103914730532</v>
      </c>
      <c r="J12" s="17">
        <v>8.1189608477960404E-2</v>
      </c>
      <c r="K12" s="17">
        <v>9.8768841184058404E-2</v>
      </c>
      <c r="L12" s="17">
        <v>9.3617895436304804E-2</v>
      </c>
      <c r="M12" s="17"/>
      <c r="N12" s="17">
        <v>6.6607474365197594E-2</v>
      </c>
      <c r="O12" s="17">
        <v>0.14278527296044899</v>
      </c>
      <c r="P12" s="17">
        <v>0.10235334117903599</v>
      </c>
      <c r="Q12" s="17">
        <v>0.101539115156505</v>
      </c>
      <c r="R12" s="17">
        <v>7.9115304827626201E-2</v>
      </c>
      <c r="S12" s="17"/>
      <c r="T12" s="17">
        <v>0.143538779968095</v>
      </c>
      <c r="U12" s="17">
        <v>8.4643882481498706E-2</v>
      </c>
      <c r="V12" s="17">
        <v>0.10003132805861401</v>
      </c>
      <c r="W12" s="17">
        <v>0.10007614412060201</v>
      </c>
      <c r="X12" s="17"/>
      <c r="Y12" s="17">
        <v>0.10560320411388301</v>
      </c>
      <c r="Z12" s="17">
        <v>0.108840788586125</v>
      </c>
      <c r="AA12" s="17">
        <v>9.1485405810036502E-2</v>
      </c>
      <c r="AB12" s="17">
        <v>0.105882960304543</v>
      </c>
      <c r="AC12" s="17">
        <v>0.14797633446379899</v>
      </c>
      <c r="AD12" s="17">
        <v>8.5951085013469694E-2</v>
      </c>
      <c r="AE12" s="17"/>
      <c r="AF12" s="17">
        <v>9.7590015411224598E-2</v>
      </c>
      <c r="AG12" s="17"/>
      <c r="AH12" s="17">
        <v>0.104475100090919</v>
      </c>
      <c r="AI12" s="17"/>
      <c r="AJ12" s="17">
        <v>0.10343590624160599</v>
      </c>
      <c r="AK12" s="17">
        <v>8.4282316828988693E-2</v>
      </c>
      <c r="AL12" s="17">
        <v>0.103811104922176</v>
      </c>
      <c r="AM12" s="17">
        <v>0.121127264726688</v>
      </c>
      <c r="AN12" s="17">
        <v>9.3815381434949593E-2</v>
      </c>
    </row>
    <row r="13" spans="2:40" x14ac:dyDescent="0.35">
      <c r="B13" s="18" t="s">
        <v>278</v>
      </c>
      <c r="C13" s="17">
        <v>0.18075296945639699</v>
      </c>
      <c r="D13" s="17">
        <v>0.14425921888121901</v>
      </c>
      <c r="E13" s="17">
        <v>0.218329866917534</v>
      </c>
      <c r="F13" s="17"/>
      <c r="G13" s="17">
        <v>8.3331061300214004E-2</v>
      </c>
      <c r="H13" s="17">
        <v>4.4382105771282501E-2</v>
      </c>
      <c r="I13" s="17">
        <v>0.110622513837519</v>
      </c>
      <c r="J13" s="17">
        <v>0.15924021555091</v>
      </c>
      <c r="K13" s="17">
        <v>0.27047584508163702</v>
      </c>
      <c r="L13" s="17">
        <v>0.31011899633580398</v>
      </c>
      <c r="M13" s="17"/>
      <c r="N13" s="17">
        <v>0.17597606112071601</v>
      </c>
      <c r="O13" s="17">
        <v>0.188478304489274</v>
      </c>
      <c r="P13" s="17">
        <v>0.24503572625353601</v>
      </c>
      <c r="Q13" s="17">
        <v>0.146265097923369</v>
      </c>
      <c r="R13" s="17">
        <v>8.7806148854788296E-2</v>
      </c>
      <c r="S13" s="17"/>
      <c r="T13" s="17">
        <v>0.1177097946828</v>
      </c>
      <c r="U13" s="17">
        <v>0.248395496477231</v>
      </c>
      <c r="V13" s="17">
        <v>0.16393350723951799</v>
      </c>
      <c r="W13" s="17">
        <v>0.124240718078059</v>
      </c>
      <c r="X13" s="17"/>
      <c r="Y13" s="17">
        <v>0.123151479378975</v>
      </c>
      <c r="Z13" s="17">
        <v>0.103401063137521</v>
      </c>
      <c r="AA13" s="17">
        <v>0.32432776457026602</v>
      </c>
      <c r="AB13" s="17">
        <v>9.6592544925244606E-2</v>
      </c>
      <c r="AC13" s="17">
        <v>7.5997593194093702E-2</v>
      </c>
      <c r="AD13" s="17">
        <v>0.19914590134499999</v>
      </c>
      <c r="AE13" s="17"/>
      <c r="AF13" s="17">
        <v>0.18951514265859301</v>
      </c>
      <c r="AG13" s="17"/>
      <c r="AH13" s="17">
        <v>0.177574084940329</v>
      </c>
      <c r="AI13" s="17"/>
      <c r="AJ13" s="17">
        <v>0.14699973351538201</v>
      </c>
      <c r="AK13" s="17">
        <v>0.23091871046500501</v>
      </c>
      <c r="AL13" s="17">
        <v>0.20281698521858399</v>
      </c>
      <c r="AM13" s="17">
        <v>0.18317669099443801</v>
      </c>
      <c r="AN13" s="17">
        <v>0.164407954862652</v>
      </c>
    </row>
    <row r="14" spans="2:40" x14ac:dyDescent="0.35">
      <c r="B14" s="18" t="s">
        <v>58</v>
      </c>
      <c r="C14" s="17">
        <v>0.12551330670498501</v>
      </c>
      <c r="D14" s="17">
        <v>9.3399555482310007E-2</v>
      </c>
      <c r="E14" s="17">
        <v>0.15838032665204599</v>
      </c>
      <c r="F14" s="17"/>
      <c r="G14" s="17">
        <v>4.1389478000746702E-2</v>
      </c>
      <c r="H14" s="17">
        <v>8.2584003016242594E-2</v>
      </c>
      <c r="I14" s="17">
        <v>7.0267874708596703E-2</v>
      </c>
      <c r="J14" s="17">
        <v>9.2768355180061005E-2</v>
      </c>
      <c r="K14" s="17">
        <v>0.13847913305259801</v>
      </c>
      <c r="L14" s="17">
        <v>0.23491048308541099</v>
      </c>
      <c r="M14" s="17"/>
      <c r="N14" s="17">
        <v>0.11727932986518901</v>
      </c>
      <c r="O14" s="17">
        <v>0.13212637595377899</v>
      </c>
      <c r="P14" s="17">
        <v>0.157436314266965</v>
      </c>
      <c r="Q14" s="17">
        <v>8.3135614838012198E-2</v>
      </c>
      <c r="R14" s="17">
        <v>9.9108674557069704E-2</v>
      </c>
      <c r="S14" s="17"/>
      <c r="T14" s="17">
        <v>7.2857964165118E-2</v>
      </c>
      <c r="U14" s="17">
        <v>0.17028819063249101</v>
      </c>
      <c r="V14" s="17">
        <v>0.142690194505454</v>
      </c>
      <c r="W14" s="17">
        <v>5.6318935372035299E-2</v>
      </c>
      <c r="X14" s="17"/>
      <c r="Y14" s="17">
        <v>6.5971225938158601E-2</v>
      </c>
      <c r="Z14" s="17">
        <v>0.12190211640620401</v>
      </c>
      <c r="AA14" s="17">
        <v>0.23170416573397501</v>
      </c>
      <c r="AB14" s="17">
        <v>5.5316010095970501E-2</v>
      </c>
      <c r="AC14" s="17">
        <v>5.4518717225738499E-2</v>
      </c>
      <c r="AD14" s="17">
        <v>0.26279174194629501</v>
      </c>
      <c r="AE14" s="17"/>
      <c r="AF14" s="17">
        <v>0.13639752868973201</v>
      </c>
      <c r="AG14" s="17"/>
      <c r="AH14" s="17">
        <v>0.124835205634499</v>
      </c>
      <c r="AI14" s="17"/>
      <c r="AJ14" s="17">
        <v>0.142651483810008</v>
      </c>
      <c r="AK14" s="17">
        <v>0.15474237060882901</v>
      </c>
      <c r="AL14" s="17">
        <v>0.158788423480269</v>
      </c>
      <c r="AM14" s="17">
        <v>8.6935265158879296E-2</v>
      </c>
      <c r="AN14" s="17">
        <v>4.8725840052641002E-2</v>
      </c>
    </row>
    <row r="15" spans="2:40" x14ac:dyDescent="0.35">
      <c r="B15" s="18" t="s">
        <v>279</v>
      </c>
      <c r="C15" s="21">
        <v>0.38898033654888098</v>
      </c>
      <c r="D15" s="21">
        <v>0.46993008445100998</v>
      </c>
      <c r="E15" s="21">
        <v>0.30634709409084898</v>
      </c>
      <c r="F15" s="21"/>
      <c r="G15" s="21">
        <v>0.55269122106137303</v>
      </c>
      <c r="H15" s="21">
        <v>0.58378644856120698</v>
      </c>
      <c r="I15" s="21">
        <v>0.51689205210772204</v>
      </c>
      <c r="J15" s="21">
        <v>0.44690772061791001</v>
      </c>
      <c r="K15" s="21">
        <v>0.26022794359729301</v>
      </c>
      <c r="L15" s="21">
        <v>0.16023108301755901</v>
      </c>
      <c r="M15" s="21"/>
      <c r="N15" s="21">
        <v>0.38907067966982201</v>
      </c>
      <c r="O15" s="21">
        <v>0.33562299730859901</v>
      </c>
      <c r="P15" s="21">
        <v>0.270379188393995</v>
      </c>
      <c r="Q15" s="21">
        <v>0.48781841112388602</v>
      </c>
      <c r="R15" s="21">
        <v>0.57920432222087004</v>
      </c>
      <c r="S15" s="21"/>
      <c r="T15" s="21">
        <v>0.42763034855612603</v>
      </c>
      <c r="U15" s="21">
        <v>0.30263185936506398</v>
      </c>
      <c r="V15" s="21">
        <v>0.38735044054508599</v>
      </c>
      <c r="W15" s="21">
        <v>0.53309669555957395</v>
      </c>
      <c r="X15" s="21"/>
      <c r="Y15" s="21">
        <v>0.52073659705292796</v>
      </c>
      <c r="Z15" s="21">
        <v>0.414632449724677</v>
      </c>
      <c r="AA15" s="21">
        <v>0.15360765855592401</v>
      </c>
      <c r="AB15" s="21">
        <v>0.488548483913257</v>
      </c>
      <c r="AC15" s="21">
        <v>0.50569724576082398</v>
      </c>
      <c r="AD15" s="21">
        <v>0.30987233223287503</v>
      </c>
      <c r="AE15" s="21"/>
      <c r="AF15" s="21">
        <v>0.35116654407769798</v>
      </c>
      <c r="AG15" s="21"/>
      <c r="AH15" s="21">
        <v>0.39270435968942002</v>
      </c>
      <c r="AI15" s="21"/>
      <c r="AJ15" s="21">
        <v>0.40674048214918601</v>
      </c>
      <c r="AK15" s="21">
        <v>0.33352062355031298</v>
      </c>
      <c r="AL15" s="21">
        <v>0.36367835163346202</v>
      </c>
      <c r="AM15" s="21">
        <v>0.38652132611915102</v>
      </c>
      <c r="AN15" s="21">
        <v>0.46917688022127102</v>
      </c>
    </row>
    <row r="16" spans="2:40" x14ac:dyDescent="0.35">
      <c r="B16" s="18" t="s">
        <v>280</v>
      </c>
      <c r="C16" s="21">
        <v>0.284548303768211</v>
      </c>
      <c r="D16" s="21">
        <v>0.23340868153704</v>
      </c>
      <c r="E16" s="21">
        <v>0.337391994718449</v>
      </c>
      <c r="F16" s="21"/>
      <c r="G16" s="21">
        <v>0.22518399466769601</v>
      </c>
      <c r="H16" s="21">
        <v>0.13094805275056501</v>
      </c>
      <c r="I16" s="21">
        <v>0.255726428568051</v>
      </c>
      <c r="J16" s="21">
        <v>0.24042982402887</v>
      </c>
      <c r="K16" s="21">
        <v>0.36924468626569501</v>
      </c>
      <c r="L16" s="21">
        <v>0.40373689177210798</v>
      </c>
      <c r="M16" s="21"/>
      <c r="N16" s="21">
        <v>0.24258353548591299</v>
      </c>
      <c r="O16" s="21">
        <v>0.33126357744972401</v>
      </c>
      <c r="P16" s="21">
        <v>0.34738906743257097</v>
      </c>
      <c r="Q16" s="21">
        <v>0.24780421307987399</v>
      </c>
      <c r="R16" s="21">
        <v>0.16692145368241401</v>
      </c>
      <c r="S16" s="21"/>
      <c r="T16" s="21">
        <v>0.26124857465089502</v>
      </c>
      <c r="U16" s="21">
        <v>0.33303937895872998</v>
      </c>
      <c r="V16" s="21">
        <v>0.26396483529813197</v>
      </c>
      <c r="W16" s="21">
        <v>0.22431686219866101</v>
      </c>
      <c r="X16" s="21"/>
      <c r="Y16" s="21">
        <v>0.22875468349285699</v>
      </c>
      <c r="Z16" s="21">
        <v>0.21224185172364601</v>
      </c>
      <c r="AA16" s="21">
        <v>0.41581317038030302</v>
      </c>
      <c r="AB16" s="21">
        <v>0.20247550522978799</v>
      </c>
      <c r="AC16" s="21">
        <v>0.22397392765789301</v>
      </c>
      <c r="AD16" s="21">
        <v>0.28509698635846997</v>
      </c>
      <c r="AE16" s="21"/>
      <c r="AF16" s="21">
        <v>0.28710515806981801</v>
      </c>
      <c r="AG16" s="21"/>
      <c r="AH16" s="21">
        <v>0.28204918503124798</v>
      </c>
      <c r="AI16" s="21"/>
      <c r="AJ16" s="21">
        <v>0.25043563975698802</v>
      </c>
      <c r="AK16" s="21">
        <v>0.31520102729399302</v>
      </c>
      <c r="AL16" s="21">
        <v>0.30662809014076098</v>
      </c>
      <c r="AM16" s="21">
        <v>0.30430395572112601</v>
      </c>
      <c r="AN16" s="21">
        <v>0.25822333629760102</v>
      </c>
    </row>
    <row r="17" spans="2:40" x14ac:dyDescent="0.35">
      <c r="B17" s="18" t="s">
        <v>240</v>
      </c>
      <c r="C17" s="22">
        <v>0.10443203278066999</v>
      </c>
      <c r="D17" s="22">
        <v>0.23652140291397</v>
      </c>
      <c r="E17" s="22">
        <v>-3.10449006276006E-2</v>
      </c>
      <c r="F17" s="22"/>
      <c r="G17" s="22">
        <v>0.32750722639367702</v>
      </c>
      <c r="H17" s="22">
        <v>0.452838395810642</v>
      </c>
      <c r="I17" s="22">
        <v>0.26116562353967099</v>
      </c>
      <c r="J17" s="22">
        <v>0.20647789658903901</v>
      </c>
      <c r="K17" s="22">
        <v>-0.109016742668402</v>
      </c>
      <c r="L17" s="22">
        <v>-0.243505808754549</v>
      </c>
      <c r="M17" s="22"/>
      <c r="N17" s="22">
        <v>0.14648714418390901</v>
      </c>
      <c r="O17" s="22">
        <v>4.3594198588747203E-3</v>
      </c>
      <c r="P17" s="22">
        <v>-7.7009879038576798E-2</v>
      </c>
      <c r="Q17" s="22">
        <v>0.240014198044012</v>
      </c>
      <c r="R17" s="22">
        <v>0.41228286853845503</v>
      </c>
      <c r="S17" s="22"/>
      <c r="T17" s="22">
        <v>0.16638177390523101</v>
      </c>
      <c r="U17" s="22">
        <v>-3.0407519593666301E-2</v>
      </c>
      <c r="V17" s="22">
        <v>0.12338560524695399</v>
      </c>
      <c r="W17" s="22">
        <v>0.30877983336091303</v>
      </c>
      <c r="X17" s="22"/>
      <c r="Y17" s="22">
        <v>0.29198191356007103</v>
      </c>
      <c r="Z17" s="22">
        <v>0.20239059800103101</v>
      </c>
      <c r="AA17" s="22">
        <v>-0.26220551182437901</v>
      </c>
      <c r="AB17" s="22">
        <v>0.28607297868346898</v>
      </c>
      <c r="AC17" s="22">
        <v>0.281723318102931</v>
      </c>
      <c r="AD17" s="22">
        <v>2.4775345874405701E-2</v>
      </c>
      <c r="AE17" s="22"/>
      <c r="AF17" s="22">
        <v>6.4061386007880403E-2</v>
      </c>
      <c r="AG17" s="22"/>
      <c r="AH17" s="22">
        <v>0.110655174658172</v>
      </c>
      <c r="AI17" s="22"/>
      <c r="AJ17" s="22">
        <v>0.156304842392198</v>
      </c>
      <c r="AK17" s="22">
        <v>1.8319596256319601E-2</v>
      </c>
      <c r="AL17" s="22">
        <v>5.7050261492701197E-2</v>
      </c>
      <c r="AM17" s="22">
        <v>8.2217370398024903E-2</v>
      </c>
      <c r="AN17" s="22">
        <v>0.210953543923669</v>
      </c>
    </row>
    <row r="18" spans="2:40" x14ac:dyDescent="0.35">
      <c r="B18" s="16"/>
    </row>
    <row r="19" spans="2:40" x14ac:dyDescent="0.35">
      <c r="B19" t="s">
        <v>63</v>
      </c>
    </row>
    <row r="20" spans="2:40" x14ac:dyDescent="0.35">
      <c r="B20" t="s">
        <v>64</v>
      </c>
    </row>
    <row r="22" spans="2:40" x14ac:dyDescent="0.35">
      <c r="B22" s="8" t="str">
        <f>HYPERLINK("#'Contents'!A1", "Return to Contents")</f>
        <v>Return to Contents</v>
      </c>
    </row>
  </sheetData>
  <mergeCells count="9">
    <mergeCell ref="AF5"/>
    <mergeCell ref="AH5"/>
    <mergeCell ref="AJ5:AN5"/>
    <mergeCell ref="D2:AH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dimension ref="B2:L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2" width="20.7265625" customWidth="1"/>
  </cols>
  <sheetData>
    <row r="2" spans="2:12" ht="40" customHeight="1" x14ac:dyDescent="0.35">
      <c r="D2" s="30" t="s">
        <v>305</v>
      </c>
      <c r="E2" s="26"/>
      <c r="F2" s="26"/>
      <c r="G2" s="26"/>
      <c r="H2" s="26"/>
      <c r="I2" s="26"/>
      <c r="J2" s="26"/>
      <c r="K2" s="26"/>
      <c r="L2" s="26"/>
    </row>
    <row r="6" spans="2:12" ht="50" customHeight="1" x14ac:dyDescent="0.35">
      <c r="B6" s="20" t="s">
        <v>15</v>
      </c>
      <c r="C6" s="20" t="s">
        <v>289</v>
      </c>
      <c r="D6" s="20" t="s">
        <v>290</v>
      </c>
      <c r="E6" s="20" t="s">
        <v>291</v>
      </c>
      <c r="F6" s="20" t="s">
        <v>292</v>
      </c>
      <c r="G6" s="20" t="s">
        <v>293</v>
      </c>
      <c r="H6" s="20" t="s">
        <v>294</v>
      </c>
      <c r="I6" s="20" t="s">
        <v>295</v>
      </c>
      <c r="J6" s="20" t="s">
        <v>296</v>
      </c>
      <c r="K6" s="20" t="s">
        <v>297</v>
      </c>
    </row>
    <row r="7" spans="2:12" x14ac:dyDescent="0.35">
      <c r="B7" s="18" t="s">
        <v>298</v>
      </c>
      <c r="C7" s="17">
        <v>0.30879691482538102</v>
      </c>
      <c r="D7" s="17">
        <v>0.294526278313608</v>
      </c>
      <c r="E7" s="17">
        <v>0.279459455422011</v>
      </c>
      <c r="F7" s="17">
        <v>0.22494784071398699</v>
      </c>
      <c r="G7" s="17">
        <v>0.28202661947812502</v>
      </c>
      <c r="H7" s="17">
        <v>0.224745380706387</v>
      </c>
      <c r="I7" s="17">
        <v>0.18437942715807201</v>
      </c>
      <c r="J7" s="17">
        <v>0.15425432305638201</v>
      </c>
      <c r="K7" s="17">
        <v>0.12923906355671499</v>
      </c>
    </row>
    <row r="8" spans="2:12" x14ac:dyDescent="0.35">
      <c r="B8" s="18" t="s">
        <v>299</v>
      </c>
      <c r="C8" s="17">
        <v>0.354014005030381</v>
      </c>
      <c r="D8" s="17">
        <v>0.35524869185277802</v>
      </c>
      <c r="E8" s="17">
        <v>0.40210803556749902</v>
      </c>
      <c r="F8" s="17">
        <v>0.36163775402895298</v>
      </c>
      <c r="G8" s="17">
        <v>0.39511994379070398</v>
      </c>
      <c r="H8" s="17">
        <v>0.36554434398955399</v>
      </c>
      <c r="I8" s="17">
        <v>0.348532174489117</v>
      </c>
      <c r="J8" s="17">
        <v>0.31574782404590601</v>
      </c>
      <c r="K8" s="17">
        <v>0.210335726154881</v>
      </c>
    </row>
    <row r="9" spans="2:12" x14ac:dyDescent="0.35">
      <c r="B9" s="18" t="s">
        <v>300</v>
      </c>
      <c r="C9" s="17">
        <v>0.176121467358587</v>
      </c>
      <c r="D9" s="17">
        <v>0.178946583789099</v>
      </c>
      <c r="E9" s="17">
        <v>0.15354256131639199</v>
      </c>
      <c r="F9" s="17">
        <v>0.216034795895617</v>
      </c>
      <c r="G9" s="17">
        <v>0.13899581709450501</v>
      </c>
      <c r="H9" s="17">
        <v>0.19065636647596801</v>
      </c>
      <c r="I9" s="17">
        <v>0.204905996200417</v>
      </c>
      <c r="J9" s="17">
        <v>0.24705891726215601</v>
      </c>
      <c r="K9" s="17">
        <v>0.23379544862531801</v>
      </c>
    </row>
    <row r="10" spans="2:12" x14ac:dyDescent="0.35">
      <c r="B10" s="18" t="s">
        <v>301</v>
      </c>
      <c r="C10" s="17">
        <v>3.9177952245745398E-2</v>
      </c>
      <c r="D10" s="17">
        <v>4.65614555275876E-2</v>
      </c>
      <c r="E10" s="17">
        <v>4.9614209609442003E-2</v>
      </c>
      <c r="F10" s="17">
        <v>5.2041435308366302E-2</v>
      </c>
      <c r="G10" s="17">
        <v>5.2891318219370403E-2</v>
      </c>
      <c r="H10" s="17">
        <v>5.6383219303128E-2</v>
      </c>
      <c r="I10" s="17">
        <v>9.8506798907779802E-2</v>
      </c>
      <c r="J10" s="17">
        <v>0.10404925607729899</v>
      </c>
      <c r="K10" s="17">
        <v>0.12537593596301</v>
      </c>
    </row>
    <row r="11" spans="2:12" x14ac:dyDescent="0.35">
      <c r="B11" s="18" t="s">
        <v>302</v>
      </c>
      <c r="C11" s="17">
        <v>4.79586146040379E-2</v>
      </c>
      <c r="D11" s="17">
        <v>5.4732809010034501E-2</v>
      </c>
      <c r="E11" s="17">
        <v>5.26797405852567E-2</v>
      </c>
      <c r="F11" s="17">
        <v>6.0744830382633397E-2</v>
      </c>
      <c r="G11" s="17">
        <v>6.1167886247037201E-2</v>
      </c>
      <c r="H11" s="17">
        <v>5.9562817961955603E-2</v>
      </c>
      <c r="I11" s="17">
        <v>9.0861040300795406E-2</v>
      </c>
      <c r="J11" s="17">
        <v>8.8675863603845897E-2</v>
      </c>
      <c r="K11" s="17">
        <v>0.19308792047050799</v>
      </c>
    </row>
    <row r="12" spans="2:12" x14ac:dyDescent="0.35">
      <c r="B12" s="18" t="s">
        <v>58</v>
      </c>
      <c r="C12" s="17">
        <v>7.39310459358683E-2</v>
      </c>
      <c r="D12" s="17">
        <v>6.9984181506892507E-2</v>
      </c>
      <c r="E12" s="17">
        <v>6.2595997499399106E-2</v>
      </c>
      <c r="F12" s="17">
        <v>8.4593343670443105E-2</v>
      </c>
      <c r="G12" s="17">
        <v>6.9798415170258504E-2</v>
      </c>
      <c r="H12" s="17">
        <v>0.10310787156300701</v>
      </c>
      <c r="I12" s="17">
        <v>7.2814562943818606E-2</v>
      </c>
      <c r="J12" s="17">
        <v>9.0213815954411802E-2</v>
      </c>
      <c r="K12" s="17">
        <v>0.108165905229568</v>
      </c>
    </row>
    <row r="13" spans="2:12" x14ac:dyDescent="0.35">
      <c r="B13" s="23" t="s">
        <v>303</v>
      </c>
      <c r="C13" s="21">
        <v>0.66281091985576202</v>
      </c>
      <c r="D13" s="21">
        <v>0.64977497016638597</v>
      </c>
      <c r="E13" s="21">
        <v>0.68156749098950997</v>
      </c>
      <c r="F13" s="21">
        <v>0.58658559474294003</v>
      </c>
      <c r="G13" s="21">
        <v>0.67714656326882905</v>
      </c>
      <c r="H13" s="21">
        <v>0.59028972469594199</v>
      </c>
      <c r="I13" s="21">
        <v>0.53291160164718898</v>
      </c>
      <c r="J13" s="21">
        <v>0.47000214710228699</v>
      </c>
      <c r="K13" s="21">
        <v>0.33957478971159599</v>
      </c>
    </row>
    <row r="14" spans="2:12" x14ac:dyDescent="0.35">
      <c r="B14" s="23" t="s">
        <v>304</v>
      </c>
      <c r="C14" s="21">
        <v>8.7136566849783201E-2</v>
      </c>
      <c r="D14" s="21">
        <v>0.101294264537622</v>
      </c>
      <c r="E14" s="21">
        <v>0.102293950194699</v>
      </c>
      <c r="F14" s="21">
        <v>0.112786265691</v>
      </c>
      <c r="G14" s="21">
        <v>0.11405920446640801</v>
      </c>
      <c r="H14" s="21">
        <v>0.115946037265084</v>
      </c>
      <c r="I14" s="21">
        <v>0.189367839208575</v>
      </c>
      <c r="J14" s="21">
        <v>0.192725119681145</v>
      </c>
      <c r="K14" s="21">
        <v>0.31846385643351799</v>
      </c>
    </row>
    <row r="15" spans="2:12" x14ac:dyDescent="0.35">
      <c r="B15" s="23" t="s">
        <v>240</v>
      </c>
      <c r="C15" s="22">
        <v>0.57567435300597902</v>
      </c>
      <c r="D15" s="22">
        <v>0.54848070562876405</v>
      </c>
      <c r="E15" s="22">
        <v>0.57927354079481097</v>
      </c>
      <c r="F15" s="22">
        <v>0.47379932905194</v>
      </c>
      <c r="G15" s="22">
        <v>0.563087358802421</v>
      </c>
      <c r="H15" s="22">
        <v>0.47434368743085797</v>
      </c>
      <c r="I15" s="22">
        <v>0.34354376243861401</v>
      </c>
      <c r="J15" s="22">
        <v>0.27727702742114302</v>
      </c>
      <c r="K15" s="22">
        <v>2.1110933278077799E-2</v>
      </c>
    </row>
    <row r="16" spans="2:12" x14ac:dyDescent="0.35">
      <c r="B16" s="16"/>
      <c r="C16" s="16"/>
      <c r="D16" s="16"/>
      <c r="E16" s="16"/>
      <c r="F16" s="16"/>
      <c r="G16" s="16"/>
      <c r="H16" s="16"/>
      <c r="I16" s="16"/>
      <c r="J16" s="16"/>
      <c r="K16" s="16"/>
    </row>
    <row r="17" spans="2:2" x14ac:dyDescent="0.35">
      <c r="B17" t="s">
        <v>63</v>
      </c>
    </row>
    <row r="18" spans="2:2" x14ac:dyDescent="0.35">
      <c r="B18" t="s">
        <v>64</v>
      </c>
    </row>
    <row r="22" spans="2:2" x14ac:dyDescent="0.35">
      <c r="B22" s="8" t="str">
        <f>HYPERLINK("#'Contents'!A1", "Return to Contents")</f>
        <v>Return to Contents</v>
      </c>
    </row>
  </sheetData>
  <mergeCells count="1">
    <mergeCell ref="D2:L2"/>
  </mergeCells>
  <pageMargins left="0.7" right="0.7" top="0.75" bottom="0.75" header="0.3" footer="0.3"/>
  <pageSetup paperSize="9" orientation="portrait" horizontalDpi="300" verticalDpi="300"/>
  <drawing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dimension ref="B2:AN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0" width="10.7265625" customWidth="1"/>
    <col min="41" max="41" width="2.1796875" customWidth="1"/>
  </cols>
  <sheetData>
    <row r="2" spans="2:40" ht="40" customHeight="1" x14ac:dyDescent="0.35">
      <c r="D2" s="30" t="s">
        <v>306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row>
    <row r="5" spans="2:40" ht="30" customHeight="1" x14ac:dyDescent="0.35">
      <c r="B5" s="15"/>
      <c r="C5" s="15"/>
      <c r="D5" s="29" t="s">
        <v>49</v>
      </c>
      <c r="E5" s="29"/>
      <c r="F5" s="15"/>
      <c r="G5" s="29" t="s">
        <v>50</v>
      </c>
      <c r="H5" s="29"/>
      <c r="I5" s="29"/>
      <c r="J5" s="29"/>
      <c r="K5" s="29"/>
      <c r="L5" s="29"/>
      <c r="M5" s="15"/>
      <c r="N5" s="29" t="s">
        <v>51</v>
      </c>
      <c r="O5" s="29"/>
      <c r="P5" s="29"/>
      <c r="Q5" s="29"/>
      <c r="R5" s="29"/>
      <c r="S5" s="15"/>
      <c r="T5" s="29" t="s">
        <v>52</v>
      </c>
      <c r="U5" s="29"/>
      <c r="V5" s="29"/>
      <c r="W5" s="29"/>
      <c r="X5" s="15"/>
      <c r="Y5" s="29" t="s">
        <v>53</v>
      </c>
      <c r="Z5" s="29"/>
      <c r="AA5" s="29"/>
      <c r="AB5" s="29"/>
      <c r="AC5" s="29"/>
      <c r="AD5" s="29"/>
      <c r="AE5" s="15"/>
      <c r="AF5" s="29" t="s">
        <v>42</v>
      </c>
      <c r="AG5" s="15"/>
      <c r="AH5" s="29" t="s">
        <v>43</v>
      </c>
      <c r="AI5" s="15"/>
      <c r="AJ5" s="29" t="s">
        <v>54</v>
      </c>
      <c r="AK5" s="29"/>
      <c r="AL5" s="29"/>
      <c r="AM5" s="29"/>
      <c r="AN5" s="29"/>
    </row>
    <row r="6" spans="2:4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C6" s="12" t="s">
        <v>40</v>
      </c>
      <c r="AD6" s="12" t="s">
        <v>41</v>
      </c>
      <c r="AF6" s="12" t="s">
        <v>42</v>
      </c>
      <c r="AH6" s="12" t="s">
        <v>43</v>
      </c>
      <c r="AJ6" s="12" t="s">
        <v>44</v>
      </c>
      <c r="AK6" s="12" t="s">
        <v>45</v>
      </c>
      <c r="AL6" s="12" t="s">
        <v>46</v>
      </c>
      <c r="AM6" s="12" t="s">
        <v>47</v>
      </c>
      <c r="AN6" s="12" t="s">
        <v>48</v>
      </c>
    </row>
    <row r="7" spans="2:40" ht="30" customHeight="1" x14ac:dyDescent="0.35">
      <c r="B7" s="10" t="s">
        <v>19</v>
      </c>
      <c r="C7" s="10">
        <v>1008</v>
      </c>
      <c r="D7" s="10">
        <v>459</v>
      </c>
      <c r="E7" s="10">
        <v>546</v>
      </c>
      <c r="F7" s="10"/>
      <c r="G7" s="10">
        <v>99</v>
      </c>
      <c r="H7" s="10">
        <v>151</v>
      </c>
      <c r="I7" s="10">
        <v>140</v>
      </c>
      <c r="J7" s="10">
        <v>164</v>
      </c>
      <c r="K7" s="10">
        <v>186</v>
      </c>
      <c r="L7" s="10">
        <v>268</v>
      </c>
      <c r="M7" s="10"/>
      <c r="N7" s="10">
        <v>91</v>
      </c>
      <c r="O7" s="10">
        <v>143</v>
      </c>
      <c r="P7" s="10">
        <v>357</v>
      </c>
      <c r="Q7" s="10">
        <v>280</v>
      </c>
      <c r="R7" s="10">
        <v>129</v>
      </c>
      <c r="S7" s="10"/>
      <c r="T7" s="10">
        <v>61</v>
      </c>
      <c r="U7" s="10">
        <v>290</v>
      </c>
      <c r="V7" s="10">
        <v>259</v>
      </c>
      <c r="W7" s="10">
        <v>272</v>
      </c>
      <c r="X7" s="10"/>
      <c r="Y7" s="10">
        <v>415</v>
      </c>
      <c r="Z7" s="10">
        <v>104</v>
      </c>
      <c r="AA7" s="10">
        <v>327</v>
      </c>
      <c r="AB7" s="10">
        <v>67</v>
      </c>
      <c r="AC7" s="10">
        <v>69</v>
      </c>
      <c r="AD7" s="10">
        <v>21</v>
      </c>
      <c r="AE7" s="10"/>
      <c r="AF7" s="10">
        <v>488</v>
      </c>
      <c r="AG7" s="10"/>
      <c r="AH7" s="10">
        <v>983</v>
      </c>
      <c r="AI7" s="10"/>
      <c r="AJ7" s="10">
        <v>334</v>
      </c>
      <c r="AK7" s="10">
        <v>150</v>
      </c>
      <c r="AL7" s="10">
        <v>221</v>
      </c>
      <c r="AM7" s="10">
        <v>207</v>
      </c>
      <c r="AN7" s="10">
        <v>96</v>
      </c>
    </row>
    <row r="8" spans="2:40" ht="30" customHeight="1" x14ac:dyDescent="0.35">
      <c r="B8" s="11" t="s">
        <v>20</v>
      </c>
      <c r="C8" s="11">
        <v>1008</v>
      </c>
      <c r="D8" s="11">
        <v>503</v>
      </c>
      <c r="E8" s="11">
        <v>502</v>
      </c>
      <c r="F8" s="11"/>
      <c r="G8" s="11">
        <v>109</v>
      </c>
      <c r="H8" s="11">
        <v>169</v>
      </c>
      <c r="I8" s="11">
        <v>145</v>
      </c>
      <c r="J8" s="11">
        <v>169</v>
      </c>
      <c r="K8" s="11">
        <v>162</v>
      </c>
      <c r="L8" s="11">
        <v>255</v>
      </c>
      <c r="M8" s="11"/>
      <c r="N8" s="11">
        <v>95</v>
      </c>
      <c r="O8" s="11">
        <v>146</v>
      </c>
      <c r="P8" s="11">
        <v>349</v>
      </c>
      <c r="Q8" s="11">
        <v>281</v>
      </c>
      <c r="R8" s="11">
        <v>129</v>
      </c>
      <c r="S8" s="11"/>
      <c r="T8" s="11">
        <v>62</v>
      </c>
      <c r="U8" s="11">
        <v>286</v>
      </c>
      <c r="V8" s="11">
        <v>258</v>
      </c>
      <c r="W8" s="11">
        <v>278</v>
      </c>
      <c r="X8" s="11"/>
      <c r="Y8" s="11">
        <v>428</v>
      </c>
      <c r="Z8" s="11">
        <v>102</v>
      </c>
      <c r="AA8" s="11">
        <v>309</v>
      </c>
      <c r="AB8" s="11">
        <v>69</v>
      </c>
      <c r="AC8" s="11">
        <v>74</v>
      </c>
      <c r="AD8" s="11">
        <v>21</v>
      </c>
      <c r="AE8" s="11"/>
      <c r="AF8" s="11">
        <v>487</v>
      </c>
      <c r="AG8" s="11"/>
      <c r="AH8" s="11">
        <v>984</v>
      </c>
      <c r="AI8" s="11"/>
      <c r="AJ8" s="11">
        <v>320</v>
      </c>
      <c r="AK8" s="11">
        <v>145</v>
      </c>
      <c r="AL8" s="11">
        <v>211</v>
      </c>
      <c r="AM8" s="11">
        <v>229</v>
      </c>
      <c r="AN8" s="11">
        <v>103</v>
      </c>
    </row>
    <row r="9" spans="2:40" x14ac:dyDescent="0.35">
      <c r="B9" s="18" t="s">
        <v>298</v>
      </c>
      <c r="C9" s="17">
        <v>0.18437942715807201</v>
      </c>
      <c r="D9" s="17">
        <v>0.218299120259275</v>
      </c>
      <c r="E9" s="17">
        <v>0.15155262804337399</v>
      </c>
      <c r="F9" s="17"/>
      <c r="G9" s="17">
        <v>0.29797338900691001</v>
      </c>
      <c r="H9" s="17">
        <v>0.21632303036059</v>
      </c>
      <c r="I9" s="17">
        <v>0.198627726385457</v>
      </c>
      <c r="J9" s="17">
        <v>0.193195000604168</v>
      </c>
      <c r="K9" s="17">
        <v>0.134141262419535</v>
      </c>
      <c r="L9" s="17">
        <v>0.13256105990560799</v>
      </c>
      <c r="M9" s="17"/>
      <c r="N9" s="17">
        <v>0.26296777526302301</v>
      </c>
      <c r="O9" s="17">
        <v>0.171917919700246</v>
      </c>
      <c r="P9" s="17">
        <v>0.12645349370172801</v>
      </c>
      <c r="Q9" s="17">
        <v>0.21043363036714499</v>
      </c>
      <c r="R9" s="17">
        <v>0.25195448734706899</v>
      </c>
      <c r="S9" s="17"/>
      <c r="T9" s="17">
        <v>0.19114426185635999</v>
      </c>
      <c r="U9" s="17">
        <v>0.15673872808623299</v>
      </c>
      <c r="V9" s="17">
        <v>0.21148541240084601</v>
      </c>
      <c r="W9" s="17">
        <v>0.22116210951919801</v>
      </c>
      <c r="X9" s="17"/>
      <c r="Y9" s="17">
        <v>0.21121283252404</v>
      </c>
      <c r="Z9" s="17">
        <v>0.21676757056353199</v>
      </c>
      <c r="AA9" s="17">
        <v>0.13146751616942401</v>
      </c>
      <c r="AB9" s="17">
        <v>0.23112995311015799</v>
      </c>
      <c r="AC9" s="17">
        <v>0.17298992982323599</v>
      </c>
      <c r="AD9" s="17">
        <v>0.187706906287954</v>
      </c>
      <c r="AE9" s="17"/>
      <c r="AF9" s="17">
        <v>0.16610767137148699</v>
      </c>
      <c r="AG9" s="17"/>
      <c r="AH9" s="17">
        <v>0.186648115108455</v>
      </c>
      <c r="AI9" s="17"/>
      <c r="AJ9" s="17">
        <v>0.22792949437745</v>
      </c>
      <c r="AK9" s="17">
        <v>0.14363232452949301</v>
      </c>
      <c r="AL9" s="17">
        <v>0.152939135681398</v>
      </c>
      <c r="AM9" s="17">
        <v>0.18766778224876299</v>
      </c>
      <c r="AN9" s="17">
        <v>0.16353648110713001</v>
      </c>
    </row>
    <row r="10" spans="2:40" x14ac:dyDescent="0.35">
      <c r="B10" s="18" t="s">
        <v>299</v>
      </c>
      <c r="C10" s="17">
        <v>0.348532174489117</v>
      </c>
      <c r="D10" s="17">
        <v>0.393429016852261</v>
      </c>
      <c r="E10" s="17">
        <v>0.30171690391407902</v>
      </c>
      <c r="F10" s="17"/>
      <c r="G10" s="17">
        <v>0.31481945038008802</v>
      </c>
      <c r="H10" s="17">
        <v>0.38747792545716297</v>
      </c>
      <c r="I10" s="17">
        <v>0.38358453492370298</v>
      </c>
      <c r="J10" s="17">
        <v>0.34177777126582098</v>
      </c>
      <c r="K10" s="17">
        <v>0.27860591374125399</v>
      </c>
      <c r="L10" s="17">
        <v>0.36603829982828401</v>
      </c>
      <c r="M10" s="17"/>
      <c r="N10" s="17">
        <v>0.29079071950600199</v>
      </c>
      <c r="O10" s="17">
        <v>0.30999673457888199</v>
      </c>
      <c r="P10" s="17">
        <v>0.319339432835549</v>
      </c>
      <c r="Q10" s="17">
        <v>0.40633500128413003</v>
      </c>
      <c r="R10" s="17">
        <v>0.40236461373677601</v>
      </c>
      <c r="S10" s="17"/>
      <c r="T10" s="17">
        <v>0.31262395502951101</v>
      </c>
      <c r="U10" s="17">
        <v>0.30232297774855699</v>
      </c>
      <c r="V10" s="17">
        <v>0.36298794927411199</v>
      </c>
      <c r="W10" s="17">
        <v>0.42746159891746399</v>
      </c>
      <c r="X10" s="17"/>
      <c r="Y10" s="17">
        <v>0.37636348747617299</v>
      </c>
      <c r="Z10" s="17">
        <v>0.363412717354543</v>
      </c>
      <c r="AA10" s="17">
        <v>0.321523977669393</v>
      </c>
      <c r="AB10" s="17">
        <v>0.32130030211643401</v>
      </c>
      <c r="AC10" s="17">
        <v>0.37210328017600702</v>
      </c>
      <c r="AD10" s="17">
        <v>0.15082628993195499</v>
      </c>
      <c r="AE10" s="17"/>
      <c r="AF10" s="17">
        <v>0.36132462617418698</v>
      </c>
      <c r="AG10" s="17"/>
      <c r="AH10" s="17">
        <v>0.35204753584257298</v>
      </c>
      <c r="AI10" s="17"/>
      <c r="AJ10" s="17">
        <v>0.35501272208908302</v>
      </c>
      <c r="AK10" s="17">
        <v>0.33935078223786902</v>
      </c>
      <c r="AL10" s="17">
        <v>0.348646461953803</v>
      </c>
      <c r="AM10" s="17">
        <v>0.354917028587247</v>
      </c>
      <c r="AN10" s="17">
        <v>0.326894120129128</v>
      </c>
    </row>
    <row r="11" spans="2:40" x14ac:dyDescent="0.35">
      <c r="B11" s="18" t="s">
        <v>300</v>
      </c>
      <c r="C11" s="17">
        <v>0.204905996200417</v>
      </c>
      <c r="D11" s="17">
        <v>0.173423466618713</v>
      </c>
      <c r="E11" s="17">
        <v>0.235643897462357</v>
      </c>
      <c r="F11" s="17"/>
      <c r="G11" s="17">
        <v>0.16030478414488999</v>
      </c>
      <c r="H11" s="17">
        <v>0.159951736631432</v>
      </c>
      <c r="I11" s="17">
        <v>0.15948990676153499</v>
      </c>
      <c r="J11" s="17">
        <v>0.22130941763533801</v>
      </c>
      <c r="K11" s="17">
        <v>0.23462673086153901</v>
      </c>
      <c r="L11" s="17">
        <v>0.24991527269487501</v>
      </c>
      <c r="M11" s="17"/>
      <c r="N11" s="17">
        <v>0.167614810104566</v>
      </c>
      <c r="O11" s="17">
        <v>0.18313702171958601</v>
      </c>
      <c r="P11" s="17">
        <v>0.24122333224207201</v>
      </c>
      <c r="Q11" s="17">
        <v>0.19043821859715099</v>
      </c>
      <c r="R11" s="17">
        <v>0.179765681595807</v>
      </c>
      <c r="S11" s="17"/>
      <c r="T11" s="17">
        <v>0.209698511739384</v>
      </c>
      <c r="U11" s="17">
        <v>0.21532942888482001</v>
      </c>
      <c r="V11" s="17">
        <v>0.201573152297951</v>
      </c>
      <c r="W11" s="17">
        <v>0.163362768817542</v>
      </c>
      <c r="X11" s="17"/>
      <c r="Y11" s="17">
        <v>0.19591346266415599</v>
      </c>
      <c r="Z11" s="17">
        <v>0.151531690885197</v>
      </c>
      <c r="AA11" s="17">
        <v>0.23644086357572</v>
      </c>
      <c r="AB11" s="17">
        <v>0.244821411215912</v>
      </c>
      <c r="AC11" s="17">
        <v>0.177804871745949</v>
      </c>
      <c r="AD11" s="17">
        <v>0.19584079901266499</v>
      </c>
      <c r="AE11" s="17"/>
      <c r="AF11" s="17">
        <v>0.192406073814722</v>
      </c>
      <c r="AG11" s="17"/>
      <c r="AH11" s="17">
        <v>0.20350654297604401</v>
      </c>
      <c r="AI11" s="17"/>
      <c r="AJ11" s="17">
        <v>0.18790456556337001</v>
      </c>
      <c r="AK11" s="17">
        <v>0.193070133599994</v>
      </c>
      <c r="AL11" s="17">
        <v>0.242266134930084</v>
      </c>
      <c r="AM11" s="17">
        <v>0.195650827858143</v>
      </c>
      <c r="AN11" s="17">
        <v>0.218431259883306</v>
      </c>
    </row>
    <row r="12" spans="2:40" x14ac:dyDescent="0.35">
      <c r="B12" s="18" t="s">
        <v>301</v>
      </c>
      <c r="C12" s="17">
        <v>9.8506798907779802E-2</v>
      </c>
      <c r="D12" s="17">
        <v>9.9067916115452001E-2</v>
      </c>
      <c r="E12" s="17">
        <v>9.8532530744124602E-2</v>
      </c>
      <c r="F12" s="17"/>
      <c r="G12" s="17">
        <v>9.7798184723938794E-2</v>
      </c>
      <c r="H12" s="17">
        <v>0.104903459735068</v>
      </c>
      <c r="I12" s="17">
        <v>0.101380216247253</v>
      </c>
      <c r="J12" s="17">
        <v>9.3736779325930997E-2</v>
      </c>
      <c r="K12" s="17">
        <v>0.118872332695573</v>
      </c>
      <c r="L12" s="17">
        <v>8.3155272067365602E-2</v>
      </c>
      <c r="M12" s="17"/>
      <c r="N12" s="17">
        <v>9.5295126272340394E-2</v>
      </c>
      <c r="O12" s="17">
        <v>0.112619523268311</v>
      </c>
      <c r="P12" s="17">
        <v>0.12289801980804201</v>
      </c>
      <c r="Q12" s="17">
        <v>7.0116369059138997E-2</v>
      </c>
      <c r="R12" s="17">
        <v>7.8517392961615196E-2</v>
      </c>
      <c r="S12" s="17"/>
      <c r="T12" s="17">
        <v>9.51929173985257E-2</v>
      </c>
      <c r="U12" s="17">
        <v>0.11413033890554899</v>
      </c>
      <c r="V12" s="17">
        <v>7.2962977081481598E-2</v>
      </c>
      <c r="W12" s="17">
        <v>9.1598117622566796E-2</v>
      </c>
      <c r="X12" s="17"/>
      <c r="Y12" s="17">
        <v>8.2190861513343802E-2</v>
      </c>
      <c r="Z12" s="17">
        <v>0.126215306412297</v>
      </c>
      <c r="AA12" s="17">
        <v>0.104586661808066</v>
      </c>
      <c r="AB12" s="17">
        <v>0.111924862115154</v>
      </c>
      <c r="AC12" s="17">
        <v>0.110111274190374</v>
      </c>
      <c r="AD12" s="17">
        <v>0.14400255763481201</v>
      </c>
      <c r="AE12" s="17"/>
      <c r="AF12" s="17">
        <v>9.6228568370042206E-2</v>
      </c>
      <c r="AG12" s="17"/>
      <c r="AH12" s="17">
        <v>9.7769599449647193E-2</v>
      </c>
      <c r="AI12" s="17"/>
      <c r="AJ12" s="17">
        <v>7.3907705984763705E-2</v>
      </c>
      <c r="AK12" s="17">
        <v>0.119925022251474</v>
      </c>
      <c r="AL12" s="17">
        <v>8.6421421210316707E-2</v>
      </c>
      <c r="AM12" s="17">
        <v>0.10895218946903799</v>
      </c>
      <c r="AN12" s="17">
        <v>0.146313474695799</v>
      </c>
    </row>
    <row r="13" spans="2:40" x14ac:dyDescent="0.35">
      <c r="B13" s="18" t="s">
        <v>302</v>
      </c>
      <c r="C13" s="17">
        <v>9.0861040300795406E-2</v>
      </c>
      <c r="D13" s="17">
        <v>8.1095535782926803E-2</v>
      </c>
      <c r="E13" s="17">
        <v>0.101169576794286</v>
      </c>
      <c r="F13" s="17"/>
      <c r="G13" s="17">
        <v>6.6148151469814995E-2</v>
      </c>
      <c r="H13" s="17">
        <v>3.9928386586247602E-2</v>
      </c>
      <c r="I13" s="17">
        <v>0.114711649615683</v>
      </c>
      <c r="J13" s="17">
        <v>8.1061541048156396E-2</v>
      </c>
      <c r="K13" s="17">
        <v>0.15779140418464599</v>
      </c>
      <c r="L13" s="17">
        <v>8.56316469864149E-2</v>
      </c>
      <c r="M13" s="17"/>
      <c r="N13" s="17">
        <v>9.1423709100358796E-2</v>
      </c>
      <c r="O13" s="17">
        <v>0.13739724949332699</v>
      </c>
      <c r="P13" s="17">
        <v>0.11105572333729501</v>
      </c>
      <c r="Q13" s="17">
        <v>5.9608592688511201E-2</v>
      </c>
      <c r="R13" s="17">
        <v>4.9369087867238301E-2</v>
      </c>
      <c r="S13" s="17"/>
      <c r="T13" s="17">
        <v>0.100201537772872</v>
      </c>
      <c r="U13" s="17">
        <v>0.13684000055821999</v>
      </c>
      <c r="V13" s="17">
        <v>6.7663122574773499E-2</v>
      </c>
      <c r="W13" s="17">
        <v>6.9535523408997199E-2</v>
      </c>
      <c r="X13" s="17"/>
      <c r="Y13" s="17">
        <v>7.8129793345302095E-2</v>
      </c>
      <c r="Z13" s="17">
        <v>7.9183224402307406E-2</v>
      </c>
      <c r="AA13" s="17">
        <v>0.109834945212805</v>
      </c>
      <c r="AB13" s="17">
        <v>5.1580570118110999E-2</v>
      </c>
      <c r="AC13" s="17">
        <v>7.4463279340173896E-2</v>
      </c>
      <c r="AD13" s="17">
        <v>0.186014876744306</v>
      </c>
      <c r="AE13" s="17"/>
      <c r="AF13" s="17">
        <v>0.102031128015108</v>
      </c>
      <c r="AG13" s="17"/>
      <c r="AH13" s="17">
        <v>8.9166514845962899E-2</v>
      </c>
      <c r="AI13" s="17"/>
      <c r="AJ13" s="17">
        <v>9.45487048963949E-2</v>
      </c>
      <c r="AK13" s="17">
        <v>0.12985816855601801</v>
      </c>
      <c r="AL13" s="17">
        <v>9.0523881475975093E-2</v>
      </c>
      <c r="AM13" s="17">
        <v>7.55633311634967E-2</v>
      </c>
      <c r="AN13" s="17">
        <v>5.9207444542343099E-2</v>
      </c>
    </row>
    <row r="14" spans="2:40" x14ac:dyDescent="0.35">
      <c r="B14" s="18" t="s">
        <v>58</v>
      </c>
      <c r="C14" s="17">
        <v>7.2814562943818606E-2</v>
      </c>
      <c r="D14" s="17">
        <v>3.4684944371371297E-2</v>
      </c>
      <c r="E14" s="17">
        <v>0.111384463041779</v>
      </c>
      <c r="F14" s="17"/>
      <c r="G14" s="17">
        <v>6.2956040274358305E-2</v>
      </c>
      <c r="H14" s="17">
        <v>9.14154612295002E-2</v>
      </c>
      <c r="I14" s="17">
        <v>4.2205966066368297E-2</v>
      </c>
      <c r="J14" s="17">
        <v>6.8919490120585999E-2</v>
      </c>
      <c r="K14" s="17">
        <v>7.5962356097452902E-2</v>
      </c>
      <c r="L14" s="17">
        <v>8.2698448517452297E-2</v>
      </c>
      <c r="M14" s="17"/>
      <c r="N14" s="17">
        <v>9.1907859753709603E-2</v>
      </c>
      <c r="O14" s="17">
        <v>8.4931551239648295E-2</v>
      </c>
      <c r="P14" s="17">
        <v>7.9029998075313704E-2</v>
      </c>
      <c r="Q14" s="17">
        <v>6.3068188003924094E-2</v>
      </c>
      <c r="R14" s="17">
        <v>3.80287364914942E-2</v>
      </c>
      <c r="S14" s="17"/>
      <c r="T14" s="17">
        <v>9.1138816203347295E-2</v>
      </c>
      <c r="U14" s="17">
        <v>7.4638525816619797E-2</v>
      </c>
      <c r="V14" s="17">
        <v>8.3327386370835699E-2</v>
      </c>
      <c r="W14" s="17">
        <v>2.6879881714231901E-2</v>
      </c>
      <c r="X14" s="17"/>
      <c r="Y14" s="17">
        <v>5.6189562476985401E-2</v>
      </c>
      <c r="Z14" s="17">
        <v>6.2889490382124005E-2</v>
      </c>
      <c r="AA14" s="17">
        <v>9.6146035564591004E-2</v>
      </c>
      <c r="AB14" s="17">
        <v>3.9242901324231201E-2</v>
      </c>
      <c r="AC14" s="17">
        <v>9.2527364724261499E-2</v>
      </c>
      <c r="AD14" s="17">
        <v>0.13560857038830901</v>
      </c>
      <c r="AE14" s="17"/>
      <c r="AF14" s="17">
        <v>8.1901932254454302E-2</v>
      </c>
      <c r="AG14" s="17"/>
      <c r="AH14" s="17">
        <v>7.08616917773182E-2</v>
      </c>
      <c r="AI14" s="17"/>
      <c r="AJ14" s="17">
        <v>6.06968070889378E-2</v>
      </c>
      <c r="AK14" s="17">
        <v>7.4163568825152196E-2</v>
      </c>
      <c r="AL14" s="17">
        <v>7.9202964748422894E-2</v>
      </c>
      <c r="AM14" s="17">
        <v>7.72488406733121E-2</v>
      </c>
      <c r="AN14" s="17">
        <v>8.5617219642293907E-2</v>
      </c>
    </row>
    <row r="15" spans="2:40" x14ac:dyDescent="0.35">
      <c r="B15" s="18" t="s">
        <v>303</v>
      </c>
      <c r="C15" s="21">
        <v>0.53291160164718898</v>
      </c>
      <c r="D15" s="21">
        <v>0.61172813711153695</v>
      </c>
      <c r="E15" s="21">
        <v>0.45326953195745301</v>
      </c>
      <c r="F15" s="21"/>
      <c r="G15" s="21">
        <v>0.61279283938699802</v>
      </c>
      <c r="H15" s="21">
        <v>0.60380095581775195</v>
      </c>
      <c r="I15" s="21">
        <v>0.58221226130916004</v>
      </c>
      <c r="J15" s="21">
        <v>0.53497277186998904</v>
      </c>
      <c r="K15" s="21">
        <v>0.41274717616078899</v>
      </c>
      <c r="L15" s="21">
        <v>0.49859935973389202</v>
      </c>
      <c r="M15" s="21"/>
      <c r="N15" s="21">
        <v>0.55375849476902494</v>
      </c>
      <c r="O15" s="21">
        <v>0.481914654279128</v>
      </c>
      <c r="P15" s="21">
        <v>0.44579292653727698</v>
      </c>
      <c r="Q15" s="21">
        <v>0.61676863165127505</v>
      </c>
      <c r="R15" s="21">
        <v>0.65431910108384495</v>
      </c>
      <c r="S15" s="21"/>
      <c r="T15" s="21">
        <v>0.50376821688587103</v>
      </c>
      <c r="U15" s="21">
        <v>0.459061705834791</v>
      </c>
      <c r="V15" s="21">
        <v>0.57447336167495799</v>
      </c>
      <c r="W15" s="21">
        <v>0.64862370843666195</v>
      </c>
      <c r="X15" s="21"/>
      <c r="Y15" s="21">
        <v>0.58757632000021298</v>
      </c>
      <c r="Z15" s="21">
        <v>0.58018028791807497</v>
      </c>
      <c r="AA15" s="21">
        <v>0.45299149383881798</v>
      </c>
      <c r="AB15" s="21">
        <v>0.55243025522659195</v>
      </c>
      <c r="AC15" s="21">
        <v>0.54509320999924205</v>
      </c>
      <c r="AD15" s="21">
        <v>0.33853319621990802</v>
      </c>
      <c r="AE15" s="21"/>
      <c r="AF15" s="21">
        <v>0.527432297545674</v>
      </c>
      <c r="AG15" s="21"/>
      <c r="AH15" s="21">
        <v>0.538695650951028</v>
      </c>
      <c r="AI15" s="21"/>
      <c r="AJ15" s="21">
        <v>0.58294221646653399</v>
      </c>
      <c r="AK15" s="21">
        <v>0.482983106767361</v>
      </c>
      <c r="AL15" s="21">
        <v>0.50158559763520105</v>
      </c>
      <c r="AM15" s="21">
        <v>0.54258481083600996</v>
      </c>
      <c r="AN15" s="21">
        <v>0.49043060123625798</v>
      </c>
    </row>
    <row r="16" spans="2:40" x14ac:dyDescent="0.35">
      <c r="B16" s="18" t="s">
        <v>304</v>
      </c>
      <c r="C16" s="21">
        <v>0.189367839208575</v>
      </c>
      <c r="D16" s="21">
        <v>0.18016345189837901</v>
      </c>
      <c r="E16" s="21">
        <v>0.199702107538411</v>
      </c>
      <c r="F16" s="21"/>
      <c r="G16" s="21">
        <v>0.16394633619375401</v>
      </c>
      <c r="H16" s="21">
        <v>0.14483184632131499</v>
      </c>
      <c r="I16" s="21">
        <v>0.21609186586293599</v>
      </c>
      <c r="J16" s="21">
        <v>0.17479832037408699</v>
      </c>
      <c r="K16" s="21">
        <v>0.276663736880219</v>
      </c>
      <c r="L16" s="21">
        <v>0.16878691905378099</v>
      </c>
      <c r="M16" s="21"/>
      <c r="N16" s="21">
        <v>0.18671883537269901</v>
      </c>
      <c r="O16" s="21">
        <v>0.25001677276163797</v>
      </c>
      <c r="P16" s="21">
        <v>0.23395374314533701</v>
      </c>
      <c r="Q16" s="21">
        <v>0.12972496174765</v>
      </c>
      <c r="R16" s="21">
        <v>0.12788648082885401</v>
      </c>
      <c r="S16" s="21"/>
      <c r="T16" s="21">
        <v>0.195394455171398</v>
      </c>
      <c r="U16" s="21">
        <v>0.25097033946377001</v>
      </c>
      <c r="V16" s="21">
        <v>0.140626099656255</v>
      </c>
      <c r="W16" s="21">
        <v>0.161133641031564</v>
      </c>
      <c r="X16" s="21"/>
      <c r="Y16" s="21">
        <v>0.16032065485864599</v>
      </c>
      <c r="Z16" s="21">
        <v>0.20539853081460399</v>
      </c>
      <c r="AA16" s="21">
        <v>0.21442160702087201</v>
      </c>
      <c r="AB16" s="21">
        <v>0.163505432233265</v>
      </c>
      <c r="AC16" s="21">
        <v>0.184574553530548</v>
      </c>
      <c r="AD16" s="21">
        <v>0.33001743437911801</v>
      </c>
      <c r="AE16" s="21"/>
      <c r="AF16" s="21">
        <v>0.19825969638515001</v>
      </c>
      <c r="AG16" s="21"/>
      <c r="AH16" s="21">
        <v>0.18693611429561</v>
      </c>
      <c r="AI16" s="21"/>
      <c r="AJ16" s="21">
        <v>0.16845641088115901</v>
      </c>
      <c r="AK16" s="21">
        <v>0.24978319080749201</v>
      </c>
      <c r="AL16" s="21">
        <v>0.17694530268629199</v>
      </c>
      <c r="AM16" s="21">
        <v>0.18451552063253501</v>
      </c>
      <c r="AN16" s="21">
        <v>0.205520919238142</v>
      </c>
    </row>
    <row r="17" spans="2:40" x14ac:dyDescent="0.35">
      <c r="B17" s="18" t="s">
        <v>240</v>
      </c>
      <c r="C17" s="22">
        <v>0.34354376243861401</v>
      </c>
      <c r="D17" s="22">
        <v>0.43156468521315799</v>
      </c>
      <c r="E17" s="22">
        <v>0.25356742441904201</v>
      </c>
      <c r="F17" s="22"/>
      <c r="G17" s="22">
        <v>0.44884650319324398</v>
      </c>
      <c r="H17" s="22">
        <v>0.45896910949643699</v>
      </c>
      <c r="I17" s="22">
        <v>0.36612039544622399</v>
      </c>
      <c r="J17" s="22">
        <v>0.36017445149590099</v>
      </c>
      <c r="K17" s="22">
        <v>0.13608343928056901</v>
      </c>
      <c r="L17" s="22">
        <v>0.32981244068011201</v>
      </c>
      <c r="M17" s="22"/>
      <c r="N17" s="22">
        <v>0.36703965939632599</v>
      </c>
      <c r="O17" s="22">
        <v>0.23189788151749</v>
      </c>
      <c r="P17" s="22">
        <v>0.21183918339193999</v>
      </c>
      <c r="Q17" s="22">
        <v>0.48704366990362502</v>
      </c>
      <c r="R17" s="22">
        <v>0.52643262025499105</v>
      </c>
      <c r="S17" s="22"/>
      <c r="T17" s="22">
        <v>0.308373761714473</v>
      </c>
      <c r="U17" s="22">
        <v>0.20809136637102099</v>
      </c>
      <c r="V17" s="22">
        <v>0.43384726201870299</v>
      </c>
      <c r="W17" s="22">
        <v>0.48749006740509798</v>
      </c>
      <c r="X17" s="22"/>
      <c r="Y17" s="22">
        <v>0.42725566514156699</v>
      </c>
      <c r="Z17" s="22">
        <v>0.374781757103471</v>
      </c>
      <c r="AA17" s="22">
        <v>0.238569886817946</v>
      </c>
      <c r="AB17" s="22">
        <v>0.38892482299332798</v>
      </c>
      <c r="AC17" s="22">
        <v>0.36051865646869502</v>
      </c>
      <c r="AD17" s="22">
        <v>8.5157618407900593E-3</v>
      </c>
      <c r="AE17" s="22"/>
      <c r="AF17" s="22">
        <v>0.32917260116052299</v>
      </c>
      <c r="AG17" s="22"/>
      <c r="AH17" s="22">
        <v>0.35175953665541798</v>
      </c>
      <c r="AI17" s="22"/>
      <c r="AJ17" s="22">
        <v>0.41448580558537501</v>
      </c>
      <c r="AK17" s="22">
        <v>0.233199915959869</v>
      </c>
      <c r="AL17" s="22">
        <v>0.324640294948909</v>
      </c>
      <c r="AM17" s="22">
        <v>0.358069290203475</v>
      </c>
      <c r="AN17" s="22">
        <v>0.284909681998116</v>
      </c>
    </row>
    <row r="18" spans="2:40" x14ac:dyDescent="0.35">
      <c r="B18" s="16"/>
    </row>
    <row r="19" spans="2:40" x14ac:dyDescent="0.35">
      <c r="B19" t="s">
        <v>63</v>
      </c>
    </row>
    <row r="20" spans="2:40" x14ac:dyDescent="0.35">
      <c r="B20" t="s">
        <v>64</v>
      </c>
    </row>
    <row r="22" spans="2:40" x14ac:dyDescent="0.35">
      <c r="B22" s="8" t="str">
        <f>HYPERLINK("#'Contents'!A1", "Return to Contents")</f>
        <v>Return to Contents</v>
      </c>
    </row>
  </sheetData>
  <mergeCells count="9">
    <mergeCell ref="AF5"/>
    <mergeCell ref="AH5"/>
    <mergeCell ref="AJ5:AN5"/>
    <mergeCell ref="D2:AH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dimension ref="B2:AN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0" width="10.7265625" customWidth="1"/>
    <col min="41" max="41" width="2.1796875" customWidth="1"/>
  </cols>
  <sheetData>
    <row r="2" spans="2:40" ht="40" customHeight="1" x14ac:dyDescent="0.35">
      <c r="D2" s="30" t="s">
        <v>307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row>
    <row r="5" spans="2:40" ht="30" customHeight="1" x14ac:dyDescent="0.35">
      <c r="B5" s="15"/>
      <c r="C5" s="15"/>
      <c r="D5" s="29" t="s">
        <v>49</v>
      </c>
      <c r="E5" s="29"/>
      <c r="F5" s="15"/>
      <c r="G5" s="29" t="s">
        <v>50</v>
      </c>
      <c r="H5" s="29"/>
      <c r="I5" s="29"/>
      <c r="J5" s="29"/>
      <c r="K5" s="29"/>
      <c r="L5" s="29"/>
      <c r="M5" s="15"/>
      <c r="N5" s="29" t="s">
        <v>51</v>
      </c>
      <c r="O5" s="29"/>
      <c r="P5" s="29"/>
      <c r="Q5" s="29"/>
      <c r="R5" s="29"/>
      <c r="S5" s="15"/>
      <c r="T5" s="29" t="s">
        <v>52</v>
      </c>
      <c r="U5" s="29"/>
      <c r="V5" s="29"/>
      <c r="W5" s="29"/>
      <c r="X5" s="15"/>
      <c r="Y5" s="29" t="s">
        <v>53</v>
      </c>
      <c r="Z5" s="29"/>
      <c r="AA5" s="29"/>
      <c r="AB5" s="29"/>
      <c r="AC5" s="29"/>
      <c r="AD5" s="29"/>
      <c r="AE5" s="15"/>
      <c r="AF5" s="29" t="s">
        <v>42</v>
      </c>
      <c r="AG5" s="15"/>
      <c r="AH5" s="29" t="s">
        <v>43</v>
      </c>
      <c r="AI5" s="15"/>
      <c r="AJ5" s="29" t="s">
        <v>54</v>
      </c>
      <c r="AK5" s="29"/>
      <c r="AL5" s="29"/>
      <c r="AM5" s="29"/>
      <c r="AN5" s="29"/>
    </row>
    <row r="6" spans="2:4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C6" s="12" t="s">
        <v>40</v>
      </c>
      <c r="AD6" s="12" t="s">
        <v>41</v>
      </c>
      <c r="AF6" s="12" t="s">
        <v>42</v>
      </c>
      <c r="AH6" s="12" t="s">
        <v>43</v>
      </c>
      <c r="AJ6" s="12" t="s">
        <v>44</v>
      </c>
      <c r="AK6" s="12" t="s">
        <v>45</v>
      </c>
      <c r="AL6" s="12" t="s">
        <v>46</v>
      </c>
      <c r="AM6" s="12" t="s">
        <v>47</v>
      </c>
      <c r="AN6" s="12" t="s">
        <v>48</v>
      </c>
    </row>
    <row r="7" spans="2:40" ht="30" customHeight="1" x14ac:dyDescent="0.35">
      <c r="B7" s="10" t="s">
        <v>19</v>
      </c>
      <c r="C7" s="10">
        <v>1008</v>
      </c>
      <c r="D7" s="10">
        <v>459</v>
      </c>
      <c r="E7" s="10">
        <v>546</v>
      </c>
      <c r="F7" s="10"/>
      <c r="G7" s="10">
        <v>99</v>
      </c>
      <c r="H7" s="10">
        <v>151</v>
      </c>
      <c r="I7" s="10">
        <v>140</v>
      </c>
      <c r="J7" s="10">
        <v>164</v>
      </c>
      <c r="K7" s="10">
        <v>186</v>
      </c>
      <c r="L7" s="10">
        <v>268</v>
      </c>
      <c r="M7" s="10"/>
      <c r="N7" s="10">
        <v>91</v>
      </c>
      <c r="O7" s="10">
        <v>143</v>
      </c>
      <c r="P7" s="10">
        <v>357</v>
      </c>
      <c r="Q7" s="10">
        <v>280</v>
      </c>
      <c r="R7" s="10">
        <v>129</v>
      </c>
      <c r="S7" s="10"/>
      <c r="T7" s="10">
        <v>61</v>
      </c>
      <c r="U7" s="10">
        <v>290</v>
      </c>
      <c r="V7" s="10">
        <v>259</v>
      </c>
      <c r="W7" s="10">
        <v>272</v>
      </c>
      <c r="X7" s="10"/>
      <c r="Y7" s="10">
        <v>415</v>
      </c>
      <c r="Z7" s="10">
        <v>104</v>
      </c>
      <c r="AA7" s="10">
        <v>327</v>
      </c>
      <c r="AB7" s="10">
        <v>67</v>
      </c>
      <c r="AC7" s="10">
        <v>69</v>
      </c>
      <c r="AD7" s="10">
        <v>21</v>
      </c>
      <c r="AE7" s="10"/>
      <c r="AF7" s="10">
        <v>488</v>
      </c>
      <c r="AG7" s="10"/>
      <c r="AH7" s="10">
        <v>983</v>
      </c>
      <c r="AI7" s="10"/>
      <c r="AJ7" s="10">
        <v>334</v>
      </c>
      <c r="AK7" s="10">
        <v>150</v>
      </c>
      <c r="AL7" s="10">
        <v>221</v>
      </c>
      <c r="AM7" s="10">
        <v>207</v>
      </c>
      <c r="AN7" s="10">
        <v>96</v>
      </c>
    </row>
    <row r="8" spans="2:40" ht="30" customHeight="1" x14ac:dyDescent="0.35">
      <c r="B8" s="11" t="s">
        <v>20</v>
      </c>
      <c r="C8" s="11">
        <v>1008</v>
      </c>
      <c r="D8" s="11">
        <v>503</v>
      </c>
      <c r="E8" s="11">
        <v>502</v>
      </c>
      <c r="F8" s="11"/>
      <c r="G8" s="11">
        <v>109</v>
      </c>
      <c r="H8" s="11">
        <v>169</v>
      </c>
      <c r="I8" s="11">
        <v>145</v>
      </c>
      <c r="J8" s="11">
        <v>169</v>
      </c>
      <c r="K8" s="11">
        <v>162</v>
      </c>
      <c r="L8" s="11">
        <v>255</v>
      </c>
      <c r="M8" s="11"/>
      <c r="N8" s="11">
        <v>95</v>
      </c>
      <c r="O8" s="11">
        <v>146</v>
      </c>
      <c r="P8" s="11">
        <v>349</v>
      </c>
      <c r="Q8" s="11">
        <v>281</v>
      </c>
      <c r="R8" s="11">
        <v>129</v>
      </c>
      <c r="S8" s="11"/>
      <c r="T8" s="11">
        <v>62</v>
      </c>
      <c r="U8" s="11">
        <v>286</v>
      </c>
      <c r="V8" s="11">
        <v>258</v>
      </c>
      <c r="W8" s="11">
        <v>278</v>
      </c>
      <c r="X8" s="11"/>
      <c r="Y8" s="11">
        <v>428</v>
      </c>
      <c r="Z8" s="11">
        <v>102</v>
      </c>
      <c r="AA8" s="11">
        <v>309</v>
      </c>
      <c r="AB8" s="11">
        <v>69</v>
      </c>
      <c r="AC8" s="11">
        <v>74</v>
      </c>
      <c r="AD8" s="11">
        <v>21</v>
      </c>
      <c r="AE8" s="11"/>
      <c r="AF8" s="11">
        <v>487</v>
      </c>
      <c r="AG8" s="11"/>
      <c r="AH8" s="11">
        <v>984</v>
      </c>
      <c r="AI8" s="11"/>
      <c r="AJ8" s="11">
        <v>320</v>
      </c>
      <c r="AK8" s="11">
        <v>145</v>
      </c>
      <c r="AL8" s="11">
        <v>211</v>
      </c>
      <c r="AM8" s="11">
        <v>229</v>
      </c>
      <c r="AN8" s="11">
        <v>103</v>
      </c>
    </row>
    <row r="9" spans="2:40" x14ac:dyDescent="0.35">
      <c r="B9" s="18" t="s">
        <v>298</v>
      </c>
      <c r="C9" s="17">
        <v>0.15425432305638201</v>
      </c>
      <c r="D9" s="17">
        <v>0.21081163277821699</v>
      </c>
      <c r="E9" s="17">
        <v>9.8606596503082206E-2</v>
      </c>
      <c r="F9" s="17"/>
      <c r="G9" s="17">
        <v>0.279113819559765</v>
      </c>
      <c r="H9" s="17">
        <v>0.234484404165958</v>
      </c>
      <c r="I9" s="17">
        <v>0.145415162490794</v>
      </c>
      <c r="J9" s="17">
        <v>0.12652452615258999</v>
      </c>
      <c r="K9" s="17">
        <v>0.11533861553767299</v>
      </c>
      <c r="L9" s="17">
        <v>9.5763078223478806E-2</v>
      </c>
      <c r="M9" s="17"/>
      <c r="N9" s="17">
        <v>0.25100312887116299</v>
      </c>
      <c r="O9" s="17">
        <v>0.15280874158796101</v>
      </c>
      <c r="P9" s="17">
        <v>0.102792526277887</v>
      </c>
      <c r="Q9" s="17">
        <v>0.17621039059667401</v>
      </c>
      <c r="R9" s="17">
        <v>0.18551173076129701</v>
      </c>
      <c r="S9" s="17"/>
      <c r="T9" s="17">
        <v>0.13983028190869301</v>
      </c>
      <c r="U9" s="17">
        <v>0.108280385608793</v>
      </c>
      <c r="V9" s="17">
        <v>0.17318935212394601</v>
      </c>
      <c r="W9" s="17">
        <v>0.19880244743390599</v>
      </c>
      <c r="X9" s="17"/>
      <c r="Y9" s="17">
        <v>0.17301901538175599</v>
      </c>
      <c r="Z9" s="17">
        <v>0.165081595905852</v>
      </c>
      <c r="AA9" s="17">
        <v>0.106364193039949</v>
      </c>
      <c r="AB9" s="17">
        <v>8.4640727571238694E-2</v>
      </c>
      <c r="AC9" s="17">
        <v>0.31938717285522999</v>
      </c>
      <c r="AD9" s="17">
        <v>0.11016826402044599</v>
      </c>
      <c r="AE9" s="17"/>
      <c r="AF9" s="17">
        <v>0.12841668934105999</v>
      </c>
      <c r="AG9" s="17"/>
      <c r="AH9" s="17">
        <v>0.156719080056165</v>
      </c>
      <c r="AI9" s="17"/>
      <c r="AJ9" s="17">
        <v>0.18737148950906299</v>
      </c>
      <c r="AK9" s="17">
        <v>0.126069797748074</v>
      </c>
      <c r="AL9" s="17">
        <v>0.112541150211419</v>
      </c>
      <c r="AM9" s="17">
        <v>0.15309254613587001</v>
      </c>
      <c r="AN9" s="17">
        <v>0.179077520046004</v>
      </c>
    </row>
    <row r="10" spans="2:40" x14ac:dyDescent="0.35">
      <c r="B10" s="18" t="s">
        <v>299</v>
      </c>
      <c r="C10" s="17">
        <v>0.31574782404590601</v>
      </c>
      <c r="D10" s="17">
        <v>0.33169036420276199</v>
      </c>
      <c r="E10" s="17">
        <v>0.29769639040104501</v>
      </c>
      <c r="F10" s="17"/>
      <c r="G10" s="17">
        <v>0.34161080236290797</v>
      </c>
      <c r="H10" s="17">
        <v>0.40285026346056002</v>
      </c>
      <c r="I10" s="17">
        <v>0.353515708441695</v>
      </c>
      <c r="J10" s="17">
        <v>0.36209275874142099</v>
      </c>
      <c r="K10" s="17">
        <v>0.20456772231445799</v>
      </c>
      <c r="L10" s="17">
        <v>0.26526721369962802</v>
      </c>
      <c r="M10" s="17"/>
      <c r="N10" s="17">
        <v>0.26056811892407999</v>
      </c>
      <c r="O10" s="17">
        <v>0.24993492825704899</v>
      </c>
      <c r="P10" s="17">
        <v>0.28554369829304699</v>
      </c>
      <c r="Q10" s="17">
        <v>0.38159788090008401</v>
      </c>
      <c r="R10" s="17">
        <v>0.38877719567450703</v>
      </c>
      <c r="S10" s="17"/>
      <c r="T10" s="17">
        <v>0.28767341760201198</v>
      </c>
      <c r="U10" s="17">
        <v>0.25739049127397001</v>
      </c>
      <c r="V10" s="17">
        <v>0.32187419380599702</v>
      </c>
      <c r="W10" s="17">
        <v>0.431079977607781</v>
      </c>
      <c r="X10" s="17"/>
      <c r="Y10" s="17">
        <v>0.401903287616455</v>
      </c>
      <c r="Z10" s="17">
        <v>0.33290826685347602</v>
      </c>
      <c r="AA10" s="17">
        <v>0.20456744961450299</v>
      </c>
      <c r="AB10" s="17">
        <v>0.31137309113792799</v>
      </c>
      <c r="AC10" s="17">
        <v>0.29655037205520601</v>
      </c>
      <c r="AD10" s="17">
        <v>0.18105699790322899</v>
      </c>
      <c r="AE10" s="17"/>
      <c r="AF10" s="17">
        <v>0.32490587219009998</v>
      </c>
      <c r="AG10" s="17"/>
      <c r="AH10" s="17">
        <v>0.32106955474136301</v>
      </c>
      <c r="AI10" s="17"/>
      <c r="AJ10" s="17">
        <v>0.31609875069550297</v>
      </c>
      <c r="AK10" s="17">
        <v>0.31743681605332902</v>
      </c>
      <c r="AL10" s="17">
        <v>0.33651373891199798</v>
      </c>
      <c r="AM10" s="17">
        <v>0.29936056131359001</v>
      </c>
      <c r="AN10" s="17">
        <v>0.30617379258966598</v>
      </c>
    </row>
    <row r="11" spans="2:40" x14ac:dyDescent="0.35">
      <c r="B11" s="18" t="s">
        <v>300</v>
      </c>
      <c r="C11" s="17">
        <v>0.24705891726215601</v>
      </c>
      <c r="D11" s="17">
        <v>0.23274611984266499</v>
      </c>
      <c r="E11" s="17">
        <v>0.262846203089314</v>
      </c>
      <c r="F11" s="17"/>
      <c r="G11" s="17">
        <v>0.17033503847888601</v>
      </c>
      <c r="H11" s="17">
        <v>0.136350380334088</v>
      </c>
      <c r="I11" s="17">
        <v>0.265460394284662</v>
      </c>
      <c r="J11" s="17">
        <v>0.247048328420296</v>
      </c>
      <c r="K11" s="17">
        <v>0.27389454248440998</v>
      </c>
      <c r="L11" s="17">
        <v>0.32581893990236799</v>
      </c>
      <c r="M11" s="17"/>
      <c r="N11" s="17">
        <v>0.23985112291447599</v>
      </c>
      <c r="O11" s="17">
        <v>0.27540915157557699</v>
      </c>
      <c r="P11" s="17">
        <v>0.28192469691085498</v>
      </c>
      <c r="Q11" s="17">
        <v>0.205894292975839</v>
      </c>
      <c r="R11" s="17">
        <v>0.20780441874139199</v>
      </c>
      <c r="S11" s="17"/>
      <c r="T11" s="17">
        <v>0.27730248049216999</v>
      </c>
      <c r="U11" s="17">
        <v>0.29142318224943797</v>
      </c>
      <c r="V11" s="17">
        <v>0.22895724552409499</v>
      </c>
      <c r="W11" s="17">
        <v>0.19560722241047299</v>
      </c>
      <c r="X11" s="17"/>
      <c r="Y11" s="17">
        <v>0.197090347376525</v>
      </c>
      <c r="Z11" s="17">
        <v>0.21855543028574501</v>
      </c>
      <c r="AA11" s="17">
        <v>0.31714108743788799</v>
      </c>
      <c r="AB11" s="17">
        <v>0.30529099656189201</v>
      </c>
      <c r="AC11" s="17">
        <v>0.21893413018611901</v>
      </c>
      <c r="AD11" s="17">
        <v>0.33648001765065</v>
      </c>
      <c r="AE11" s="17"/>
      <c r="AF11" s="17">
        <v>0.24520278455008901</v>
      </c>
      <c r="AG11" s="17"/>
      <c r="AH11" s="17">
        <v>0.24492982232338401</v>
      </c>
      <c r="AI11" s="17"/>
      <c r="AJ11" s="17">
        <v>0.21479517513895599</v>
      </c>
      <c r="AK11" s="17">
        <v>0.27671228272145598</v>
      </c>
      <c r="AL11" s="17">
        <v>0.27539417864614402</v>
      </c>
      <c r="AM11" s="17">
        <v>0.25925676933208802</v>
      </c>
      <c r="AN11" s="17">
        <v>0.220385239706714</v>
      </c>
    </row>
    <row r="12" spans="2:40" x14ac:dyDescent="0.35">
      <c r="B12" s="18" t="s">
        <v>301</v>
      </c>
      <c r="C12" s="17">
        <v>0.10404925607729899</v>
      </c>
      <c r="D12" s="17">
        <v>9.8726858498106501E-2</v>
      </c>
      <c r="E12" s="17">
        <v>0.109992517963956</v>
      </c>
      <c r="F12" s="17"/>
      <c r="G12" s="17">
        <v>0.13508424043506601</v>
      </c>
      <c r="H12" s="17">
        <v>9.3374214887883306E-2</v>
      </c>
      <c r="I12" s="17">
        <v>7.9912733848031201E-2</v>
      </c>
      <c r="J12" s="17">
        <v>7.3727719502166805E-2</v>
      </c>
      <c r="K12" s="17">
        <v>0.12953442674568499</v>
      </c>
      <c r="L12" s="17">
        <v>0.115526564161894</v>
      </c>
      <c r="M12" s="17"/>
      <c r="N12" s="17">
        <v>5.3859492267105201E-2</v>
      </c>
      <c r="O12" s="17">
        <v>0.11461023715537499</v>
      </c>
      <c r="P12" s="17">
        <v>0.11300543665648</v>
      </c>
      <c r="Q12" s="17">
        <v>0.107591020922106</v>
      </c>
      <c r="R12" s="17">
        <v>9.5406497295010204E-2</v>
      </c>
      <c r="S12" s="17"/>
      <c r="T12" s="17">
        <v>0.12890511925443701</v>
      </c>
      <c r="U12" s="17">
        <v>0.11541028295255699</v>
      </c>
      <c r="V12" s="17">
        <v>9.5306687854428696E-2</v>
      </c>
      <c r="W12" s="17">
        <v>9.5658070258559894E-2</v>
      </c>
      <c r="X12" s="17"/>
      <c r="Y12" s="17">
        <v>8.95210041930702E-2</v>
      </c>
      <c r="Z12" s="17">
        <v>0.115085298267915</v>
      </c>
      <c r="AA12" s="17">
        <v>0.124904926064471</v>
      </c>
      <c r="AB12" s="17">
        <v>0.110928644632267</v>
      </c>
      <c r="AC12" s="17">
        <v>9.0166922629362295E-2</v>
      </c>
      <c r="AD12" s="17">
        <v>8.9496804064546104E-2</v>
      </c>
      <c r="AE12" s="17"/>
      <c r="AF12" s="17">
        <v>0.104955383725731</v>
      </c>
      <c r="AG12" s="17"/>
      <c r="AH12" s="17">
        <v>0.102571304740542</v>
      </c>
      <c r="AI12" s="17"/>
      <c r="AJ12" s="17">
        <v>9.8891389778425196E-2</v>
      </c>
      <c r="AK12" s="17">
        <v>8.4026598572260497E-2</v>
      </c>
      <c r="AL12" s="17">
        <v>8.5787446638090098E-2</v>
      </c>
      <c r="AM12" s="17">
        <v>0.15067083150385899</v>
      </c>
      <c r="AN12" s="17">
        <v>8.2017251930318502E-2</v>
      </c>
    </row>
    <row r="13" spans="2:40" x14ac:dyDescent="0.35">
      <c r="B13" s="18" t="s">
        <v>302</v>
      </c>
      <c r="C13" s="17">
        <v>8.8675863603845897E-2</v>
      </c>
      <c r="D13" s="17">
        <v>7.5338280370279703E-2</v>
      </c>
      <c r="E13" s="17">
        <v>0.102544060341398</v>
      </c>
      <c r="F13" s="17"/>
      <c r="G13" s="17">
        <v>5.7483509947450703E-2</v>
      </c>
      <c r="H13" s="17">
        <v>5.1332311393609997E-2</v>
      </c>
      <c r="I13" s="17">
        <v>8.4602474621773102E-2</v>
      </c>
      <c r="J13" s="17">
        <v>9.2584496272498706E-2</v>
      </c>
      <c r="K13" s="17">
        <v>0.158343283556309</v>
      </c>
      <c r="L13" s="17">
        <v>8.2270370945484297E-2</v>
      </c>
      <c r="M13" s="17"/>
      <c r="N13" s="17">
        <v>6.2787417778821505E-2</v>
      </c>
      <c r="O13" s="17">
        <v>0.13137506193248599</v>
      </c>
      <c r="P13" s="17">
        <v>0.115933980451878</v>
      </c>
      <c r="Q13" s="17">
        <v>5.8835190354123802E-2</v>
      </c>
      <c r="R13" s="17">
        <v>4.87208786706897E-2</v>
      </c>
      <c r="S13" s="17"/>
      <c r="T13" s="17">
        <v>7.8014110805604497E-2</v>
      </c>
      <c r="U13" s="17">
        <v>0.111173437850314</v>
      </c>
      <c r="V13" s="17">
        <v>8.7171842326846494E-2</v>
      </c>
      <c r="W13" s="17">
        <v>5.2826477033908303E-2</v>
      </c>
      <c r="X13" s="17"/>
      <c r="Y13" s="17">
        <v>7.9936361193683303E-2</v>
      </c>
      <c r="Z13" s="17">
        <v>8.9251565028357502E-2</v>
      </c>
      <c r="AA13" s="17">
        <v>9.6217572400430704E-2</v>
      </c>
      <c r="AB13" s="17">
        <v>0.13070555801747599</v>
      </c>
      <c r="AC13" s="17">
        <v>2.5843573050986501E-2</v>
      </c>
      <c r="AD13" s="17">
        <v>0.14969726291747401</v>
      </c>
      <c r="AE13" s="17"/>
      <c r="AF13" s="17">
        <v>9.5772890850673198E-2</v>
      </c>
      <c r="AG13" s="17"/>
      <c r="AH13" s="17">
        <v>8.6013323376588305E-2</v>
      </c>
      <c r="AI13" s="17"/>
      <c r="AJ13" s="17">
        <v>9.2719447566648003E-2</v>
      </c>
      <c r="AK13" s="17">
        <v>0.101758958992212</v>
      </c>
      <c r="AL13" s="17">
        <v>8.6201762191845999E-2</v>
      </c>
      <c r="AM13" s="17">
        <v>5.5077374624386902E-2</v>
      </c>
      <c r="AN13" s="17">
        <v>0.13746318083509099</v>
      </c>
    </row>
    <row r="14" spans="2:40" x14ac:dyDescent="0.35">
      <c r="B14" s="18" t="s">
        <v>58</v>
      </c>
      <c r="C14" s="17">
        <v>9.0213815954411802E-2</v>
      </c>
      <c r="D14" s="17">
        <v>5.0686744307970197E-2</v>
      </c>
      <c r="E14" s="17">
        <v>0.12831423170120501</v>
      </c>
      <c r="F14" s="17"/>
      <c r="G14" s="17">
        <v>1.6372589215923699E-2</v>
      </c>
      <c r="H14" s="17">
        <v>8.1608425757901198E-2</v>
      </c>
      <c r="I14" s="17">
        <v>7.1093526313043401E-2</v>
      </c>
      <c r="J14" s="17">
        <v>9.8022170911026205E-2</v>
      </c>
      <c r="K14" s="17">
        <v>0.118321409361466</v>
      </c>
      <c r="L14" s="17">
        <v>0.115353833067146</v>
      </c>
      <c r="M14" s="17"/>
      <c r="N14" s="17">
        <v>0.13193071924435401</v>
      </c>
      <c r="O14" s="17">
        <v>7.5861879491550793E-2</v>
      </c>
      <c r="P14" s="17">
        <v>0.100799661409852</v>
      </c>
      <c r="Q14" s="17">
        <v>6.9871224251173203E-2</v>
      </c>
      <c r="R14" s="17">
        <v>7.3779278857104794E-2</v>
      </c>
      <c r="S14" s="17"/>
      <c r="T14" s="17">
        <v>8.8274589937081899E-2</v>
      </c>
      <c r="U14" s="17">
        <v>0.116322220064927</v>
      </c>
      <c r="V14" s="17">
        <v>9.3500678364686299E-2</v>
      </c>
      <c r="W14" s="17">
        <v>2.6025805255372399E-2</v>
      </c>
      <c r="X14" s="17"/>
      <c r="Y14" s="17">
        <v>5.8529984238510302E-2</v>
      </c>
      <c r="Z14" s="17">
        <v>7.9117843658654499E-2</v>
      </c>
      <c r="AA14" s="17">
        <v>0.150804771442758</v>
      </c>
      <c r="AB14" s="17">
        <v>5.7060982079198602E-2</v>
      </c>
      <c r="AC14" s="17">
        <v>4.9117829223095801E-2</v>
      </c>
      <c r="AD14" s="17">
        <v>0.13310065344365499</v>
      </c>
      <c r="AE14" s="17"/>
      <c r="AF14" s="17">
        <v>0.10074637934234699</v>
      </c>
      <c r="AG14" s="17"/>
      <c r="AH14" s="17">
        <v>8.8696914761957499E-2</v>
      </c>
      <c r="AI14" s="17"/>
      <c r="AJ14" s="17">
        <v>9.0123747311405697E-2</v>
      </c>
      <c r="AK14" s="17">
        <v>9.3995545912668496E-2</v>
      </c>
      <c r="AL14" s="17">
        <v>0.103561723400503</v>
      </c>
      <c r="AM14" s="17">
        <v>8.2541917090204794E-2</v>
      </c>
      <c r="AN14" s="17">
        <v>7.4883014892206806E-2</v>
      </c>
    </row>
    <row r="15" spans="2:40" x14ac:dyDescent="0.35">
      <c r="B15" s="18" t="s">
        <v>303</v>
      </c>
      <c r="C15" s="21">
        <v>0.47000214710228699</v>
      </c>
      <c r="D15" s="21">
        <v>0.54250199698097901</v>
      </c>
      <c r="E15" s="21">
        <v>0.39630298690412802</v>
      </c>
      <c r="F15" s="21"/>
      <c r="G15" s="21">
        <v>0.62072462192267297</v>
      </c>
      <c r="H15" s="21">
        <v>0.63733466762651703</v>
      </c>
      <c r="I15" s="21">
        <v>0.49893087093249</v>
      </c>
      <c r="J15" s="21">
        <v>0.48861728489401202</v>
      </c>
      <c r="K15" s="21">
        <v>0.31990633785213102</v>
      </c>
      <c r="L15" s="21">
        <v>0.36103029192310698</v>
      </c>
      <c r="M15" s="21"/>
      <c r="N15" s="21">
        <v>0.51157124779524299</v>
      </c>
      <c r="O15" s="21">
        <v>0.40274366984501098</v>
      </c>
      <c r="P15" s="21">
        <v>0.38833622457093397</v>
      </c>
      <c r="Q15" s="21">
        <v>0.55780827149675805</v>
      </c>
      <c r="R15" s="21">
        <v>0.57428892643580398</v>
      </c>
      <c r="S15" s="21"/>
      <c r="T15" s="21">
        <v>0.42750369951070599</v>
      </c>
      <c r="U15" s="21">
        <v>0.36567087688276301</v>
      </c>
      <c r="V15" s="21">
        <v>0.49506354592994301</v>
      </c>
      <c r="W15" s="21">
        <v>0.62988242504168701</v>
      </c>
      <c r="X15" s="21"/>
      <c r="Y15" s="21">
        <v>0.57492230299821101</v>
      </c>
      <c r="Z15" s="21">
        <v>0.49798986275932799</v>
      </c>
      <c r="AA15" s="21">
        <v>0.310931642654452</v>
      </c>
      <c r="AB15" s="21">
        <v>0.39601381870916602</v>
      </c>
      <c r="AC15" s="21">
        <v>0.61593754491043595</v>
      </c>
      <c r="AD15" s="21">
        <v>0.29122526192367498</v>
      </c>
      <c r="AE15" s="21"/>
      <c r="AF15" s="21">
        <v>0.45332256153116002</v>
      </c>
      <c r="AG15" s="21"/>
      <c r="AH15" s="21">
        <v>0.47778863479752798</v>
      </c>
      <c r="AI15" s="21"/>
      <c r="AJ15" s="21">
        <v>0.50347024020456499</v>
      </c>
      <c r="AK15" s="21">
        <v>0.44350661380140299</v>
      </c>
      <c r="AL15" s="21">
        <v>0.44905488912341601</v>
      </c>
      <c r="AM15" s="21">
        <v>0.45245310744946099</v>
      </c>
      <c r="AN15" s="21">
        <v>0.48525131263567001</v>
      </c>
    </row>
    <row r="16" spans="2:40" x14ac:dyDescent="0.35">
      <c r="B16" s="18" t="s">
        <v>304</v>
      </c>
      <c r="C16" s="21">
        <v>0.192725119681145</v>
      </c>
      <c r="D16" s="21">
        <v>0.17406513886838601</v>
      </c>
      <c r="E16" s="21">
        <v>0.212536578305354</v>
      </c>
      <c r="F16" s="21"/>
      <c r="G16" s="21">
        <v>0.192567750382517</v>
      </c>
      <c r="H16" s="21">
        <v>0.144706526281493</v>
      </c>
      <c r="I16" s="21">
        <v>0.164515208469804</v>
      </c>
      <c r="J16" s="21">
        <v>0.16631221577466601</v>
      </c>
      <c r="K16" s="21">
        <v>0.28787771030199399</v>
      </c>
      <c r="L16" s="21">
        <v>0.197796935107379</v>
      </c>
      <c r="M16" s="21"/>
      <c r="N16" s="21">
        <v>0.116646910045927</v>
      </c>
      <c r="O16" s="21">
        <v>0.24598529908786099</v>
      </c>
      <c r="P16" s="21">
        <v>0.22893941710835899</v>
      </c>
      <c r="Q16" s="21">
        <v>0.16642621127623</v>
      </c>
      <c r="R16" s="21">
        <v>0.14412737596569999</v>
      </c>
      <c r="S16" s="21"/>
      <c r="T16" s="21">
        <v>0.20691923006004201</v>
      </c>
      <c r="U16" s="21">
        <v>0.22658372080287201</v>
      </c>
      <c r="V16" s="21">
        <v>0.18247853018127499</v>
      </c>
      <c r="W16" s="21">
        <v>0.14848454729246799</v>
      </c>
      <c r="X16" s="21"/>
      <c r="Y16" s="21">
        <v>0.16945736538675299</v>
      </c>
      <c r="Z16" s="21">
        <v>0.20433686329627199</v>
      </c>
      <c r="AA16" s="21">
        <v>0.22112249846490201</v>
      </c>
      <c r="AB16" s="21">
        <v>0.241634202649743</v>
      </c>
      <c r="AC16" s="21">
        <v>0.116010495680349</v>
      </c>
      <c r="AD16" s="21">
        <v>0.23919406698202</v>
      </c>
      <c r="AE16" s="21"/>
      <c r="AF16" s="21">
        <v>0.20072827457640399</v>
      </c>
      <c r="AG16" s="21"/>
      <c r="AH16" s="21">
        <v>0.18858462811713</v>
      </c>
      <c r="AI16" s="21"/>
      <c r="AJ16" s="21">
        <v>0.191610837345073</v>
      </c>
      <c r="AK16" s="21">
        <v>0.18578555756447299</v>
      </c>
      <c r="AL16" s="21">
        <v>0.17198920882993601</v>
      </c>
      <c r="AM16" s="21">
        <v>0.20574820612824599</v>
      </c>
      <c r="AN16" s="21">
        <v>0.21948043276540999</v>
      </c>
    </row>
    <row r="17" spans="2:40" x14ac:dyDescent="0.35">
      <c r="B17" s="18" t="s">
        <v>240</v>
      </c>
      <c r="C17" s="22">
        <v>0.27727702742114302</v>
      </c>
      <c r="D17" s="22">
        <v>0.36843685811259302</v>
      </c>
      <c r="E17" s="22">
        <v>0.18376640859877399</v>
      </c>
      <c r="F17" s="22"/>
      <c r="G17" s="22">
        <v>0.42815687154015702</v>
      </c>
      <c r="H17" s="22">
        <v>0.49262814134502397</v>
      </c>
      <c r="I17" s="22">
        <v>0.334415662462685</v>
      </c>
      <c r="J17" s="22">
        <v>0.32230506911934598</v>
      </c>
      <c r="K17" s="22">
        <v>3.2028627550137197E-2</v>
      </c>
      <c r="L17" s="22">
        <v>0.16323335681572901</v>
      </c>
      <c r="M17" s="22"/>
      <c r="N17" s="22">
        <v>0.39492433774931601</v>
      </c>
      <c r="O17" s="22">
        <v>0.15675837075714899</v>
      </c>
      <c r="P17" s="22">
        <v>0.15939680746257501</v>
      </c>
      <c r="Q17" s="22">
        <v>0.39138206022052802</v>
      </c>
      <c r="R17" s="22">
        <v>0.43016155047010401</v>
      </c>
      <c r="S17" s="22"/>
      <c r="T17" s="22">
        <v>0.22058446945066401</v>
      </c>
      <c r="U17" s="22">
        <v>0.139087156079892</v>
      </c>
      <c r="V17" s="22">
        <v>0.31258501574866798</v>
      </c>
      <c r="W17" s="22">
        <v>0.481397877749218</v>
      </c>
      <c r="X17" s="22"/>
      <c r="Y17" s="22">
        <v>0.40546493761145802</v>
      </c>
      <c r="Z17" s="22">
        <v>0.29365299946305601</v>
      </c>
      <c r="AA17" s="22">
        <v>8.9809144189549897E-2</v>
      </c>
      <c r="AB17" s="22">
        <v>0.15437961605942399</v>
      </c>
      <c r="AC17" s="22">
        <v>0.49992704923008702</v>
      </c>
      <c r="AD17" s="22">
        <v>5.2031194941655E-2</v>
      </c>
      <c r="AE17" s="22"/>
      <c r="AF17" s="22">
        <v>0.252594286954755</v>
      </c>
      <c r="AG17" s="22"/>
      <c r="AH17" s="22">
        <v>0.28920400668039697</v>
      </c>
      <c r="AI17" s="22"/>
      <c r="AJ17" s="22">
        <v>0.31185940285949199</v>
      </c>
      <c r="AK17" s="22">
        <v>0.25772105623692998</v>
      </c>
      <c r="AL17" s="22">
        <v>0.27706568029348</v>
      </c>
      <c r="AM17" s="22">
        <v>0.246704901321215</v>
      </c>
      <c r="AN17" s="22">
        <v>0.26577087987025999</v>
      </c>
    </row>
    <row r="18" spans="2:40" x14ac:dyDescent="0.35">
      <c r="B18" s="16"/>
    </row>
    <row r="19" spans="2:40" x14ac:dyDescent="0.35">
      <c r="B19" t="s">
        <v>63</v>
      </c>
    </row>
    <row r="20" spans="2:40" x14ac:dyDescent="0.35">
      <c r="B20" t="s">
        <v>64</v>
      </c>
    </row>
    <row r="22" spans="2:40" x14ac:dyDescent="0.35">
      <c r="B22" s="8" t="str">
        <f>HYPERLINK("#'Contents'!A1", "Return to Contents")</f>
        <v>Return to Contents</v>
      </c>
    </row>
  </sheetData>
  <mergeCells count="9">
    <mergeCell ref="AF5"/>
    <mergeCell ref="AH5"/>
    <mergeCell ref="AJ5:AN5"/>
    <mergeCell ref="D2:AH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dimension ref="B2:AN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0" width="10.7265625" customWidth="1"/>
    <col min="41" max="41" width="2.1796875" customWidth="1"/>
  </cols>
  <sheetData>
    <row r="2" spans="2:40" ht="40" customHeight="1" x14ac:dyDescent="0.35">
      <c r="D2" s="30" t="s">
        <v>308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row>
    <row r="5" spans="2:40" ht="30" customHeight="1" x14ac:dyDescent="0.35">
      <c r="B5" s="15"/>
      <c r="C5" s="15"/>
      <c r="D5" s="29" t="s">
        <v>49</v>
      </c>
      <c r="E5" s="29"/>
      <c r="F5" s="15"/>
      <c r="G5" s="29" t="s">
        <v>50</v>
      </c>
      <c r="H5" s="29"/>
      <c r="I5" s="29"/>
      <c r="J5" s="29"/>
      <c r="K5" s="29"/>
      <c r="L5" s="29"/>
      <c r="M5" s="15"/>
      <c r="N5" s="29" t="s">
        <v>51</v>
      </c>
      <c r="O5" s="29"/>
      <c r="P5" s="29"/>
      <c r="Q5" s="29"/>
      <c r="R5" s="29"/>
      <c r="S5" s="15"/>
      <c r="T5" s="29" t="s">
        <v>52</v>
      </c>
      <c r="U5" s="29"/>
      <c r="V5" s="29"/>
      <c r="W5" s="29"/>
      <c r="X5" s="15"/>
      <c r="Y5" s="29" t="s">
        <v>53</v>
      </c>
      <c r="Z5" s="29"/>
      <c r="AA5" s="29"/>
      <c r="AB5" s="29"/>
      <c r="AC5" s="29"/>
      <c r="AD5" s="29"/>
      <c r="AE5" s="15"/>
      <c r="AF5" s="29" t="s">
        <v>42</v>
      </c>
      <c r="AG5" s="15"/>
      <c r="AH5" s="29" t="s">
        <v>43</v>
      </c>
      <c r="AI5" s="15"/>
      <c r="AJ5" s="29" t="s">
        <v>54</v>
      </c>
      <c r="AK5" s="29"/>
      <c r="AL5" s="29"/>
      <c r="AM5" s="29"/>
      <c r="AN5" s="29"/>
    </row>
    <row r="6" spans="2:4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C6" s="12" t="s">
        <v>40</v>
      </c>
      <c r="AD6" s="12" t="s">
        <v>41</v>
      </c>
      <c r="AF6" s="12" t="s">
        <v>42</v>
      </c>
      <c r="AH6" s="12" t="s">
        <v>43</v>
      </c>
      <c r="AJ6" s="12" t="s">
        <v>44</v>
      </c>
      <c r="AK6" s="12" t="s">
        <v>45</v>
      </c>
      <c r="AL6" s="12" t="s">
        <v>46</v>
      </c>
      <c r="AM6" s="12" t="s">
        <v>47</v>
      </c>
      <c r="AN6" s="12" t="s">
        <v>48</v>
      </c>
    </row>
    <row r="7" spans="2:40" ht="30" customHeight="1" x14ac:dyDescent="0.35">
      <c r="B7" s="10" t="s">
        <v>19</v>
      </c>
      <c r="C7" s="10">
        <v>1008</v>
      </c>
      <c r="D7" s="10">
        <v>459</v>
      </c>
      <c r="E7" s="10">
        <v>546</v>
      </c>
      <c r="F7" s="10"/>
      <c r="G7" s="10">
        <v>99</v>
      </c>
      <c r="H7" s="10">
        <v>151</v>
      </c>
      <c r="I7" s="10">
        <v>140</v>
      </c>
      <c r="J7" s="10">
        <v>164</v>
      </c>
      <c r="K7" s="10">
        <v>186</v>
      </c>
      <c r="L7" s="10">
        <v>268</v>
      </c>
      <c r="M7" s="10"/>
      <c r="N7" s="10">
        <v>91</v>
      </c>
      <c r="O7" s="10">
        <v>143</v>
      </c>
      <c r="P7" s="10">
        <v>357</v>
      </c>
      <c r="Q7" s="10">
        <v>280</v>
      </c>
      <c r="R7" s="10">
        <v>129</v>
      </c>
      <c r="S7" s="10"/>
      <c r="T7" s="10">
        <v>61</v>
      </c>
      <c r="U7" s="10">
        <v>290</v>
      </c>
      <c r="V7" s="10">
        <v>259</v>
      </c>
      <c r="W7" s="10">
        <v>272</v>
      </c>
      <c r="X7" s="10"/>
      <c r="Y7" s="10">
        <v>415</v>
      </c>
      <c r="Z7" s="10">
        <v>104</v>
      </c>
      <c r="AA7" s="10">
        <v>327</v>
      </c>
      <c r="AB7" s="10">
        <v>67</v>
      </c>
      <c r="AC7" s="10">
        <v>69</v>
      </c>
      <c r="AD7" s="10">
        <v>21</v>
      </c>
      <c r="AE7" s="10"/>
      <c r="AF7" s="10">
        <v>488</v>
      </c>
      <c r="AG7" s="10"/>
      <c r="AH7" s="10">
        <v>983</v>
      </c>
      <c r="AI7" s="10"/>
      <c r="AJ7" s="10">
        <v>334</v>
      </c>
      <c r="AK7" s="10">
        <v>150</v>
      </c>
      <c r="AL7" s="10">
        <v>221</v>
      </c>
      <c r="AM7" s="10">
        <v>207</v>
      </c>
      <c r="AN7" s="10">
        <v>96</v>
      </c>
    </row>
    <row r="8" spans="2:40" ht="30" customHeight="1" x14ac:dyDescent="0.35">
      <c r="B8" s="11" t="s">
        <v>20</v>
      </c>
      <c r="C8" s="11">
        <v>1008</v>
      </c>
      <c r="D8" s="11">
        <v>503</v>
      </c>
      <c r="E8" s="11">
        <v>502</v>
      </c>
      <c r="F8" s="11"/>
      <c r="G8" s="11">
        <v>109</v>
      </c>
      <c r="H8" s="11">
        <v>169</v>
      </c>
      <c r="I8" s="11">
        <v>145</v>
      </c>
      <c r="J8" s="11">
        <v>169</v>
      </c>
      <c r="K8" s="11">
        <v>162</v>
      </c>
      <c r="L8" s="11">
        <v>255</v>
      </c>
      <c r="M8" s="11"/>
      <c r="N8" s="11">
        <v>95</v>
      </c>
      <c r="O8" s="11">
        <v>146</v>
      </c>
      <c r="P8" s="11">
        <v>349</v>
      </c>
      <c r="Q8" s="11">
        <v>281</v>
      </c>
      <c r="R8" s="11">
        <v>129</v>
      </c>
      <c r="S8" s="11"/>
      <c r="T8" s="11">
        <v>62</v>
      </c>
      <c r="U8" s="11">
        <v>286</v>
      </c>
      <c r="V8" s="11">
        <v>258</v>
      </c>
      <c r="W8" s="11">
        <v>278</v>
      </c>
      <c r="X8" s="11"/>
      <c r="Y8" s="11">
        <v>428</v>
      </c>
      <c r="Z8" s="11">
        <v>102</v>
      </c>
      <c r="AA8" s="11">
        <v>309</v>
      </c>
      <c r="AB8" s="11">
        <v>69</v>
      </c>
      <c r="AC8" s="11">
        <v>74</v>
      </c>
      <c r="AD8" s="11">
        <v>21</v>
      </c>
      <c r="AE8" s="11"/>
      <c r="AF8" s="11">
        <v>487</v>
      </c>
      <c r="AG8" s="11"/>
      <c r="AH8" s="11">
        <v>984</v>
      </c>
      <c r="AI8" s="11"/>
      <c r="AJ8" s="11">
        <v>320</v>
      </c>
      <c r="AK8" s="11">
        <v>145</v>
      </c>
      <c r="AL8" s="11">
        <v>211</v>
      </c>
      <c r="AM8" s="11">
        <v>229</v>
      </c>
      <c r="AN8" s="11">
        <v>103</v>
      </c>
    </row>
    <row r="9" spans="2:40" x14ac:dyDescent="0.35">
      <c r="B9" s="18" t="s">
        <v>298</v>
      </c>
      <c r="C9" s="17">
        <v>0.279459455422011</v>
      </c>
      <c r="D9" s="17">
        <v>0.312325006212051</v>
      </c>
      <c r="E9" s="17">
        <v>0.24628265700882901</v>
      </c>
      <c r="F9" s="17"/>
      <c r="G9" s="17">
        <v>0.30315847821537201</v>
      </c>
      <c r="H9" s="17">
        <v>0.27706862135912902</v>
      </c>
      <c r="I9" s="17">
        <v>0.24362079602169001</v>
      </c>
      <c r="J9" s="17">
        <v>0.291601295533708</v>
      </c>
      <c r="K9" s="17">
        <v>0.27169555838398801</v>
      </c>
      <c r="L9" s="17">
        <v>0.28820021695058301</v>
      </c>
      <c r="M9" s="17"/>
      <c r="N9" s="17">
        <v>0.24021017157011901</v>
      </c>
      <c r="O9" s="17">
        <v>0.23002948866248399</v>
      </c>
      <c r="P9" s="17">
        <v>0.258842103218897</v>
      </c>
      <c r="Q9" s="17">
        <v>0.32444933958025701</v>
      </c>
      <c r="R9" s="17">
        <v>0.32382746075720498</v>
      </c>
      <c r="S9" s="17"/>
      <c r="T9" s="17">
        <v>0.19081550127490299</v>
      </c>
      <c r="U9" s="17">
        <v>0.252482318703382</v>
      </c>
      <c r="V9" s="17">
        <v>0.30849624738180098</v>
      </c>
      <c r="W9" s="17">
        <v>0.335834210813789</v>
      </c>
      <c r="X9" s="17"/>
      <c r="Y9" s="17">
        <v>0.31323699517992099</v>
      </c>
      <c r="Z9" s="17">
        <v>0.24222122738381599</v>
      </c>
      <c r="AA9" s="17">
        <v>0.25583835775701402</v>
      </c>
      <c r="AB9" s="17">
        <v>0.21269006254992801</v>
      </c>
      <c r="AC9" s="17">
        <v>0.29380456367124302</v>
      </c>
      <c r="AD9" s="17">
        <v>0.26694776034999002</v>
      </c>
      <c r="AE9" s="17"/>
      <c r="AF9" s="17">
        <v>0.27208315397383098</v>
      </c>
      <c r="AG9" s="17"/>
      <c r="AH9" s="17">
        <v>0.28495289483841102</v>
      </c>
      <c r="AI9" s="17"/>
      <c r="AJ9" s="17">
        <v>0.31764696835988199</v>
      </c>
      <c r="AK9" s="17">
        <v>0.30800236147735199</v>
      </c>
      <c r="AL9" s="17">
        <v>0.22400590269891499</v>
      </c>
      <c r="AM9" s="17">
        <v>0.26847975340876401</v>
      </c>
      <c r="AN9" s="17">
        <v>0.258647085203208</v>
      </c>
    </row>
    <row r="10" spans="2:40" x14ac:dyDescent="0.35">
      <c r="B10" s="18" t="s">
        <v>299</v>
      </c>
      <c r="C10" s="17">
        <v>0.40210803556749902</v>
      </c>
      <c r="D10" s="17">
        <v>0.40640221251876701</v>
      </c>
      <c r="E10" s="17">
        <v>0.39622149649448302</v>
      </c>
      <c r="F10" s="17"/>
      <c r="G10" s="17">
        <v>0.282376680374962</v>
      </c>
      <c r="H10" s="17">
        <v>0.46038475230954801</v>
      </c>
      <c r="I10" s="17">
        <v>0.45692835557387501</v>
      </c>
      <c r="J10" s="17">
        <v>0.43299187887907198</v>
      </c>
      <c r="K10" s="17">
        <v>0.35404515525371499</v>
      </c>
      <c r="L10" s="17">
        <v>0.393462082987379</v>
      </c>
      <c r="M10" s="17"/>
      <c r="N10" s="17">
        <v>0.449975882779307</v>
      </c>
      <c r="O10" s="17">
        <v>0.34940653468673699</v>
      </c>
      <c r="P10" s="17">
        <v>0.41049132989313802</v>
      </c>
      <c r="Q10" s="17">
        <v>0.41206866230873901</v>
      </c>
      <c r="R10" s="17">
        <v>0.383813126710839</v>
      </c>
      <c r="S10" s="17"/>
      <c r="T10" s="17">
        <v>0.386372050911232</v>
      </c>
      <c r="U10" s="17">
        <v>0.37892979988457698</v>
      </c>
      <c r="V10" s="17">
        <v>0.444000319355705</v>
      </c>
      <c r="W10" s="17">
        <v>0.42949864318101599</v>
      </c>
      <c r="X10" s="17"/>
      <c r="Y10" s="17">
        <v>0.40772434443872202</v>
      </c>
      <c r="Z10" s="17">
        <v>0.43332007000186801</v>
      </c>
      <c r="AA10" s="17">
        <v>0.388559390821405</v>
      </c>
      <c r="AB10" s="17">
        <v>0.45185591532341302</v>
      </c>
      <c r="AC10" s="17">
        <v>0.37292447525072703</v>
      </c>
      <c r="AD10" s="17">
        <v>0.32864623820477401</v>
      </c>
      <c r="AE10" s="17"/>
      <c r="AF10" s="17">
        <v>0.43152232693690101</v>
      </c>
      <c r="AG10" s="17"/>
      <c r="AH10" s="17">
        <v>0.40100385299829</v>
      </c>
      <c r="AI10" s="17"/>
      <c r="AJ10" s="17">
        <v>0.37232753498586202</v>
      </c>
      <c r="AK10" s="17">
        <v>0.345177998860633</v>
      </c>
      <c r="AL10" s="17">
        <v>0.47310034419167901</v>
      </c>
      <c r="AM10" s="17">
        <v>0.426372004029058</v>
      </c>
      <c r="AN10" s="17">
        <v>0.37539725509391703</v>
      </c>
    </row>
    <row r="11" spans="2:40" x14ac:dyDescent="0.35">
      <c r="B11" s="18" t="s">
        <v>300</v>
      </c>
      <c r="C11" s="17">
        <v>0.15354256131639199</v>
      </c>
      <c r="D11" s="17">
        <v>0.148795043821036</v>
      </c>
      <c r="E11" s="17">
        <v>0.15920574752038599</v>
      </c>
      <c r="F11" s="17"/>
      <c r="G11" s="17">
        <v>0.23018562797041001</v>
      </c>
      <c r="H11" s="17">
        <v>0.13467588478970599</v>
      </c>
      <c r="I11" s="17">
        <v>0.12544080943074801</v>
      </c>
      <c r="J11" s="17">
        <v>0.127460200427395</v>
      </c>
      <c r="K11" s="17">
        <v>0.16484790909255301</v>
      </c>
      <c r="L11" s="17">
        <v>0.15940861596939199</v>
      </c>
      <c r="M11" s="17"/>
      <c r="N11" s="17">
        <v>0.16537898481374499</v>
      </c>
      <c r="O11" s="17">
        <v>0.158919054576633</v>
      </c>
      <c r="P11" s="17">
        <v>0.152374543993538</v>
      </c>
      <c r="Q11" s="17">
        <v>0.14900690730024899</v>
      </c>
      <c r="R11" s="17">
        <v>0.161304593677323</v>
      </c>
      <c r="S11" s="17"/>
      <c r="T11" s="17">
        <v>0.24459019586458899</v>
      </c>
      <c r="U11" s="17">
        <v>0.15557763175256201</v>
      </c>
      <c r="V11" s="17">
        <v>0.100581424267495</v>
      </c>
      <c r="W11" s="17">
        <v>0.143291217278534</v>
      </c>
      <c r="X11" s="17"/>
      <c r="Y11" s="17">
        <v>0.141561467899047</v>
      </c>
      <c r="Z11" s="17">
        <v>0.14304258822112501</v>
      </c>
      <c r="AA11" s="17">
        <v>0.15285738080507499</v>
      </c>
      <c r="AB11" s="17">
        <v>0.18411587215132899</v>
      </c>
      <c r="AC11" s="17">
        <v>0.19363901730116101</v>
      </c>
      <c r="AD11" s="17">
        <v>0.25294517574354303</v>
      </c>
      <c r="AE11" s="17"/>
      <c r="AF11" s="17">
        <v>0.13546141338557</v>
      </c>
      <c r="AG11" s="17"/>
      <c r="AH11" s="17">
        <v>0.15277730414177401</v>
      </c>
      <c r="AI11" s="17"/>
      <c r="AJ11" s="17">
        <v>0.15448990028500301</v>
      </c>
      <c r="AK11" s="17">
        <v>0.14725017203108401</v>
      </c>
      <c r="AL11" s="17">
        <v>0.138129923689156</v>
      </c>
      <c r="AM11" s="17">
        <v>0.145023223253261</v>
      </c>
      <c r="AN11" s="17">
        <v>0.209972104347636</v>
      </c>
    </row>
    <row r="12" spans="2:40" x14ac:dyDescent="0.35">
      <c r="B12" s="18" t="s">
        <v>301</v>
      </c>
      <c r="C12" s="17">
        <v>4.9614209609442003E-2</v>
      </c>
      <c r="D12" s="17">
        <v>4.6266201549364498E-2</v>
      </c>
      <c r="E12" s="17">
        <v>5.3258403259903199E-2</v>
      </c>
      <c r="F12" s="17"/>
      <c r="G12" s="17">
        <v>8.8492890942856506E-2</v>
      </c>
      <c r="H12" s="17">
        <v>5.0956299913189701E-2</v>
      </c>
      <c r="I12" s="17">
        <v>5.7280086005712098E-2</v>
      </c>
      <c r="J12" s="17">
        <v>2.8354947254398799E-2</v>
      </c>
      <c r="K12" s="17">
        <v>4.3751523963190299E-2</v>
      </c>
      <c r="L12" s="17">
        <v>4.5556197774526602E-2</v>
      </c>
      <c r="M12" s="17"/>
      <c r="N12" s="17">
        <v>2.46605016395102E-2</v>
      </c>
      <c r="O12" s="17">
        <v>8.9605779199652194E-2</v>
      </c>
      <c r="P12" s="17">
        <v>5.02639521537818E-2</v>
      </c>
      <c r="Q12" s="17">
        <v>2.7819016415184201E-2</v>
      </c>
      <c r="R12" s="17">
        <v>5.5864212090020897E-2</v>
      </c>
      <c r="S12" s="17"/>
      <c r="T12" s="17">
        <v>8.5078790239579705E-2</v>
      </c>
      <c r="U12" s="17">
        <v>5.62820659675657E-2</v>
      </c>
      <c r="V12" s="17">
        <v>3.5232948572681499E-2</v>
      </c>
      <c r="W12" s="17">
        <v>4.71361828296376E-2</v>
      </c>
      <c r="X12" s="17"/>
      <c r="Y12" s="17">
        <v>4.8734264829582E-2</v>
      </c>
      <c r="Z12" s="17">
        <v>3.7413245612432401E-2</v>
      </c>
      <c r="AA12" s="17">
        <v>5.2366193202783698E-2</v>
      </c>
      <c r="AB12" s="17">
        <v>7.8723119599464E-2</v>
      </c>
      <c r="AC12" s="17">
        <v>5.0323763837585099E-2</v>
      </c>
      <c r="AD12" s="17">
        <v>0</v>
      </c>
      <c r="AE12" s="17"/>
      <c r="AF12" s="17">
        <v>3.9480649910399401E-2</v>
      </c>
      <c r="AG12" s="17"/>
      <c r="AH12" s="17">
        <v>5.0814365556880597E-2</v>
      </c>
      <c r="AI12" s="17"/>
      <c r="AJ12" s="17">
        <v>4.9852142223999502E-2</v>
      </c>
      <c r="AK12" s="17">
        <v>5.34487476469249E-2</v>
      </c>
      <c r="AL12" s="17">
        <v>4.0688515645337701E-2</v>
      </c>
      <c r="AM12" s="17">
        <v>6.3019819896490997E-2</v>
      </c>
      <c r="AN12" s="17">
        <v>3.19568330909792E-2</v>
      </c>
    </row>
    <row r="13" spans="2:40" x14ac:dyDescent="0.35">
      <c r="B13" s="18" t="s">
        <v>302</v>
      </c>
      <c r="C13" s="17">
        <v>5.26797405852567E-2</v>
      </c>
      <c r="D13" s="17">
        <v>5.6545062449736901E-2</v>
      </c>
      <c r="E13" s="17">
        <v>4.9127654940137398E-2</v>
      </c>
      <c r="F13" s="17"/>
      <c r="G13" s="17">
        <v>5.04054153939257E-2</v>
      </c>
      <c r="H13" s="17">
        <v>1.19897330394767E-2</v>
      </c>
      <c r="I13" s="17">
        <v>6.7979565434098693E-2</v>
      </c>
      <c r="J13" s="17">
        <v>4.6364744092680099E-2</v>
      </c>
      <c r="K13" s="17">
        <v>9.6245487981747702E-2</v>
      </c>
      <c r="L13" s="17">
        <v>4.8458158372439802E-2</v>
      </c>
      <c r="M13" s="17"/>
      <c r="N13" s="17">
        <v>5.0540822364023297E-2</v>
      </c>
      <c r="O13" s="17">
        <v>9.5232635119208806E-2</v>
      </c>
      <c r="P13" s="17">
        <v>5.8376602663365099E-2</v>
      </c>
      <c r="Q13" s="17">
        <v>3.6721264746620103E-2</v>
      </c>
      <c r="R13" s="17">
        <v>2.88104441737458E-2</v>
      </c>
      <c r="S13" s="17"/>
      <c r="T13" s="17">
        <v>3.4132098812158299E-2</v>
      </c>
      <c r="U13" s="17">
        <v>8.1854579429010199E-2</v>
      </c>
      <c r="V13" s="17">
        <v>4.3512781744555799E-2</v>
      </c>
      <c r="W13" s="17">
        <v>2.1845387732316E-2</v>
      </c>
      <c r="X13" s="17"/>
      <c r="Y13" s="17">
        <v>4.6338883701480003E-2</v>
      </c>
      <c r="Z13" s="17">
        <v>5.77601034890746E-2</v>
      </c>
      <c r="AA13" s="17">
        <v>6.3299661973744897E-2</v>
      </c>
      <c r="AB13" s="17">
        <v>4.6553034712306901E-2</v>
      </c>
      <c r="AC13" s="17">
        <v>1.4005814889294E-2</v>
      </c>
      <c r="AD13" s="17">
        <v>0.107449768675336</v>
      </c>
      <c r="AE13" s="17"/>
      <c r="AF13" s="17">
        <v>5.5981672907842797E-2</v>
      </c>
      <c r="AG13" s="17"/>
      <c r="AH13" s="17">
        <v>5.0061618558086197E-2</v>
      </c>
      <c r="AI13" s="17"/>
      <c r="AJ13" s="17">
        <v>4.2269104060912097E-2</v>
      </c>
      <c r="AK13" s="17">
        <v>5.9441394863842201E-2</v>
      </c>
      <c r="AL13" s="17">
        <v>6.5602644914004499E-2</v>
      </c>
      <c r="AM13" s="17">
        <v>4.8745232503880999E-2</v>
      </c>
      <c r="AN13" s="17">
        <v>5.7779093543166099E-2</v>
      </c>
    </row>
    <row r="14" spans="2:40" x14ac:dyDescent="0.35">
      <c r="B14" s="18" t="s">
        <v>58</v>
      </c>
      <c r="C14" s="17">
        <v>6.2595997499399106E-2</v>
      </c>
      <c r="D14" s="17">
        <v>2.9666473449045199E-2</v>
      </c>
      <c r="E14" s="17">
        <v>9.5904040776261301E-2</v>
      </c>
      <c r="F14" s="17"/>
      <c r="G14" s="17">
        <v>4.5380907102474902E-2</v>
      </c>
      <c r="H14" s="17">
        <v>6.4924708588949095E-2</v>
      </c>
      <c r="I14" s="17">
        <v>4.8750387533876699E-2</v>
      </c>
      <c r="J14" s="17">
        <v>7.3226933812745601E-2</v>
      </c>
      <c r="K14" s="17">
        <v>6.9414365324805896E-2</v>
      </c>
      <c r="L14" s="17">
        <v>6.4914727945679707E-2</v>
      </c>
      <c r="M14" s="17"/>
      <c r="N14" s="17">
        <v>6.9233636833295795E-2</v>
      </c>
      <c r="O14" s="17">
        <v>7.6806507755285497E-2</v>
      </c>
      <c r="P14" s="17">
        <v>6.9651468077280093E-2</v>
      </c>
      <c r="Q14" s="17">
        <v>4.9934809648950203E-2</v>
      </c>
      <c r="R14" s="17">
        <v>4.6380162590865998E-2</v>
      </c>
      <c r="S14" s="17"/>
      <c r="T14" s="17">
        <v>5.9011362897538E-2</v>
      </c>
      <c r="U14" s="17">
        <v>7.4873604262903903E-2</v>
      </c>
      <c r="V14" s="17">
        <v>6.8176278677762006E-2</v>
      </c>
      <c r="W14" s="17">
        <v>2.23943581647079E-2</v>
      </c>
      <c r="X14" s="17"/>
      <c r="Y14" s="17">
        <v>4.2404043951247597E-2</v>
      </c>
      <c r="Z14" s="17">
        <v>8.6242765291683496E-2</v>
      </c>
      <c r="AA14" s="17">
        <v>8.7079015439977606E-2</v>
      </c>
      <c r="AB14" s="17">
        <v>2.60619956635595E-2</v>
      </c>
      <c r="AC14" s="17">
        <v>7.53023650499903E-2</v>
      </c>
      <c r="AD14" s="17">
        <v>4.4011057026356298E-2</v>
      </c>
      <c r="AE14" s="17"/>
      <c r="AF14" s="17">
        <v>6.5470782885455603E-2</v>
      </c>
      <c r="AG14" s="17"/>
      <c r="AH14" s="17">
        <v>6.0389963906558403E-2</v>
      </c>
      <c r="AI14" s="17"/>
      <c r="AJ14" s="17">
        <v>6.3414350084341306E-2</v>
      </c>
      <c r="AK14" s="17">
        <v>8.66793251201637E-2</v>
      </c>
      <c r="AL14" s="17">
        <v>5.8472668860908003E-2</v>
      </c>
      <c r="AM14" s="17">
        <v>4.8359966908545597E-2</v>
      </c>
      <c r="AN14" s="17">
        <v>6.6247628721094798E-2</v>
      </c>
    </row>
    <row r="15" spans="2:40" x14ac:dyDescent="0.35">
      <c r="B15" s="18" t="s">
        <v>303</v>
      </c>
      <c r="C15" s="21">
        <v>0.68156749098950997</v>
      </c>
      <c r="D15" s="21">
        <v>0.71872721873081802</v>
      </c>
      <c r="E15" s="21">
        <v>0.64250415350331203</v>
      </c>
      <c r="F15" s="21"/>
      <c r="G15" s="21">
        <v>0.585535158590333</v>
      </c>
      <c r="H15" s="21">
        <v>0.73745337366867802</v>
      </c>
      <c r="I15" s="21">
        <v>0.70054915159556497</v>
      </c>
      <c r="J15" s="21">
        <v>0.72459317441278104</v>
      </c>
      <c r="K15" s="21">
        <v>0.62574071363770301</v>
      </c>
      <c r="L15" s="21">
        <v>0.68166229993796201</v>
      </c>
      <c r="M15" s="21"/>
      <c r="N15" s="21">
        <v>0.69018605434942604</v>
      </c>
      <c r="O15" s="21">
        <v>0.57943602334922095</v>
      </c>
      <c r="P15" s="21">
        <v>0.66933343311203597</v>
      </c>
      <c r="Q15" s="21">
        <v>0.73651800188899597</v>
      </c>
      <c r="R15" s="21">
        <v>0.70764058746804404</v>
      </c>
      <c r="S15" s="21"/>
      <c r="T15" s="21">
        <v>0.57718755218613504</v>
      </c>
      <c r="U15" s="21">
        <v>0.63141211858795898</v>
      </c>
      <c r="V15" s="21">
        <v>0.75249656673750598</v>
      </c>
      <c r="W15" s="21">
        <v>0.765332853994805</v>
      </c>
      <c r="X15" s="21"/>
      <c r="Y15" s="21">
        <v>0.72096133961864295</v>
      </c>
      <c r="Z15" s="21">
        <v>0.67554129738568502</v>
      </c>
      <c r="AA15" s="21">
        <v>0.64439774857841903</v>
      </c>
      <c r="AB15" s="21">
        <v>0.66454597787334102</v>
      </c>
      <c r="AC15" s="21">
        <v>0.66672903892197</v>
      </c>
      <c r="AD15" s="21">
        <v>0.59559399855476503</v>
      </c>
      <c r="AE15" s="21"/>
      <c r="AF15" s="21">
        <v>0.70360548091073205</v>
      </c>
      <c r="AG15" s="21"/>
      <c r="AH15" s="21">
        <v>0.68595674783670102</v>
      </c>
      <c r="AI15" s="21"/>
      <c r="AJ15" s="21">
        <v>0.68997450334574395</v>
      </c>
      <c r="AK15" s="21">
        <v>0.65318036033798499</v>
      </c>
      <c r="AL15" s="21">
        <v>0.69710624689059397</v>
      </c>
      <c r="AM15" s="21">
        <v>0.69485175743782102</v>
      </c>
      <c r="AN15" s="21">
        <v>0.63404434029712398</v>
      </c>
    </row>
    <row r="16" spans="2:40" x14ac:dyDescent="0.35">
      <c r="B16" s="18" t="s">
        <v>304</v>
      </c>
      <c r="C16" s="21">
        <v>0.102293950194699</v>
      </c>
      <c r="D16" s="21">
        <v>0.102811263999101</v>
      </c>
      <c r="E16" s="21">
        <v>0.102386058200041</v>
      </c>
      <c r="F16" s="21"/>
      <c r="G16" s="21">
        <v>0.13889830633678199</v>
      </c>
      <c r="H16" s="21">
        <v>6.2946032952666403E-2</v>
      </c>
      <c r="I16" s="21">
        <v>0.12525965143981099</v>
      </c>
      <c r="J16" s="21">
        <v>7.4719691347078898E-2</v>
      </c>
      <c r="K16" s="21">
        <v>0.13999701194493799</v>
      </c>
      <c r="L16" s="21">
        <v>9.4014356146966405E-2</v>
      </c>
      <c r="M16" s="21"/>
      <c r="N16" s="21">
        <v>7.5201324003533507E-2</v>
      </c>
      <c r="O16" s="21">
        <v>0.184838414318861</v>
      </c>
      <c r="P16" s="21">
        <v>0.108640554817147</v>
      </c>
      <c r="Q16" s="21">
        <v>6.4540281161804297E-2</v>
      </c>
      <c r="R16" s="21">
        <v>8.4674656263766607E-2</v>
      </c>
      <c r="S16" s="21"/>
      <c r="T16" s="21">
        <v>0.119210889051738</v>
      </c>
      <c r="U16" s="21">
        <v>0.138136645396576</v>
      </c>
      <c r="V16" s="21">
        <v>7.8745730317237306E-2</v>
      </c>
      <c r="W16" s="21">
        <v>6.8981570561953504E-2</v>
      </c>
      <c r="X16" s="21"/>
      <c r="Y16" s="21">
        <v>9.5073148531061996E-2</v>
      </c>
      <c r="Z16" s="21">
        <v>9.5173349101507002E-2</v>
      </c>
      <c r="AA16" s="21">
        <v>0.115665855176529</v>
      </c>
      <c r="AB16" s="21">
        <v>0.125276154311771</v>
      </c>
      <c r="AC16" s="21">
        <v>6.4329578726879097E-2</v>
      </c>
      <c r="AD16" s="21">
        <v>0.107449768675336</v>
      </c>
      <c r="AE16" s="21"/>
      <c r="AF16" s="21">
        <v>9.5462322818242101E-2</v>
      </c>
      <c r="AG16" s="21"/>
      <c r="AH16" s="21">
        <v>0.100875984114967</v>
      </c>
      <c r="AI16" s="21"/>
      <c r="AJ16" s="21">
        <v>9.2121246284911598E-2</v>
      </c>
      <c r="AK16" s="21">
        <v>0.112890142510767</v>
      </c>
      <c r="AL16" s="21">
        <v>0.106291160559342</v>
      </c>
      <c r="AM16" s="21">
        <v>0.111765052400372</v>
      </c>
      <c r="AN16" s="21">
        <v>8.9735926634145299E-2</v>
      </c>
    </row>
    <row r="17" spans="2:40" x14ac:dyDescent="0.35">
      <c r="B17" s="18" t="s">
        <v>240</v>
      </c>
      <c r="C17" s="22">
        <v>0.57927354079481097</v>
      </c>
      <c r="D17" s="22">
        <v>0.61591595473171601</v>
      </c>
      <c r="E17" s="22">
        <v>0.54011809530327104</v>
      </c>
      <c r="F17" s="22"/>
      <c r="G17" s="22">
        <v>0.44663685225355099</v>
      </c>
      <c r="H17" s="22">
        <v>0.67450734071601104</v>
      </c>
      <c r="I17" s="22">
        <v>0.57528950015575397</v>
      </c>
      <c r="J17" s="22">
        <v>0.64987348306570203</v>
      </c>
      <c r="K17" s="22">
        <v>0.48574370169276498</v>
      </c>
      <c r="L17" s="22">
        <v>0.58764794379099505</v>
      </c>
      <c r="M17" s="22"/>
      <c r="N17" s="22">
        <v>0.61498473034589296</v>
      </c>
      <c r="O17" s="22">
        <v>0.39459760903036001</v>
      </c>
      <c r="P17" s="22">
        <v>0.56069287829488901</v>
      </c>
      <c r="Q17" s="22">
        <v>0.67197772072719197</v>
      </c>
      <c r="R17" s="22">
        <v>0.62296593120427701</v>
      </c>
      <c r="S17" s="22"/>
      <c r="T17" s="22">
        <v>0.457976663134397</v>
      </c>
      <c r="U17" s="22">
        <v>0.49327547319138298</v>
      </c>
      <c r="V17" s="22">
        <v>0.67375083642026901</v>
      </c>
      <c r="W17" s="22">
        <v>0.69635128343285102</v>
      </c>
      <c r="X17" s="22"/>
      <c r="Y17" s="22">
        <v>0.62588819108758098</v>
      </c>
      <c r="Z17" s="22">
        <v>0.58036794828417804</v>
      </c>
      <c r="AA17" s="22">
        <v>0.52873189340188997</v>
      </c>
      <c r="AB17" s="22">
        <v>0.53926982356157005</v>
      </c>
      <c r="AC17" s="22">
        <v>0.60239946019509005</v>
      </c>
      <c r="AD17" s="22">
        <v>0.48814422987942901</v>
      </c>
      <c r="AE17" s="22"/>
      <c r="AF17" s="22">
        <v>0.60814315809248998</v>
      </c>
      <c r="AG17" s="22"/>
      <c r="AH17" s="22">
        <v>0.58508076372173401</v>
      </c>
      <c r="AI17" s="22"/>
      <c r="AJ17" s="22">
        <v>0.59785325706083203</v>
      </c>
      <c r="AK17" s="22">
        <v>0.54029021782721798</v>
      </c>
      <c r="AL17" s="22">
        <v>0.59081508633125202</v>
      </c>
      <c r="AM17" s="22">
        <v>0.58308670503744997</v>
      </c>
      <c r="AN17" s="22">
        <v>0.544308413662979</v>
      </c>
    </row>
    <row r="18" spans="2:40" x14ac:dyDescent="0.35">
      <c r="B18" s="16"/>
    </row>
    <row r="19" spans="2:40" x14ac:dyDescent="0.35">
      <c r="B19" t="s">
        <v>63</v>
      </c>
    </row>
    <row r="20" spans="2:40" x14ac:dyDescent="0.35">
      <c r="B20" t="s">
        <v>64</v>
      </c>
    </row>
    <row r="22" spans="2:40" x14ac:dyDescent="0.35">
      <c r="B22" s="8" t="str">
        <f>HYPERLINK("#'Contents'!A1", "Return to Contents")</f>
        <v>Return to Contents</v>
      </c>
    </row>
  </sheetData>
  <mergeCells count="9">
    <mergeCell ref="AF5"/>
    <mergeCell ref="AH5"/>
    <mergeCell ref="AJ5:AN5"/>
    <mergeCell ref="D2:AH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dimension ref="B2:AN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0" width="10.7265625" customWidth="1"/>
    <col min="41" max="41" width="2.1796875" customWidth="1"/>
  </cols>
  <sheetData>
    <row r="2" spans="2:40" ht="40" customHeight="1" x14ac:dyDescent="0.35">
      <c r="D2" s="30" t="s">
        <v>309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row>
    <row r="5" spans="2:40" ht="30" customHeight="1" x14ac:dyDescent="0.35">
      <c r="B5" s="15"/>
      <c r="C5" s="15"/>
      <c r="D5" s="29" t="s">
        <v>49</v>
      </c>
      <c r="E5" s="29"/>
      <c r="F5" s="15"/>
      <c r="G5" s="29" t="s">
        <v>50</v>
      </c>
      <c r="H5" s="29"/>
      <c r="I5" s="29"/>
      <c r="J5" s="29"/>
      <c r="K5" s="29"/>
      <c r="L5" s="29"/>
      <c r="M5" s="15"/>
      <c r="N5" s="29" t="s">
        <v>51</v>
      </c>
      <c r="O5" s="29"/>
      <c r="P5" s="29"/>
      <c r="Q5" s="29"/>
      <c r="R5" s="29"/>
      <c r="S5" s="15"/>
      <c r="T5" s="29" t="s">
        <v>52</v>
      </c>
      <c r="U5" s="29"/>
      <c r="V5" s="29"/>
      <c r="W5" s="29"/>
      <c r="X5" s="15"/>
      <c r="Y5" s="29" t="s">
        <v>53</v>
      </c>
      <c r="Z5" s="29"/>
      <c r="AA5" s="29"/>
      <c r="AB5" s="29"/>
      <c r="AC5" s="29"/>
      <c r="AD5" s="29"/>
      <c r="AE5" s="15"/>
      <c r="AF5" s="29" t="s">
        <v>42</v>
      </c>
      <c r="AG5" s="15"/>
      <c r="AH5" s="29" t="s">
        <v>43</v>
      </c>
      <c r="AI5" s="15"/>
      <c r="AJ5" s="29" t="s">
        <v>54</v>
      </c>
      <c r="AK5" s="29"/>
      <c r="AL5" s="29"/>
      <c r="AM5" s="29"/>
      <c r="AN5" s="29"/>
    </row>
    <row r="6" spans="2:4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C6" s="12" t="s">
        <v>40</v>
      </c>
      <c r="AD6" s="12" t="s">
        <v>41</v>
      </c>
      <c r="AF6" s="12" t="s">
        <v>42</v>
      </c>
      <c r="AH6" s="12" t="s">
        <v>43</v>
      </c>
      <c r="AJ6" s="12" t="s">
        <v>44</v>
      </c>
      <c r="AK6" s="12" t="s">
        <v>45</v>
      </c>
      <c r="AL6" s="12" t="s">
        <v>46</v>
      </c>
      <c r="AM6" s="12" t="s">
        <v>47</v>
      </c>
      <c r="AN6" s="12" t="s">
        <v>48</v>
      </c>
    </row>
    <row r="7" spans="2:40" ht="30" customHeight="1" x14ac:dyDescent="0.35">
      <c r="B7" s="10" t="s">
        <v>19</v>
      </c>
      <c r="C7" s="10">
        <v>1008</v>
      </c>
      <c r="D7" s="10">
        <v>459</v>
      </c>
      <c r="E7" s="10">
        <v>546</v>
      </c>
      <c r="F7" s="10"/>
      <c r="G7" s="10">
        <v>99</v>
      </c>
      <c r="H7" s="10">
        <v>151</v>
      </c>
      <c r="I7" s="10">
        <v>140</v>
      </c>
      <c r="J7" s="10">
        <v>164</v>
      </c>
      <c r="K7" s="10">
        <v>186</v>
      </c>
      <c r="L7" s="10">
        <v>268</v>
      </c>
      <c r="M7" s="10"/>
      <c r="N7" s="10">
        <v>91</v>
      </c>
      <c r="O7" s="10">
        <v>143</v>
      </c>
      <c r="P7" s="10">
        <v>357</v>
      </c>
      <c r="Q7" s="10">
        <v>280</v>
      </c>
      <c r="R7" s="10">
        <v>129</v>
      </c>
      <c r="S7" s="10"/>
      <c r="T7" s="10">
        <v>61</v>
      </c>
      <c r="U7" s="10">
        <v>290</v>
      </c>
      <c r="V7" s="10">
        <v>259</v>
      </c>
      <c r="W7" s="10">
        <v>272</v>
      </c>
      <c r="X7" s="10"/>
      <c r="Y7" s="10">
        <v>415</v>
      </c>
      <c r="Z7" s="10">
        <v>104</v>
      </c>
      <c r="AA7" s="10">
        <v>327</v>
      </c>
      <c r="AB7" s="10">
        <v>67</v>
      </c>
      <c r="AC7" s="10">
        <v>69</v>
      </c>
      <c r="AD7" s="10">
        <v>21</v>
      </c>
      <c r="AE7" s="10"/>
      <c r="AF7" s="10">
        <v>488</v>
      </c>
      <c r="AG7" s="10"/>
      <c r="AH7" s="10">
        <v>983</v>
      </c>
      <c r="AI7" s="10"/>
      <c r="AJ7" s="10">
        <v>334</v>
      </c>
      <c r="AK7" s="10">
        <v>150</v>
      </c>
      <c r="AL7" s="10">
        <v>221</v>
      </c>
      <c r="AM7" s="10">
        <v>207</v>
      </c>
      <c r="AN7" s="10">
        <v>96</v>
      </c>
    </row>
    <row r="8" spans="2:40" ht="30" customHeight="1" x14ac:dyDescent="0.35">
      <c r="B8" s="11" t="s">
        <v>20</v>
      </c>
      <c r="C8" s="11">
        <v>1008</v>
      </c>
      <c r="D8" s="11">
        <v>503</v>
      </c>
      <c r="E8" s="11">
        <v>502</v>
      </c>
      <c r="F8" s="11"/>
      <c r="G8" s="11">
        <v>109</v>
      </c>
      <c r="H8" s="11">
        <v>169</v>
      </c>
      <c r="I8" s="11">
        <v>145</v>
      </c>
      <c r="J8" s="11">
        <v>169</v>
      </c>
      <c r="K8" s="11">
        <v>162</v>
      </c>
      <c r="L8" s="11">
        <v>255</v>
      </c>
      <c r="M8" s="11"/>
      <c r="N8" s="11">
        <v>95</v>
      </c>
      <c r="O8" s="11">
        <v>146</v>
      </c>
      <c r="P8" s="11">
        <v>349</v>
      </c>
      <c r="Q8" s="11">
        <v>281</v>
      </c>
      <c r="R8" s="11">
        <v>129</v>
      </c>
      <c r="S8" s="11"/>
      <c r="T8" s="11">
        <v>62</v>
      </c>
      <c r="U8" s="11">
        <v>286</v>
      </c>
      <c r="V8" s="11">
        <v>258</v>
      </c>
      <c r="W8" s="11">
        <v>278</v>
      </c>
      <c r="X8" s="11"/>
      <c r="Y8" s="11">
        <v>428</v>
      </c>
      <c r="Z8" s="11">
        <v>102</v>
      </c>
      <c r="AA8" s="11">
        <v>309</v>
      </c>
      <c r="AB8" s="11">
        <v>69</v>
      </c>
      <c r="AC8" s="11">
        <v>74</v>
      </c>
      <c r="AD8" s="11">
        <v>21</v>
      </c>
      <c r="AE8" s="11"/>
      <c r="AF8" s="11">
        <v>487</v>
      </c>
      <c r="AG8" s="11"/>
      <c r="AH8" s="11">
        <v>984</v>
      </c>
      <c r="AI8" s="11"/>
      <c r="AJ8" s="11">
        <v>320</v>
      </c>
      <c r="AK8" s="11">
        <v>145</v>
      </c>
      <c r="AL8" s="11">
        <v>211</v>
      </c>
      <c r="AM8" s="11">
        <v>229</v>
      </c>
      <c r="AN8" s="11">
        <v>103</v>
      </c>
    </row>
    <row r="9" spans="2:40" x14ac:dyDescent="0.35">
      <c r="B9" s="18" t="s">
        <v>298</v>
      </c>
      <c r="C9" s="17">
        <v>0.12923906355671499</v>
      </c>
      <c r="D9" s="17">
        <v>0.16274845100747701</v>
      </c>
      <c r="E9" s="17">
        <v>9.6494090499644095E-2</v>
      </c>
      <c r="F9" s="17"/>
      <c r="G9" s="17">
        <v>0.219951785320113</v>
      </c>
      <c r="H9" s="17">
        <v>0.187367954185268</v>
      </c>
      <c r="I9" s="17">
        <v>0.172092072131838</v>
      </c>
      <c r="J9" s="17">
        <v>0.12571929816184699</v>
      </c>
      <c r="K9" s="17">
        <v>7.1451026463756007E-2</v>
      </c>
      <c r="L9" s="17">
        <v>6.6514158235786797E-2</v>
      </c>
      <c r="M9" s="17"/>
      <c r="N9" s="17">
        <v>0.13349209310263599</v>
      </c>
      <c r="O9" s="17">
        <v>0.126489336036816</v>
      </c>
      <c r="P9" s="17">
        <v>8.5927793627030194E-2</v>
      </c>
      <c r="Q9" s="17">
        <v>0.15045779791501501</v>
      </c>
      <c r="R9" s="17">
        <v>0.20830956140781701</v>
      </c>
      <c r="S9" s="17"/>
      <c r="T9" s="17">
        <v>0.121707164297625</v>
      </c>
      <c r="U9" s="17">
        <v>8.7160315854353798E-2</v>
      </c>
      <c r="V9" s="17">
        <v>0.16906164276936</v>
      </c>
      <c r="W9" s="17">
        <v>0.162305410531181</v>
      </c>
      <c r="X9" s="17"/>
      <c r="Y9" s="17">
        <v>0.15842669503227799</v>
      </c>
      <c r="Z9" s="17">
        <v>0.15115490718952099</v>
      </c>
      <c r="AA9" s="17">
        <v>7.4395168024755806E-2</v>
      </c>
      <c r="AB9" s="17">
        <v>9.0513661430518796E-2</v>
      </c>
      <c r="AC9" s="17">
        <v>0.18269489206231401</v>
      </c>
      <c r="AD9" s="17">
        <v>0.204941208520387</v>
      </c>
      <c r="AE9" s="17"/>
      <c r="AF9" s="17">
        <v>0.115936616111257</v>
      </c>
      <c r="AG9" s="17"/>
      <c r="AH9" s="17">
        <v>0.13236532581081401</v>
      </c>
      <c r="AI9" s="17"/>
      <c r="AJ9" s="17">
        <v>0.14575048038139399</v>
      </c>
      <c r="AK9" s="17">
        <v>0.12300046458765899</v>
      </c>
      <c r="AL9" s="17">
        <v>9.2920509752606198E-2</v>
      </c>
      <c r="AM9" s="17">
        <v>0.140826868626935</v>
      </c>
      <c r="AN9" s="17">
        <v>0.135360917519842</v>
      </c>
    </row>
    <row r="10" spans="2:40" x14ac:dyDescent="0.35">
      <c r="B10" s="18" t="s">
        <v>299</v>
      </c>
      <c r="C10" s="17">
        <v>0.210335726154881</v>
      </c>
      <c r="D10" s="17">
        <v>0.24879144208284601</v>
      </c>
      <c r="E10" s="17">
        <v>0.16913923636112699</v>
      </c>
      <c r="F10" s="17"/>
      <c r="G10" s="17">
        <v>0.31820540109990098</v>
      </c>
      <c r="H10" s="17">
        <v>0.31378350813377098</v>
      </c>
      <c r="I10" s="17">
        <v>0.197870367496947</v>
      </c>
      <c r="J10" s="17">
        <v>0.25375643285920602</v>
      </c>
      <c r="K10" s="17">
        <v>0.12843864572966299</v>
      </c>
      <c r="L10" s="17">
        <v>0.12588502166134799</v>
      </c>
      <c r="M10" s="17"/>
      <c r="N10" s="17">
        <v>0.15346780560790299</v>
      </c>
      <c r="O10" s="17">
        <v>0.18000460318701</v>
      </c>
      <c r="P10" s="17">
        <v>0.170434934516632</v>
      </c>
      <c r="Q10" s="17">
        <v>0.28137289310683899</v>
      </c>
      <c r="R10" s="17">
        <v>0.25294503785502298</v>
      </c>
      <c r="S10" s="17"/>
      <c r="T10" s="17">
        <v>0.236301536227604</v>
      </c>
      <c r="U10" s="17">
        <v>0.17149712839871201</v>
      </c>
      <c r="V10" s="17">
        <v>0.20352568742101601</v>
      </c>
      <c r="W10" s="17">
        <v>0.28963865155418</v>
      </c>
      <c r="X10" s="17"/>
      <c r="Y10" s="17">
        <v>0.27846208471224998</v>
      </c>
      <c r="Z10" s="17">
        <v>0.16556005860565601</v>
      </c>
      <c r="AA10" s="17">
        <v>0.12738052723951701</v>
      </c>
      <c r="AB10" s="17">
        <v>0.260842977990693</v>
      </c>
      <c r="AC10" s="17">
        <v>0.240859438519688</v>
      </c>
      <c r="AD10" s="17">
        <v>3.8769321133753698E-2</v>
      </c>
      <c r="AE10" s="17"/>
      <c r="AF10" s="17">
        <v>0.20509755479234301</v>
      </c>
      <c r="AG10" s="17"/>
      <c r="AH10" s="17">
        <v>0.21064548805810299</v>
      </c>
      <c r="AI10" s="17"/>
      <c r="AJ10" s="17">
        <v>0.240664241125015</v>
      </c>
      <c r="AK10" s="17">
        <v>0.17371410125588199</v>
      </c>
      <c r="AL10" s="17">
        <v>0.22418202341660901</v>
      </c>
      <c r="AM10" s="17">
        <v>0.18979545211277199</v>
      </c>
      <c r="AN10" s="17">
        <v>0.18496839463382</v>
      </c>
    </row>
    <row r="11" spans="2:40" x14ac:dyDescent="0.35">
      <c r="B11" s="18" t="s">
        <v>300</v>
      </c>
      <c r="C11" s="17">
        <v>0.23379544862531801</v>
      </c>
      <c r="D11" s="17">
        <v>0.22270115749278399</v>
      </c>
      <c r="E11" s="17">
        <v>0.24431381224072199</v>
      </c>
      <c r="F11" s="17"/>
      <c r="G11" s="17">
        <v>0.15017051556491801</v>
      </c>
      <c r="H11" s="17">
        <v>0.182639289158777</v>
      </c>
      <c r="I11" s="17">
        <v>0.18790210971865601</v>
      </c>
      <c r="J11" s="17">
        <v>0.26397523463886602</v>
      </c>
      <c r="K11" s="17">
        <v>0.238504675553559</v>
      </c>
      <c r="L11" s="17">
        <v>0.30663034926890098</v>
      </c>
      <c r="M11" s="17"/>
      <c r="N11" s="17">
        <v>0.27017301836551599</v>
      </c>
      <c r="O11" s="17">
        <v>0.19453840946338999</v>
      </c>
      <c r="P11" s="17">
        <v>0.27834082864144399</v>
      </c>
      <c r="Q11" s="17">
        <v>0.200637313629136</v>
      </c>
      <c r="R11" s="17">
        <v>0.18583761987436401</v>
      </c>
      <c r="S11" s="17"/>
      <c r="T11" s="17">
        <v>0.242469381372625</v>
      </c>
      <c r="U11" s="17">
        <v>0.23166830883850101</v>
      </c>
      <c r="V11" s="17">
        <v>0.243607170510455</v>
      </c>
      <c r="W11" s="17">
        <v>0.20044846061872801</v>
      </c>
      <c r="X11" s="17"/>
      <c r="Y11" s="17">
        <v>0.216973799575951</v>
      </c>
      <c r="Z11" s="17">
        <v>0.29141009326177297</v>
      </c>
      <c r="AA11" s="17">
        <v>0.26084835667357498</v>
      </c>
      <c r="AB11" s="17">
        <v>0.18263982673812301</v>
      </c>
      <c r="AC11" s="17">
        <v>0.15596691294796999</v>
      </c>
      <c r="AD11" s="17">
        <v>0.34775937285460501</v>
      </c>
      <c r="AE11" s="17"/>
      <c r="AF11" s="17">
        <v>0.22649811502828199</v>
      </c>
      <c r="AG11" s="17"/>
      <c r="AH11" s="17">
        <v>0.23311852817979001</v>
      </c>
      <c r="AI11" s="17"/>
      <c r="AJ11" s="17">
        <v>0.227111625205869</v>
      </c>
      <c r="AK11" s="17">
        <v>0.25510965054038698</v>
      </c>
      <c r="AL11" s="17">
        <v>0.24274496557656</v>
      </c>
      <c r="AM11" s="17">
        <v>0.24683058564403601</v>
      </c>
      <c r="AN11" s="17">
        <v>0.17724078612570601</v>
      </c>
    </row>
    <row r="12" spans="2:40" x14ac:dyDescent="0.35">
      <c r="B12" s="18" t="s">
        <v>301</v>
      </c>
      <c r="C12" s="17">
        <v>0.12537593596301</v>
      </c>
      <c r="D12" s="17">
        <v>0.131244566127481</v>
      </c>
      <c r="E12" s="17">
        <v>0.120253358061074</v>
      </c>
      <c r="F12" s="17"/>
      <c r="G12" s="17">
        <v>0.13833716822938499</v>
      </c>
      <c r="H12" s="17">
        <v>0.124354477877457</v>
      </c>
      <c r="I12" s="17">
        <v>0.122918693319645</v>
      </c>
      <c r="J12" s="17">
        <v>9.8338508532136507E-2</v>
      </c>
      <c r="K12" s="17">
        <v>0.13152022865090299</v>
      </c>
      <c r="L12" s="17">
        <v>0.13593768842207499</v>
      </c>
      <c r="M12" s="17"/>
      <c r="N12" s="17">
        <v>9.2158951821755902E-2</v>
      </c>
      <c r="O12" s="17">
        <v>0.157715763592994</v>
      </c>
      <c r="P12" s="17">
        <v>0.13762456085152899</v>
      </c>
      <c r="Q12" s="17">
        <v>0.103755538948284</v>
      </c>
      <c r="R12" s="17">
        <v>0.12757720474513901</v>
      </c>
      <c r="S12" s="17"/>
      <c r="T12" s="17">
        <v>0.118069685475201</v>
      </c>
      <c r="U12" s="17">
        <v>0.113755459708668</v>
      </c>
      <c r="V12" s="17">
        <v>0.12943350444399501</v>
      </c>
      <c r="W12" s="17">
        <v>0.134044269130009</v>
      </c>
      <c r="X12" s="17"/>
      <c r="Y12" s="17">
        <v>0.117662680198951</v>
      </c>
      <c r="Z12" s="17">
        <v>0.104666802978005</v>
      </c>
      <c r="AA12" s="17">
        <v>0.13054240627947</v>
      </c>
      <c r="AB12" s="17">
        <v>0.18282601844194801</v>
      </c>
      <c r="AC12" s="17">
        <v>0.143890606951319</v>
      </c>
      <c r="AD12" s="17">
        <v>8.2761714420081803E-2</v>
      </c>
      <c r="AE12" s="17"/>
      <c r="AF12" s="17">
        <v>0.117860698078069</v>
      </c>
      <c r="AG12" s="17"/>
      <c r="AH12" s="17">
        <v>0.126484151287206</v>
      </c>
      <c r="AI12" s="17"/>
      <c r="AJ12" s="17">
        <v>0.103665476374246</v>
      </c>
      <c r="AK12" s="17">
        <v>0.117225789922659</v>
      </c>
      <c r="AL12" s="17">
        <v>0.130973757597245</v>
      </c>
      <c r="AM12" s="17">
        <v>0.12127924045145599</v>
      </c>
      <c r="AN12" s="17">
        <v>0.20194021898803699</v>
      </c>
    </row>
    <row r="13" spans="2:40" x14ac:dyDescent="0.35">
      <c r="B13" s="18" t="s">
        <v>302</v>
      </c>
      <c r="C13" s="17">
        <v>0.19308792047050799</v>
      </c>
      <c r="D13" s="17">
        <v>0.16544804556047499</v>
      </c>
      <c r="E13" s="17">
        <v>0.22188294752697299</v>
      </c>
      <c r="F13" s="17"/>
      <c r="G13" s="17">
        <v>0.12338755137658</v>
      </c>
      <c r="H13" s="17">
        <v>0.103848901230798</v>
      </c>
      <c r="I13" s="17">
        <v>0.257394044838963</v>
      </c>
      <c r="J13" s="17">
        <v>0.177390978919169</v>
      </c>
      <c r="K13" s="17">
        <v>0.291669491688338</v>
      </c>
      <c r="L13" s="17">
        <v>0.19328567279821801</v>
      </c>
      <c r="M13" s="17"/>
      <c r="N13" s="17">
        <v>0.20439906049475801</v>
      </c>
      <c r="O13" s="17">
        <v>0.21648019296927501</v>
      </c>
      <c r="P13" s="17">
        <v>0.200641821788061</v>
      </c>
      <c r="Q13" s="17">
        <v>0.177678802810218</v>
      </c>
      <c r="R13" s="17">
        <v>0.16751344273369401</v>
      </c>
      <c r="S13" s="17"/>
      <c r="T13" s="17">
        <v>0.20711463602460101</v>
      </c>
      <c r="U13" s="17">
        <v>0.25766069908456501</v>
      </c>
      <c r="V13" s="17">
        <v>0.13818011491200499</v>
      </c>
      <c r="W13" s="17">
        <v>0.160946524620182</v>
      </c>
      <c r="X13" s="17"/>
      <c r="Y13" s="17">
        <v>0.15055255206700099</v>
      </c>
      <c r="Z13" s="17">
        <v>0.16337529789472399</v>
      </c>
      <c r="AA13" s="17">
        <v>0.24300735096086501</v>
      </c>
      <c r="AB13" s="17">
        <v>0.24356856210724301</v>
      </c>
      <c r="AC13" s="17">
        <v>0.169363112776383</v>
      </c>
      <c r="AD13" s="17">
        <v>0.28175732604481701</v>
      </c>
      <c r="AE13" s="17"/>
      <c r="AF13" s="17">
        <v>0.21580754206653299</v>
      </c>
      <c r="AG13" s="17"/>
      <c r="AH13" s="17">
        <v>0.19205255671476701</v>
      </c>
      <c r="AI13" s="17"/>
      <c r="AJ13" s="17">
        <v>0.184498011505219</v>
      </c>
      <c r="AK13" s="17">
        <v>0.18078391120364001</v>
      </c>
      <c r="AL13" s="17">
        <v>0.19731585520498501</v>
      </c>
      <c r="AM13" s="17">
        <v>0.214988748031676</v>
      </c>
      <c r="AN13" s="17">
        <v>0.179742954180278</v>
      </c>
    </row>
    <row r="14" spans="2:40" x14ac:dyDescent="0.35">
      <c r="B14" s="18" t="s">
        <v>58</v>
      </c>
      <c r="C14" s="17">
        <v>0.108165905229568</v>
      </c>
      <c r="D14" s="17">
        <v>6.9066337728937902E-2</v>
      </c>
      <c r="E14" s="17">
        <v>0.14791655531046</v>
      </c>
      <c r="F14" s="17"/>
      <c r="G14" s="17">
        <v>4.9947578409103202E-2</v>
      </c>
      <c r="H14" s="17">
        <v>8.80058694139291E-2</v>
      </c>
      <c r="I14" s="17">
        <v>6.1822712493950202E-2</v>
      </c>
      <c r="J14" s="17">
        <v>8.0819546888775698E-2</v>
      </c>
      <c r="K14" s="17">
        <v>0.13841593191377999</v>
      </c>
      <c r="L14" s="17">
        <v>0.17174710961367201</v>
      </c>
      <c r="M14" s="17"/>
      <c r="N14" s="17">
        <v>0.14630907060743101</v>
      </c>
      <c r="O14" s="17">
        <v>0.124771694750515</v>
      </c>
      <c r="P14" s="17">
        <v>0.127030060575304</v>
      </c>
      <c r="Q14" s="17">
        <v>8.6097653590507695E-2</v>
      </c>
      <c r="R14" s="17">
        <v>5.7817133383963798E-2</v>
      </c>
      <c r="S14" s="17"/>
      <c r="T14" s="17">
        <v>7.4337596602343195E-2</v>
      </c>
      <c r="U14" s="17">
        <v>0.13825808811520099</v>
      </c>
      <c r="V14" s="17">
        <v>0.116191879943169</v>
      </c>
      <c r="W14" s="17">
        <v>5.2616683545719703E-2</v>
      </c>
      <c r="X14" s="17"/>
      <c r="Y14" s="17">
        <v>7.7922188413569807E-2</v>
      </c>
      <c r="Z14" s="17">
        <v>0.123832840070321</v>
      </c>
      <c r="AA14" s="17">
        <v>0.16382619082181701</v>
      </c>
      <c r="AB14" s="17">
        <v>3.96089532914735E-2</v>
      </c>
      <c r="AC14" s="17">
        <v>0.107225036742325</v>
      </c>
      <c r="AD14" s="17">
        <v>4.4011057026356298E-2</v>
      </c>
      <c r="AE14" s="17"/>
      <c r="AF14" s="17">
        <v>0.118799473923516</v>
      </c>
      <c r="AG14" s="17"/>
      <c r="AH14" s="17">
        <v>0.10533394994931999</v>
      </c>
      <c r="AI14" s="17"/>
      <c r="AJ14" s="17">
        <v>9.8310165408258002E-2</v>
      </c>
      <c r="AK14" s="17">
        <v>0.15016608248977201</v>
      </c>
      <c r="AL14" s="17">
        <v>0.11186288845199401</v>
      </c>
      <c r="AM14" s="17">
        <v>8.62791051331252E-2</v>
      </c>
      <c r="AN14" s="17">
        <v>0.120746728552317</v>
      </c>
    </row>
    <row r="15" spans="2:40" x14ac:dyDescent="0.35">
      <c r="B15" s="18" t="s">
        <v>303</v>
      </c>
      <c r="C15" s="21">
        <v>0.33957478971159599</v>
      </c>
      <c r="D15" s="21">
        <v>0.41153989309032202</v>
      </c>
      <c r="E15" s="21">
        <v>0.26563332686077101</v>
      </c>
      <c r="F15" s="21"/>
      <c r="G15" s="21">
        <v>0.53815718642001398</v>
      </c>
      <c r="H15" s="21">
        <v>0.50115146231903895</v>
      </c>
      <c r="I15" s="21">
        <v>0.369962439628785</v>
      </c>
      <c r="J15" s="21">
        <v>0.37947573102105298</v>
      </c>
      <c r="K15" s="21">
        <v>0.19988967219341899</v>
      </c>
      <c r="L15" s="21">
        <v>0.19239917989713501</v>
      </c>
      <c r="M15" s="21"/>
      <c r="N15" s="21">
        <v>0.28695989871053901</v>
      </c>
      <c r="O15" s="21">
        <v>0.30649393922382501</v>
      </c>
      <c r="P15" s="21">
        <v>0.25636272814366301</v>
      </c>
      <c r="Q15" s="21">
        <v>0.43183069102185501</v>
      </c>
      <c r="R15" s="21">
        <v>0.46125459926284001</v>
      </c>
      <c r="S15" s="21"/>
      <c r="T15" s="21">
        <v>0.35800870052522898</v>
      </c>
      <c r="U15" s="21">
        <v>0.25865744425306603</v>
      </c>
      <c r="V15" s="21">
        <v>0.37258733019037499</v>
      </c>
      <c r="W15" s="21">
        <v>0.45194406208536098</v>
      </c>
      <c r="X15" s="21"/>
      <c r="Y15" s="21">
        <v>0.436888779744527</v>
      </c>
      <c r="Z15" s="21">
        <v>0.31671496579517699</v>
      </c>
      <c r="AA15" s="21">
        <v>0.201775695264273</v>
      </c>
      <c r="AB15" s="21">
        <v>0.35135663942121198</v>
      </c>
      <c r="AC15" s="21">
        <v>0.42355433058200198</v>
      </c>
      <c r="AD15" s="21">
        <v>0.24371052965414</v>
      </c>
      <c r="AE15" s="21"/>
      <c r="AF15" s="21">
        <v>0.32103417090359998</v>
      </c>
      <c r="AG15" s="21"/>
      <c r="AH15" s="21">
        <v>0.34301081386891702</v>
      </c>
      <c r="AI15" s="21"/>
      <c r="AJ15" s="21">
        <v>0.38641472150640799</v>
      </c>
      <c r="AK15" s="21">
        <v>0.296714565843542</v>
      </c>
      <c r="AL15" s="21">
        <v>0.317102533169215</v>
      </c>
      <c r="AM15" s="21">
        <v>0.33062232073970699</v>
      </c>
      <c r="AN15" s="21">
        <v>0.320329312153662</v>
      </c>
    </row>
    <row r="16" spans="2:40" x14ac:dyDescent="0.35">
      <c r="B16" s="18" t="s">
        <v>304</v>
      </c>
      <c r="C16" s="21">
        <v>0.31846385643351799</v>
      </c>
      <c r="D16" s="21">
        <v>0.29669261168795602</v>
      </c>
      <c r="E16" s="21">
        <v>0.34213630558804697</v>
      </c>
      <c r="F16" s="21"/>
      <c r="G16" s="21">
        <v>0.261724719605964</v>
      </c>
      <c r="H16" s="21">
        <v>0.228203379108255</v>
      </c>
      <c r="I16" s="21">
        <v>0.380312738158609</v>
      </c>
      <c r="J16" s="21">
        <v>0.27572948745130499</v>
      </c>
      <c r="K16" s="21">
        <v>0.42318972033924102</v>
      </c>
      <c r="L16" s="21">
        <v>0.329223361220292</v>
      </c>
      <c r="M16" s="21"/>
      <c r="N16" s="21">
        <v>0.29655801231651402</v>
      </c>
      <c r="O16" s="21">
        <v>0.37419595656227</v>
      </c>
      <c r="P16" s="21">
        <v>0.33826638263959002</v>
      </c>
      <c r="Q16" s="21">
        <v>0.28143434175850202</v>
      </c>
      <c r="R16" s="21">
        <v>0.29509064747883301</v>
      </c>
      <c r="S16" s="21"/>
      <c r="T16" s="21">
        <v>0.32518432149980298</v>
      </c>
      <c r="U16" s="21">
        <v>0.37141615879323198</v>
      </c>
      <c r="V16" s="21">
        <v>0.26761361935599998</v>
      </c>
      <c r="W16" s="21">
        <v>0.29499079375019099</v>
      </c>
      <c r="X16" s="21"/>
      <c r="Y16" s="21">
        <v>0.26821523226595201</v>
      </c>
      <c r="Z16" s="21">
        <v>0.26804210087272901</v>
      </c>
      <c r="AA16" s="21">
        <v>0.37354975724033501</v>
      </c>
      <c r="AB16" s="21">
        <v>0.42639458054919099</v>
      </c>
      <c r="AC16" s="21">
        <v>0.313253719727702</v>
      </c>
      <c r="AD16" s="21">
        <v>0.36451904046489902</v>
      </c>
      <c r="AE16" s="21"/>
      <c r="AF16" s="21">
        <v>0.333668240144602</v>
      </c>
      <c r="AG16" s="21"/>
      <c r="AH16" s="21">
        <v>0.31853670800197298</v>
      </c>
      <c r="AI16" s="21"/>
      <c r="AJ16" s="21">
        <v>0.288163487879465</v>
      </c>
      <c r="AK16" s="21">
        <v>0.29800970112629899</v>
      </c>
      <c r="AL16" s="21">
        <v>0.32828961280223001</v>
      </c>
      <c r="AM16" s="21">
        <v>0.336267988483132</v>
      </c>
      <c r="AN16" s="21">
        <v>0.38168317316831502</v>
      </c>
    </row>
    <row r="17" spans="2:40" x14ac:dyDescent="0.35">
      <c r="B17" s="18" t="s">
        <v>240</v>
      </c>
      <c r="C17" s="22">
        <v>2.1110933278077799E-2</v>
      </c>
      <c r="D17" s="22">
        <v>0.114847281402367</v>
      </c>
      <c r="E17" s="22">
        <v>-7.6502978727275794E-2</v>
      </c>
      <c r="F17" s="22"/>
      <c r="G17" s="22">
        <v>0.27643246681404998</v>
      </c>
      <c r="H17" s="22">
        <v>0.27294808321078301</v>
      </c>
      <c r="I17" s="22">
        <v>-1.0350298529824199E-2</v>
      </c>
      <c r="J17" s="22">
        <v>0.103746243569747</v>
      </c>
      <c r="K17" s="22">
        <v>-0.22330004814582199</v>
      </c>
      <c r="L17" s="22">
        <v>-0.13682418132315699</v>
      </c>
      <c r="M17" s="22"/>
      <c r="N17" s="22">
        <v>-9.5981136059750099E-3</v>
      </c>
      <c r="O17" s="22">
        <v>-6.7702017338444401E-2</v>
      </c>
      <c r="P17" s="22">
        <v>-8.1903654495927097E-2</v>
      </c>
      <c r="Q17" s="22">
        <v>0.15039634926335199</v>
      </c>
      <c r="R17" s="22">
        <v>0.166163951784007</v>
      </c>
      <c r="S17" s="22"/>
      <c r="T17" s="22">
        <v>3.2824379025426099E-2</v>
      </c>
      <c r="U17" s="22">
        <v>-0.11275871454016601</v>
      </c>
      <c r="V17" s="22">
        <v>0.104973710834375</v>
      </c>
      <c r="W17" s="22">
        <v>0.15695326833516901</v>
      </c>
      <c r="X17" s="22"/>
      <c r="Y17" s="22">
        <v>0.16867354747857499</v>
      </c>
      <c r="Z17" s="22">
        <v>4.8672864922447601E-2</v>
      </c>
      <c r="AA17" s="22">
        <v>-0.17177406197606099</v>
      </c>
      <c r="AB17" s="22">
        <v>-7.5037941127979305E-2</v>
      </c>
      <c r="AC17" s="22">
        <v>0.1103006108543</v>
      </c>
      <c r="AD17" s="22">
        <v>-0.120808510810758</v>
      </c>
      <c r="AE17" s="22"/>
      <c r="AF17" s="22">
        <v>-1.26340692410018E-2</v>
      </c>
      <c r="AG17" s="22"/>
      <c r="AH17" s="22">
        <v>2.44741058669442E-2</v>
      </c>
      <c r="AI17" s="22"/>
      <c r="AJ17" s="22">
        <v>9.8251233626943296E-2</v>
      </c>
      <c r="AK17" s="22">
        <v>-1.29513528275782E-3</v>
      </c>
      <c r="AL17" s="22">
        <v>-1.11870796330149E-2</v>
      </c>
      <c r="AM17" s="22">
        <v>-5.6456677434245702E-3</v>
      </c>
      <c r="AN17" s="22">
        <v>-6.1353861014652601E-2</v>
      </c>
    </row>
    <row r="18" spans="2:40" x14ac:dyDescent="0.35">
      <c r="B18" s="16"/>
    </row>
    <row r="19" spans="2:40" x14ac:dyDescent="0.35">
      <c r="B19" t="s">
        <v>63</v>
      </c>
    </row>
    <row r="20" spans="2:40" x14ac:dyDescent="0.35">
      <c r="B20" t="s">
        <v>64</v>
      </c>
    </row>
    <row r="22" spans="2:40" x14ac:dyDescent="0.35">
      <c r="B22" s="8" t="str">
        <f>HYPERLINK("#'Contents'!A1", "Return to Contents")</f>
        <v>Return to Contents</v>
      </c>
    </row>
  </sheetData>
  <mergeCells count="9">
    <mergeCell ref="AF5"/>
    <mergeCell ref="AH5"/>
    <mergeCell ref="AJ5:AN5"/>
    <mergeCell ref="D2:AH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dimension ref="B2:AN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0" width="10.7265625" customWidth="1"/>
    <col min="41" max="41" width="2.1796875" customWidth="1"/>
  </cols>
  <sheetData>
    <row r="2" spans="2:40" ht="40" customHeight="1" x14ac:dyDescent="0.35">
      <c r="D2" s="30" t="s">
        <v>310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row>
    <row r="5" spans="2:40" ht="30" customHeight="1" x14ac:dyDescent="0.35">
      <c r="B5" s="15"/>
      <c r="C5" s="15"/>
      <c r="D5" s="29" t="s">
        <v>49</v>
      </c>
      <c r="E5" s="29"/>
      <c r="F5" s="15"/>
      <c r="G5" s="29" t="s">
        <v>50</v>
      </c>
      <c r="H5" s="29"/>
      <c r="I5" s="29"/>
      <c r="J5" s="29"/>
      <c r="K5" s="29"/>
      <c r="L5" s="29"/>
      <c r="M5" s="15"/>
      <c r="N5" s="29" t="s">
        <v>51</v>
      </c>
      <c r="O5" s="29"/>
      <c r="P5" s="29"/>
      <c r="Q5" s="29"/>
      <c r="R5" s="29"/>
      <c r="S5" s="15"/>
      <c r="T5" s="29" t="s">
        <v>52</v>
      </c>
      <c r="U5" s="29"/>
      <c r="V5" s="29"/>
      <c r="W5" s="29"/>
      <c r="X5" s="15"/>
      <c r="Y5" s="29" t="s">
        <v>53</v>
      </c>
      <c r="Z5" s="29"/>
      <c r="AA5" s="29"/>
      <c r="AB5" s="29"/>
      <c r="AC5" s="29"/>
      <c r="AD5" s="29"/>
      <c r="AE5" s="15"/>
      <c r="AF5" s="29" t="s">
        <v>42</v>
      </c>
      <c r="AG5" s="15"/>
      <c r="AH5" s="29" t="s">
        <v>43</v>
      </c>
      <c r="AI5" s="15"/>
      <c r="AJ5" s="29" t="s">
        <v>54</v>
      </c>
      <c r="AK5" s="29"/>
      <c r="AL5" s="29"/>
      <c r="AM5" s="29"/>
      <c r="AN5" s="29"/>
    </row>
    <row r="6" spans="2:4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C6" s="12" t="s">
        <v>40</v>
      </c>
      <c r="AD6" s="12" t="s">
        <v>41</v>
      </c>
      <c r="AF6" s="12" t="s">
        <v>42</v>
      </c>
      <c r="AH6" s="12" t="s">
        <v>43</v>
      </c>
      <c r="AJ6" s="12" t="s">
        <v>44</v>
      </c>
      <c r="AK6" s="12" t="s">
        <v>45</v>
      </c>
      <c r="AL6" s="12" t="s">
        <v>46</v>
      </c>
      <c r="AM6" s="12" t="s">
        <v>47</v>
      </c>
      <c r="AN6" s="12" t="s">
        <v>48</v>
      </c>
    </row>
    <row r="7" spans="2:40" ht="30" customHeight="1" x14ac:dyDescent="0.35">
      <c r="B7" s="10" t="s">
        <v>19</v>
      </c>
      <c r="C7" s="10">
        <v>1008</v>
      </c>
      <c r="D7" s="10">
        <v>459</v>
      </c>
      <c r="E7" s="10">
        <v>546</v>
      </c>
      <c r="F7" s="10"/>
      <c r="G7" s="10">
        <v>99</v>
      </c>
      <c r="H7" s="10">
        <v>151</v>
      </c>
      <c r="I7" s="10">
        <v>140</v>
      </c>
      <c r="J7" s="10">
        <v>164</v>
      </c>
      <c r="K7" s="10">
        <v>186</v>
      </c>
      <c r="L7" s="10">
        <v>268</v>
      </c>
      <c r="M7" s="10"/>
      <c r="N7" s="10">
        <v>91</v>
      </c>
      <c r="O7" s="10">
        <v>143</v>
      </c>
      <c r="P7" s="10">
        <v>357</v>
      </c>
      <c r="Q7" s="10">
        <v>280</v>
      </c>
      <c r="R7" s="10">
        <v>129</v>
      </c>
      <c r="S7" s="10"/>
      <c r="T7" s="10">
        <v>61</v>
      </c>
      <c r="U7" s="10">
        <v>290</v>
      </c>
      <c r="V7" s="10">
        <v>259</v>
      </c>
      <c r="W7" s="10">
        <v>272</v>
      </c>
      <c r="X7" s="10"/>
      <c r="Y7" s="10">
        <v>415</v>
      </c>
      <c r="Z7" s="10">
        <v>104</v>
      </c>
      <c r="AA7" s="10">
        <v>327</v>
      </c>
      <c r="AB7" s="10">
        <v>67</v>
      </c>
      <c r="AC7" s="10">
        <v>69</v>
      </c>
      <c r="AD7" s="10">
        <v>21</v>
      </c>
      <c r="AE7" s="10"/>
      <c r="AF7" s="10">
        <v>488</v>
      </c>
      <c r="AG7" s="10"/>
      <c r="AH7" s="10">
        <v>983</v>
      </c>
      <c r="AI7" s="10"/>
      <c r="AJ7" s="10">
        <v>334</v>
      </c>
      <c r="AK7" s="10">
        <v>150</v>
      </c>
      <c r="AL7" s="10">
        <v>221</v>
      </c>
      <c r="AM7" s="10">
        <v>207</v>
      </c>
      <c r="AN7" s="10">
        <v>96</v>
      </c>
    </row>
    <row r="8" spans="2:40" ht="30" customHeight="1" x14ac:dyDescent="0.35">
      <c r="B8" s="11" t="s">
        <v>20</v>
      </c>
      <c r="C8" s="11">
        <v>1008</v>
      </c>
      <c r="D8" s="11">
        <v>503</v>
      </c>
      <c r="E8" s="11">
        <v>502</v>
      </c>
      <c r="F8" s="11"/>
      <c r="G8" s="11">
        <v>109</v>
      </c>
      <c r="H8" s="11">
        <v>169</v>
      </c>
      <c r="I8" s="11">
        <v>145</v>
      </c>
      <c r="J8" s="11">
        <v>169</v>
      </c>
      <c r="K8" s="11">
        <v>162</v>
      </c>
      <c r="L8" s="11">
        <v>255</v>
      </c>
      <c r="M8" s="11"/>
      <c r="N8" s="11">
        <v>95</v>
      </c>
      <c r="O8" s="11">
        <v>146</v>
      </c>
      <c r="P8" s="11">
        <v>349</v>
      </c>
      <c r="Q8" s="11">
        <v>281</v>
      </c>
      <c r="R8" s="11">
        <v>129</v>
      </c>
      <c r="S8" s="11"/>
      <c r="T8" s="11">
        <v>62</v>
      </c>
      <c r="U8" s="11">
        <v>286</v>
      </c>
      <c r="V8" s="11">
        <v>258</v>
      </c>
      <c r="W8" s="11">
        <v>278</v>
      </c>
      <c r="X8" s="11"/>
      <c r="Y8" s="11">
        <v>428</v>
      </c>
      <c r="Z8" s="11">
        <v>102</v>
      </c>
      <c r="AA8" s="11">
        <v>309</v>
      </c>
      <c r="AB8" s="11">
        <v>69</v>
      </c>
      <c r="AC8" s="11">
        <v>74</v>
      </c>
      <c r="AD8" s="11">
        <v>21</v>
      </c>
      <c r="AE8" s="11"/>
      <c r="AF8" s="11">
        <v>487</v>
      </c>
      <c r="AG8" s="11"/>
      <c r="AH8" s="11">
        <v>984</v>
      </c>
      <c r="AI8" s="11"/>
      <c r="AJ8" s="11">
        <v>320</v>
      </c>
      <c r="AK8" s="11">
        <v>145</v>
      </c>
      <c r="AL8" s="11">
        <v>211</v>
      </c>
      <c r="AM8" s="11">
        <v>229</v>
      </c>
      <c r="AN8" s="11">
        <v>103</v>
      </c>
    </row>
    <row r="9" spans="2:40" x14ac:dyDescent="0.35">
      <c r="B9" s="18" t="s">
        <v>298</v>
      </c>
      <c r="C9" s="17">
        <v>0.294526278313608</v>
      </c>
      <c r="D9" s="17">
        <v>0.33648820667706503</v>
      </c>
      <c r="E9" s="17">
        <v>0.25234134434264099</v>
      </c>
      <c r="F9" s="17"/>
      <c r="G9" s="17">
        <v>0.33506881697627</v>
      </c>
      <c r="H9" s="17">
        <v>0.31603480951687102</v>
      </c>
      <c r="I9" s="17">
        <v>0.257724064072135</v>
      </c>
      <c r="J9" s="17">
        <v>0.245713088394237</v>
      </c>
      <c r="K9" s="17">
        <v>0.25062205479018601</v>
      </c>
      <c r="L9" s="17">
        <v>0.34413138520465197</v>
      </c>
      <c r="M9" s="17"/>
      <c r="N9" s="17">
        <v>0.34152370301386797</v>
      </c>
      <c r="O9" s="17">
        <v>0.31770690277907099</v>
      </c>
      <c r="P9" s="17">
        <v>0.252450861362845</v>
      </c>
      <c r="Q9" s="17">
        <v>0.313314956015943</v>
      </c>
      <c r="R9" s="17">
        <v>0.31595121319346398</v>
      </c>
      <c r="S9" s="17"/>
      <c r="T9" s="17">
        <v>0.211524706820852</v>
      </c>
      <c r="U9" s="17">
        <v>0.28494656309430599</v>
      </c>
      <c r="V9" s="17">
        <v>0.312197634558742</v>
      </c>
      <c r="W9" s="17">
        <v>0.34031697570910902</v>
      </c>
      <c r="X9" s="17"/>
      <c r="Y9" s="17">
        <v>0.28453923645553197</v>
      </c>
      <c r="Z9" s="17">
        <v>0.33870001890665302</v>
      </c>
      <c r="AA9" s="17">
        <v>0.30870001124330299</v>
      </c>
      <c r="AB9" s="17">
        <v>0.23620682620067701</v>
      </c>
      <c r="AC9" s="17">
        <v>0.274074449486994</v>
      </c>
      <c r="AD9" s="17">
        <v>0.27861711963203301</v>
      </c>
      <c r="AE9" s="17"/>
      <c r="AF9" s="17">
        <v>0.26058090966341901</v>
      </c>
      <c r="AG9" s="17"/>
      <c r="AH9" s="17">
        <v>0.29763096625300101</v>
      </c>
      <c r="AI9" s="17"/>
      <c r="AJ9" s="17">
        <v>0.35047941027673502</v>
      </c>
      <c r="AK9" s="17">
        <v>0.27565460575172501</v>
      </c>
      <c r="AL9" s="17">
        <v>0.280031976609808</v>
      </c>
      <c r="AM9" s="17">
        <v>0.27831496786196103</v>
      </c>
      <c r="AN9" s="17">
        <v>0.21299305546119901</v>
      </c>
    </row>
    <row r="10" spans="2:40" x14ac:dyDescent="0.35">
      <c r="B10" s="18" t="s">
        <v>299</v>
      </c>
      <c r="C10" s="17">
        <v>0.35524869185277802</v>
      </c>
      <c r="D10" s="17">
        <v>0.357009770525131</v>
      </c>
      <c r="E10" s="17">
        <v>0.351616470723776</v>
      </c>
      <c r="F10" s="17"/>
      <c r="G10" s="17">
        <v>0.34927746199823001</v>
      </c>
      <c r="H10" s="17">
        <v>0.42299432552185801</v>
      </c>
      <c r="I10" s="17">
        <v>0.37931046192201001</v>
      </c>
      <c r="J10" s="17">
        <v>0.36193897583693102</v>
      </c>
      <c r="K10" s="17">
        <v>0.32745333121409498</v>
      </c>
      <c r="L10" s="17">
        <v>0.31236059117145898</v>
      </c>
      <c r="M10" s="17"/>
      <c r="N10" s="17">
        <v>0.27929253632879297</v>
      </c>
      <c r="O10" s="17">
        <v>0.289020936687642</v>
      </c>
      <c r="P10" s="17">
        <v>0.36537052537414599</v>
      </c>
      <c r="Q10" s="17">
        <v>0.39948644557755703</v>
      </c>
      <c r="R10" s="17">
        <v>0.36187675635254601</v>
      </c>
      <c r="S10" s="17"/>
      <c r="T10" s="17">
        <v>0.35431128213590701</v>
      </c>
      <c r="U10" s="17">
        <v>0.30925837326328898</v>
      </c>
      <c r="V10" s="17">
        <v>0.36445813467726401</v>
      </c>
      <c r="W10" s="17">
        <v>0.43683958915865401</v>
      </c>
      <c r="X10" s="17"/>
      <c r="Y10" s="17">
        <v>0.408001575941834</v>
      </c>
      <c r="Z10" s="17">
        <v>0.330596976999668</v>
      </c>
      <c r="AA10" s="17">
        <v>0.29681723288413597</v>
      </c>
      <c r="AB10" s="17">
        <v>0.308509706857652</v>
      </c>
      <c r="AC10" s="17">
        <v>0.41187108172418901</v>
      </c>
      <c r="AD10" s="17">
        <v>0.29961609159783897</v>
      </c>
      <c r="AE10" s="17"/>
      <c r="AF10" s="17">
        <v>0.35981947914930701</v>
      </c>
      <c r="AG10" s="17"/>
      <c r="AH10" s="17">
        <v>0.35845710234811501</v>
      </c>
      <c r="AI10" s="17"/>
      <c r="AJ10" s="17">
        <v>0.31233067631164901</v>
      </c>
      <c r="AK10" s="17">
        <v>0.35450193839008098</v>
      </c>
      <c r="AL10" s="17">
        <v>0.34689556528368298</v>
      </c>
      <c r="AM10" s="17">
        <v>0.41940778001615803</v>
      </c>
      <c r="AN10" s="17">
        <v>0.36410425245391898</v>
      </c>
    </row>
    <row r="11" spans="2:40" x14ac:dyDescent="0.35">
      <c r="B11" s="18" t="s">
        <v>300</v>
      </c>
      <c r="C11" s="17">
        <v>0.178946583789099</v>
      </c>
      <c r="D11" s="17">
        <v>0.165459830371567</v>
      </c>
      <c r="E11" s="17">
        <v>0.19350184549327601</v>
      </c>
      <c r="F11" s="17"/>
      <c r="G11" s="17">
        <v>0.16484957661192001</v>
      </c>
      <c r="H11" s="17">
        <v>0.124972312761421</v>
      </c>
      <c r="I11" s="17">
        <v>0.198537773230064</v>
      </c>
      <c r="J11" s="17">
        <v>0.24508266080299801</v>
      </c>
      <c r="K11" s="17">
        <v>0.188811624651856</v>
      </c>
      <c r="L11" s="17">
        <v>0.15951439844108301</v>
      </c>
      <c r="M11" s="17"/>
      <c r="N11" s="17">
        <v>0.15237778734627599</v>
      </c>
      <c r="O11" s="17">
        <v>0.159656368975192</v>
      </c>
      <c r="P11" s="17">
        <v>0.197987342553434</v>
      </c>
      <c r="Q11" s="17">
        <v>0.16177475328945601</v>
      </c>
      <c r="R11" s="17">
        <v>0.195040354211728</v>
      </c>
      <c r="S11" s="17"/>
      <c r="T11" s="17">
        <v>0.24291073753133099</v>
      </c>
      <c r="U11" s="17">
        <v>0.18832152032924299</v>
      </c>
      <c r="V11" s="17">
        <v>0.174380308420192</v>
      </c>
      <c r="W11" s="17">
        <v>0.13983382461079499</v>
      </c>
      <c r="X11" s="17"/>
      <c r="Y11" s="17">
        <v>0.16354043840968299</v>
      </c>
      <c r="Z11" s="17">
        <v>0.18885285075274699</v>
      </c>
      <c r="AA11" s="17">
        <v>0.17418705775988799</v>
      </c>
      <c r="AB11" s="17">
        <v>0.30105893045529403</v>
      </c>
      <c r="AC11" s="17">
        <v>0.168704002403609</v>
      </c>
      <c r="AD11" s="17">
        <v>0.189976447710417</v>
      </c>
      <c r="AE11" s="17"/>
      <c r="AF11" s="17">
        <v>0.189274156300345</v>
      </c>
      <c r="AG11" s="17"/>
      <c r="AH11" s="17">
        <v>0.178797068536273</v>
      </c>
      <c r="AI11" s="17"/>
      <c r="AJ11" s="17">
        <v>0.16816758586721001</v>
      </c>
      <c r="AK11" s="17">
        <v>0.20230233963911001</v>
      </c>
      <c r="AL11" s="17">
        <v>0.18804341732663701</v>
      </c>
      <c r="AM11" s="17">
        <v>0.14854410363637599</v>
      </c>
      <c r="AN11" s="17">
        <v>0.228513873258087</v>
      </c>
    </row>
    <row r="12" spans="2:40" x14ac:dyDescent="0.35">
      <c r="B12" s="18" t="s">
        <v>301</v>
      </c>
      <c r="C12" s="17">
        <v>4.65614555275876E-2</v>
      </c>
      <c r="D12" s="17">
        <v>4.76215004216263E-2</v>
      </c>
      <c r="E12" s="17">
        <v>4.5778664158328403E-2</v>
      </c>
      <c r="F12" s="17"/>
      <c r="G12" s="17">
        <v>8.3623650805679697E-2</v>
      </c>
      <c r="H12" s="17">
        <v>4.7917113071071001E-2</v>
      </c>
      <c r="I12" s="17">
        <v>5.7840602771170702E-2</v>
      </c>
      <c r="J12" s="17">
        <v>3.7330202312505903E-2</v>
      </c>
      <c r="K12" s="17">
        <v>4.4825261871327099E-2</v>
      </c>
      <c r="L12" s="17">
        <v>3.06161877161828E-2</v>
      </c>
      <c r="M12" s="17"/>
      <c r="N12" s="17">
        <v>3.3814731333957203E-2</v>
      </c>
      <c r="O12" s="17">
        <v>8.9697262364955094E-2</v>
      </c>
      <c r="P12" s="17">
        <v>4.5778702701668603E-2</v>
      </c>
      <c r="Q12" s="17">
        <v>2.9786924423864099E-2</v>
      </c>
      <c r="R12" s="17">
        <v>4.0541771436705197E-2</v>
      </c>
      <c r="S12" s="17"/>
      <c r="T12" s="17">
        <v>6.8562364104286094E-2</v>
      </c>
      <c r="U12" s="17">
        <v>3.96088060048808E-2</v>
      </c>
      <c r="V12" s="17">
        <v>3.8168834277684201E-2</v>
      </c>
      <c r="W12" s="17">
        <v>4.1953477092031399E-2</v>
      </c>
      <c r="X12" s="17"/>
      <c r="Y12" s="17">
        <v>5.16561631153735E-2</v>
      </c>
      <c r="Z12" s="17">
        <v>4.6257933524795299E-2</v>
      </c>
      <c r="AA12" s="17">
        <v>3.57194528898062E-2</v>
      </c>
      <c r="AB12" s="17">
        <v>6.6082406179184205E-2</v>
      </c>
      <c r="AC12" s="17">
        <v>3.5513274485077399E-2</v>
      </c>
      <c r="AD12" s="17">
        <v>8.9051506047245599E-2</v>
      </c>
      <c r="AE12" s="17"/>
      <c r="AF12" s="17">
        <v>4.18905785483236E-2</v>
      </c>
      <c r="AG12" s="17"/>
      <c r="AH12" s="17">
        <v>4.6772610211703702E-2</v>
      </c>
      <c r="AI12" s="17"/>
      <c r="AJ12" s="17">
        <v>5.0527642768335997E-2</v>
      </c>
      <c r="AK12" s="17">
        <v>4.0706991928157299E-2</v>
      </c>
      <c r="AL12" s="17">
        <v>2.43965050673535E-2</v>
      </c>
      <c r="AM12" s="17">
        <v>6.1941438438464301E-2</v>
      </c>
      <c r="AN12" s="17">
        <v>5.3692579463476602E-2</v>
      </c>
    </row>
    <row r="13" spans="2:40" x14ac:dyDescent="0.35">
      <c r="B13" s="18" t="s">
        <v>302</v>
      </c>
      <c r="C13" s="17">
        <v>5.4732809010034501E-2</v>
      </c>
      <c r="D13" s="17">
        <v>5.5145157839360803E-2</v>
      </c>
      <c r="E13" s="17">
        <v>5.4646511053388101E-2</v>
      </c>
      <c r="F13" s="17"/>
      <c r="G13" s="17">
        <v>3.8122384810574901E-2</v>
      </c>
      <c r="H13" s="17">
        <v>2.00882569166961E-2</v>
      </c>
      <c r="I13" s="17">
        <v>5.87885203142069E-2</v>
      </c>
      <c r="J13" s="17">
        <v>3.0679178540047501E-2</v>
      </c>
      <c r="K13" s="17">
        <v>0.104971800816771</v>
      </c>
      <c r="L13" s="17">
        <v>6.6556178514698902E-2</v>
      </c>
      <c r="M13" s="17"/>
      <c r="N13" s="17">
        <v>6.0175491087126602E-2</v>
      </c>
      <c r="O13" s="17">
        <v>8.3010267384866096E-2</v>
      </c>
      <c r="P13" s="17">
        <v>5.9140758318009197E-2</v>
      </c>
      <c r="Q13" s="17">
        <v>3.94905046227381E-2</v>
      </c>
      <c r="R13" s="17">
        <v>4.3445472735772803E-2</v>
      </c>
      <c r="S13" s="17"/>
      <c r="T13" s="17">
        <v>6.3679546510085602E-2</v>
      </c>
      <c r="U13" s="17">
        <v>8.8328640477743595E-2</v>
      </c>
      <c r="V13" s="17">
        <v>2.8332550245486698E-2</v>
      </c>
      <c r="W13" s="17">
        <v>2.5589176265975601E-2</v>
      </c>
      <c r="X13" s="17"/>
      <c r="Y13" s="17">
        <v>4.0685732095207601E-2</v>
      </c>
      <c r="Z13" s="17">
        <v>3.5038939767299902E-2</v>
      </c>
      <c r="AA13" s="17">
        <v>8.00979877611359E-2</v>
      </c>
      <c r="AB13" s="17">
        <v>4.2107156896609703E-2</v>
      </c>
      <c r="AC13" s="17">
        <v>4.09317702842113E-2</v>
      </c>
      <c r="AD13" s="17">
        <v>6.0645756870228398E-2</v>
      </c>
      <c r="AE13" s="17"/>
      <c r="AF13" s="17">
        <v>6.2757713869959805E-2</v>
      </c>
      <c r="AG13" s="17"/>
      <c r="AH13" s="17">
        <v>5.1215858271621097E-2</v>
      </c>
      <c r="AI13" s="17"/>
      <c r="AJ13" s="17">
        <v>5.3304241498239903E-2</v>
      </c>
      <c r="AK13" s="17">
        <v>7.1007702654245594E-2</v>
      </c>
      <c r="AL13" s="17">
        <v>6.2230018852665402E-2</v>
      </c>
      <c r="AM13" s="17">
        <v>4.7448631648007902E-2</v>
      </c>
      <c r="AN13" s="17">
        <v>3.7096375655399798E-2</v>
      </c>
    </row>
    <row r="14" spans="2:40" x14ac:dyDescent="0.35">
      <c r="B14" s="18" t="s">
        <v>58</v>
      </c>
      <c r="C14" s="17">
        <v>6.9984181506892507E-2</v>
      </c>
      <c r="D14" s="17">
        <v>3.8275534165250903E-2</v>
      </c>
      <c r="E14" s="17">
        <v>0.10211516422859</v>
      </c>
      <c r="F14" s="17"/>
      <c r="G14" s="17">
        <v>2.9058108797324799E-2</v>
      </c>
      <c r="H14" s="17">
        <v>6.7993182212083503E-2</v>
      </c>
      <c r="I14" s="17">
        <v>4.7798577690413298E-2</v>
      </c>
      <c r="J14" s="17">
        <v>7.9255894113279393E-2</v>
      </c>
      <c r="K14" s="17">
        <v>8.3315926655765593E-2</v>
      </c>
      <c r="L14" s="17">
        <v>8.6821258951923899E-2</v>
      </c>
      <c r="M14" s="17"/>
      <c r="N14" s="17">
        <v>0.13281575088997899</v>
      </c>
      <c r="O14" s="17">
        <v>6.0908261808274203E-2</v>
      </c>
      <c r="P14" s="17">
        <v>7.9271809689896694E-2</v>
      </c>
      <c r="Q14" s="17">
        <v>5.6146416070442198E-2</v>
      </c>
      <c r="R14" s="17">
        <v>4.3144432069783599E-2</v>
      </c>
      <c r="S14" s="17"/>
      <c r="T14" s="17">
        <v>5.9011362897538E-2</v>
      </c>
      <c r="U14" s="17">
        <v>8.9536096830537204E-2</v>
      </c>
      <c r="V14" s="17">
        <v>8.2462537820630302E-2</v>
      </c>
      <c r="W14" s="17">
        <v>1.5466957163435199E-2</v>
      </c>
      <c r="X14" s="17"/>
      <c r="Y14" s="17">
        <v>5.1576853982369997E-2</v>
      </c>
      <c r="Z14" s="17">
        <v>6.05532800488367E-2</v>
      </c>
      <c r="AA14" s="17">
        <v>0.10447825746173101</v>
      </c>
      <c r="AB14" s="17">
        <v>4.6034973410583303E-2</v>
      </c>
      <c r="AC14" s="17">
        <v>6.8905421615919699E-2</v>
      </c>
      <c r="AD14" s="17">
        <v>8.2093078142236597E-2</v>
      </c>
      <c r="AE14" s="17"/>
      <c r="AF14" s="17">
        <v>8.5677162468645096E-2</v>
      </c>
      <c r="AG14" s="17"/>
      <c r="AH14" s="17">
        <v>6.7126394379286497E-2</v>
      </c>
      <c r="AI14" s="17"/>
      <c r="AJ14" s="17">
        <v>6.5190443277830204E-2</v>
      </c>
      <c r="AK14" s="17">
        <v>5.5826421636680501E-2</v>
      </c>
      <c r="AL14" s="17">
        <v>9.8402516859853906E-2</v>
      </c>
      <c r="AM14" s="17">
        <v>4.4343078399032801E-2</v>
      </c>
      <c r="AN14" s="17">
        <v>0.103599863707918</v>
      </c>
    </row>
    <row r="15" spans="2:40" x14ac:dyDescent="0.35">
      <c r="B15" s="18" t="s">
        <v>303</v>
      </c>
      <c r="C15" s="21">
        <v>0.64977497016638597</v>
      </c>
      <c r="D15" s="21">
        <v>0.69349797720219497</v>
      </c>
      <c r="E15" s="21">
        <v>0.60395781506641699</v>
      </c>
      <c r="F15" s="21"/>
      <c r="G15" s="21">
        <v>0.68434627897449996</v>
      </c>
      <c r="H15" s="21">
        <v>0.73902913503872802</v>
      </c>
      <c r="I15" s="21">
        <v>0.63703452599414601</v>
      </c>
      <c r="J15" s="21">
        <v>0.60765206423116902</v>
      </c>
      <c r="K15" s="21">
        <v>0.57807538600428099</v>
      </c>
      <c r="L15" s="21">
        <v>0.65649197637611101</v>
      </c>
      <c r="M15" s="21"/>
      <c r="N15" s="21">
        <v>0.62081623934266095</v>
      </c>
      <c r="O15" s="21">
        <v>0.60672783946671205</v>
      </c>
      <c r="P15" s="21">
        <v>0.61782138673699105</v>
      </c>
      <c r="Q15" s="21">
        <v>0.71280140159350003</v>
      </c>
      <c r="R15" s="21">
        <v>0.67782796954600999</v>
      </c>
      <c r="S15" s="21"/>
      <c r="T15" s="21">
        <v>0.56583598895675902</v>
      </c>
      <c r="U15" s="21">
        <v>0.59420493635759497</v>
      </c>
      <c r="V15" s="21">
        <v>0.67665576923600701</v>
      </c>
      <c r="W15" s="21">
        <v>0.77715656486776297</v>
      </c>
      <c r="X15" s="21"/>
      <c r="Y15" s="21">
        <v>0.69254081239736598</v>
      </c>
      <c r="Z15" s="21">
        <v>0.66929699590632097</v>
      </c>
      <c r="AA15" s="21">
        <v>0.60551724412743901</v>
      </c>
      <c r="AB15" s="21">
        <v>0.54471653305832901</v>
      </c>
      <c r="AC15" s="21">
        <v>0.68594553121118296</v>
      </c>
      <c r="AD15" s="21">
        <v>0.57823321122987204</v>
      </c>
      <c r="AE15" s="21"/>
      <c r="AF15" s="21">
        <v>0.62040038881272597</v>
      </c>
      <c r="AG15" s="21"/>
      <c r="AH15" s="21">
        <v>0.65608806860111502</v>
      </c>
      <c r="AI15" s="21"/>
      <c r="AJ15" s="21">
        <v>0.66281008658838403</v>
      </c>
      <c r="AK15" s="21">
        <v>0.630156544141807</v>
      </c>
      <c r="AL15" s="21">
        <v>0.62692754189348998</v>
      </c>
      <c r="AM15" s="21">
        <v>0.69772274787811905</v>
      </c>
      <c r="AN15" s="21">
        <v>0.57709730791511804</v>
      </c>
    </row>
    <row r="16" spans="2:40" x14ac:dyDescent="0.35">
      <c r="B16" s="18" t="s">
        <v>304</v>
      </c>
      <c r="C16" s="21">
        <v>0.101294264537622</v>
      </c>
      <c r="D16" s="21">
        <v>0.10276665826098701</v>
      </c>
      <c r="E16" s="21">
        <v>0.100425175211717</v>
      </c>
      <c r="F16" s="21"/>
      <c r="G16" s="21">
        <v>0.12174603561625499</v>
      </c>
      <c r="H16" s="21">
        <v>6.8005369987767197E-2</v>
      </c>
      <c r="I16" s="21">
        <v>0.116629123085378</v>
      </c>
      <c r="J16" s="21">
        <v>6.8009380852553397E-2</v>
      </c>
      <c r="K16" s="21">
        <v>0.149797062688098</v>
      </c>
      <c r="L16" s="21">
        <v>9.7172366230881699E-2</v>
      </c>
      <c r="M16" s="21"/>
      <c r="N16" s="21">
        <v>9.3990222421083805E-2</v>
      </c>
      <c r="O16" s="21">
        <v>0.17270752974982101</v>
      </c>
      <c r="P16" s="21">
        <v>0.104919461019678</v>
      </c>
      <c r="Q16" s="21">
        <v>6.9277429046602196E-2</v>
      </c>
      <c r="R16" s="21">
        <v>8.3987244172478007E-2</v>
      </c>
      <c r="S16" s="21"/>
      <c r="T16" s="21">
        <v>0.13224191061437199</v>
      </c>
      <c r="U16" s="21">
        <v>0.12793744648262401</v>
      </c>
      <c r="V16" s="21">
        <v>6.6501384523170906E-2</v>
      </c>
      <c r="W16" s="21">
        <v>6.7542653358006993E-2</v>
      </c>
      <c r="X16" s="21"/>
      <c r="Y16" s="21">
        <v>9.2341895210581101E-2</v>
      </c>
      <c r="Z16" s="21">
        <v>8.1296873292095104E-2</v>
      </c>
      <c r="AA16" s="21">
        <v>0.115817440650942</v>
      </c>
      <c r="AB16" s="21">
        <v>0.108189563075794</v>
      </c>
      <c r="AC16" s="21">
        <v>7.6445044769288706E-2</v>
      </c>
      <c r="AD16" s="21">
        <v>0.14969726291747401</v>
      </c>
      <c r="AE16" s="21"/>
      <c r="AF16" s="21">
        <v>0.104648292418283</v>
      </c>
      <c r="AG16" s="21"/>
      <c r="AH16" s="21">
        <v>9.7988468483324806E-2</v>
      </c>
      <c r="AI16" s="21"/>
      <c r="AJ16" s="21">
        <v>0.103831884266576</v>
      </c>
      <c r="AK16" s="21">
        <v>0.111714694582403</v>
      </c>
      <c r="AL16" s="21">
        <v>8.6626523920018905E-2</v>
      </c>
      <c r="AM16" s="21">
        <v>0.109390070086472</v>
      </c>
      <c r="AN16" s="21">
        <v>9.0788955118876399E-2</v>
      </c>
    </row>
    <row r="17" spans="2:40" x14ac:dyDescent="0.35">
      <c r="B17" s="18" t="s">
        <v>240</v>
      </c>
      <c r="C17" s="22">
        <v>0.54848070562876405</v>
      </c>
      <c r="D17" s="22">
        <v>0.59073131894120801</v>
      </c>
      <c r="E17" s="22">
        <v>0.50353263985469998</v>
      </c>
      <c r="F17" s="22"/>
      <c r="G17" s="22">
        <v>0.56260024335824599</v>
      </c>
      <c r="H17" s="22">
        <v>0.67102376505096095</v>
      </c>
      <c r="I17" s="22">
        <v>0.52040540290876802</v>
      </c>
      <c r="J17" s="22">
        <v>0.53964268337861498</v>
      </c>
      <c r="K17" s="22">
        <v>0.42827832331618299</v>
      </c>
      <c r="L17" s="22">
        <v>0.55931961014523002</v>
      </c>
      <c r="M17" s="22"/>
      <c r="N17" s="22">
        <v>0.52682601692157704</v>
      </c>
      <c r="O17" s="22">
        <v>0.43402030971689098</v>
      </c>
      <c r="P17" s="22">
        <v>0.51290192571731397</v>
      </c>
      <c r="Q17" s="22">
        <v>0.64352397254689797</v>
      </c>
      <c r="R17" s="22">
        <v>0.59384072537353205</v>
      </c>
      <c r="S17" s="22"/>
      <c r="T17" s="22">
        <v>0.433594078342387</v>
      </c>
      <c r="U17" s="22">
        <v>0.46626748987497102</v>
      </c>
      <c r="V17" s="22">
        <v>0.61015438471283601</v>
      </c>
      <c r="W17" s="22">
        <v>0.70961391150975595</v>
      </c>
      <c r="X17" s="22"/>
      <c r="Y17" s="22">
        <v>0.60019891718678497</v>
      </c>
      <c r="Z17" s="22">
        <v>0.58800012261422596</v>
      </c>
      <c r="AA17" s="22">
        <v>0.489699803476497</v>
      </c>
      <c r="AB17" s="22">
        <v>0.43652696998253498</v>
      </c>
      <c r="AC17" s="22">
        <v>0.60950048644189403</v>
      </c>
      <c r="AD17" s="22">
        <v>0.428535948312398</v>
      </c>
      <c r="AE17" s="22"/>
      <c r="AF17" s="22">
        <v>0.51575209639444297</v>
      </c>
      <c r="AG17" s="22"/>
      <c r="AH17" s="22">
        <v>0.55809960011779103</v>
      </c>
      <c r="AI17" s="22"/>
      <c r="AJ17" s="22">
        <v>0.55897820232180795</v>
      </c>
      <c r="AK17" s="22">
        <v>0.51844184955940398</v>
      </c>
      <c r="AL17" s="22">
        <v>0.54030101797347097</v>
      </c>
      <c r="AM17" s="22">
        <v>0.588332677791646</v>
      </c>
      <c r="AN17" s="22">
        <v>0.48630835279624202</v>
      </c>
    </row>
    <row r="18" spans="2:40" x14ac:dyDescent="0.35">
      <c r="B18" s="16"/>
    </row>
    <row r="19" spans="2:40" x14ac:dyDescent="0.35">
      <c r="B19" t="s">
        <v>63</v>
      </c>
    </row>
    <row r="20" spans="2:40" x14ac:dyDescent="0.35">
      <c r="B20" t="s">
        <v>64</v>
      </c>
    </row>
    <row r="22" spans="2:40" x14ac:dyDescent="0.35">
      <c r="B22" s="8" t="str">
        <f>HYPERLINK("#'Contents'!A1", "Return to Contents")</f>
        <v>Return to Contents</v>
      </c>
    </row>
  </sheetData>
  <mergeCells count="9">
    <mergeCell ref="AF5"/>
    <mergeCell ref="AH5"/>
    <mergeCell ref="AJ5:AN5"/>
    <mergeCell ref="D2:AH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dimension ref="B2:AN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0" width="10.7265625" customWidth="1"/>
    <col min="41" max="41" width="2.1796875" customWidth="1"/>
  </cols>
  <sheetData>
    <row r="2" spans="2:40" ht="40" customHeight="1" x14ac:dyDescent="0.35">
      <c r="D2" s="30" t="s">
        <v>311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row>
    <row r="5" spans="2:40" ht="30" customHeight="1" x14ac:dyDescent="0.35">
      <c r="B5" s="15"/>
      <c r="C5" s="15"/>
      <c r="D5" s="29" t="s">
        <v>49</v>
      </c>
      <c r="E5" s="29"/>
      <c r="F5" s="15"/>
      <c r="G5" s="29" t="s">
        <v>50</v>
      </c>
      <c r="H5" s="29"/>
      <c r="I5" s="29"/>
      <c r="J5" s="29"/>
      <c r="K5" s="29"/>
      <c r="L5" s="29"/>
      <c r="M5" s="15"/>
      <c r="N5" s="29" t="s">
        <v>51</v>
      </c>
      <c r="O5" s="29"/>
      <c r="P5" s="29"/>
      <c r="Q5" s="29"/>
      <c r="R5" s="29"/>
      <c r="S5" s="15"/>
      <c r="T5" s="29" t="s">
        <v>52</v>
      </c>
      <c r="U5" s="29"/>
      <c r="V5" s="29"/>
      <c r="W5" s="29"/>
      <c r="X5" s="15"/>
      <c r="Y5" s="29" t="s">
        <v>53</v>
      </c>
      <c r="Z5" s="29"/>
      <c r="AA5" s="29"/>
      <c r="AB5" s="29"/>
      <c r="AC5" s="29"/>
      <c r="AD5" s="29"/>
      <c r="AE5" s="15"/>
      <c r="AF5" s="29" t="s">
        <v>42</v>
      </c>
      <c r="AG5" s="15"/>
      <c r="AH5" s="29" t="s">
        <v>43</v>
      </c>
      <c r="AI5" s="15"/>
      <c r="AJ5" s="29" t="s">
        <v>54</v>
      </c>
      <c r="AK5" s="29"/>
      <c r="AL5" s="29"/>
      <c r="AM5" s="29"/>
      <c r="AN5" s="29"/>
    </row>
    <row r="6" spans="2:4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C6" s="12" t="s">
        <v>40</v>
      </c>
      <c r="AD6" s="12" t="s">
        <v>41</v>
      </c>
      <c r="AF6" s="12" t="s">
        <v>42</v>
      </c>
      <c r="AH6" s="12" t="s">
        <v>43</v>
      </c>
      <c r="AJ6" s="12" t="s">
        <v>44</v>
      </c>
      <c r="AK6" s="12" t="s">
        <v>45</v>
      </c>
      <c r="AL6" s="12" t="s">
        <v>46</v>
      </c>
      <c r="AM6" s="12" t="s">
        <v>47</v>
      </c>
      <c r="AN6" s="12" t="s">
        <v>48</v>
      </c>
    </row>
    <row r="7" spans="2:40" ht="30" customHeight="1" x14ac:dyDescent="0.35">
      <c r="B7" s="10" t="s">
        <v>19</v>
      </c>
      <c r="C7" s="10">
        <v>1008</v>
      </c>
      <c r="D7" s="10">
        <v>459</v>
      </c>
      <c r="E7" s="10">
        <v>546</v>
      </c>
      <c r="F7" s="10"/>
      <c r="G7" s="10">
        <v>99</v>
      </c>
      <c r="H7" s="10">
        <v>151</v>
      </c>
      <c r="I7" s="10">
        <v>140</v>
      </c>
      <c r="J7" s="10">
        <v>164</v>
      </c>
      <c r="K7" s="10">
        <v>186</v>
      </c>
      <c r="L7" s="10">
        <v>268</v>
      </c>
      <c r="M7" s="10"/>
      <c r="N7" s="10">
        <v>91</v>
      </c>
      <c r="O7" s="10">
        <v>143</v>
      </c>
      <c r="P7" s="10">
        <v>357</v>
      </c>
      <c r="Q7" s="10">
        <v>280</v>
      </c>
      <c r="R7" s="10">
        <v>129</v>
      </c>
      <c r="S7" s="10"/>
      <c r="T7" s="10">
        <v>61</v>
      </c>
      <c r="U7" s="10">
        <v>290</v>
      </c>
      <c r="V7" s="10">
        <v>259</v>
      </c>
      <c r="W7" s="10">
        <v>272</v>
      </c>
      <c r="X7" s="10"/>
      <c r="Y7" s="10">
        <v>415</v>
      </c>
      <c r="Z7" s="10">
        <v>104</v>
      </c>
      <c r="AA7" s="10">
        <v>327</v>
      </c>
      <c r="AB7" s="10">
        <v>67</v>
      </c>
      <c r="AC7" s="10">
        <v>69</v>
      </c>
      <c r="AD7" s="10">
        <v>21</v>
      </c>
      <c r="AE7" s="10"/>
      <c r="AF7" s="10">
        <v>488</v>
      </c>
      <c r="AG7" s="10"/>
      <c r="AH7" s="10">
        <v>983</v>
      </c>
      <c r="AI7" s="10"/>
      <c r="AJ7" s="10">
        <v>334</v>
      </c>
      <c r="AK7" s="10">
        <v>150</v>
      </c>
      <c r="AL7" s="10">
        <v>221</v>
      </c>
      <c r="AM7" s="10">
        <v>207</v>
      </c>
      <c r="AN7" s="10">
        <v>96</v>
      </c>
    </row>
    <row r="8" spans="2:40" ht="30" customHeight="1" x14ac:dyDescent="0.35">
      <c r="B8" s="11" t="s">
        <v>20</v>
      </c>
      <c r="C8" s="11">
        <v>1008</v>
      </c>
      <c r="D8" s="11">
        <v>503</v>
      </c>
      <c r="E8" s="11">
        <v>502</v>
      </c>
      <c r="F8" s="11"/>
      <c r="G8" s="11">
        <v>109</v>
      </c>
      <c r="H8" s="11">
        <v>169</v>
      </c>
      <c r="I8" s="11">
        <v>145</v>
      </c>
      <c r="J8" s="11">
        <v>169</v>
      </c>
      <c r="K8" s="11">
        <v>162</v>
      </c>
      <c r="L8" s="11">
        <v>255</v>
      </c>
      <c r="M8" s="11"/>
      <c r="N8" s="11">
        <v>95</v>
      </c>
      <c r="O8" s="11">
        <v>146</v>
      </c>
      <c r="P8" s="11">
        <v>349</v>
      </c>
      <c r="Q8" s="11">
        <v>281</v>
      </c>
      <c r="R8" s="11">
        <v>129</v>
      </c>
      <c r="S8" s="11"/>
      <c r="T8" s="11">
        <v>62</v>
      </c>
      <c r="U8" s="11">
        <v>286</v>
      </c>
      <c r="V8" s="11">
        <v>258</v>
      </c>
      <c r="W8" s="11">
        <v>278</v>
      </c>
      <c r="X8" s="11"/>
      <c r="Y8" s="11">
        <v>428</v>
      </c>
      <c r="Z8" s="11">
        <v>102</v>
      </c>
      <c r="AA8" s="11">
        <v>309</v>
      </c>
      <c r="AB8" s="11">
        <v>69</v>
      </c>
      <c r="AC8" s="11">
        <v>74</v>
      </c>
      <c r="AD8" s="11">
        <v>21</v>
      </c>
      <c r="AE8" s="11"/>
      <c r="AF8" s="11">
        <v>487</v>
      </c>
      <c r="AG8" s="11"/>
      <c r="AH8" s="11">
        <v>984</v>
      </c>
      <c r="AI8" s="11"/>
      <c r="AJ8" s="11">
        <v>320</v>
      </c>
      <c r="AK8" s="11">
        <v>145</v>
      </c>
      <c r="AL8" s="11">
        <v>211</v>
      </c>
      <c r="AM8" s="11">
        <v>229</v>
      </c>
      <c r="AN8" s="11">
        <v>103</v>
      </c>
    </row>
    <row r="9" spans="2:40" x14ac:dyDescent="0.35">
      <c r="B9" s="18" t="s">
        <v>298</v>
      </c>
      <c r="C9" s="17">
        <v>0.22494784071398699</v>
      </c>
      <c r="D9" s="17">
        <v>0.257623579484348</v>
      </c>
      <c r="E9" s="17">
        <v>0.19360692857171299</v>
      </c>
      <c r="F9" s="17"/>
      <c r="G9" s="17">
        <v>0.238196749423324</v>
      </c>
      <c r="H9" s="17">
        <v>0.260640079311378</v>
      </c>
      <c r="I9" s="17">
        <v>0.22996064441286401</v>
      </c>
      <c r="J9" s="17">
        <v>0.219823928036986</v>
      </c>
      <c r="K9" s="17">
        <v>0.21394081589408401</v>
      </c>
      <c r="L9" s="17">
        <v>0.203130942948963</v>
      </c>
      <c r="M9" s="17"/>
      <c r="N9" s="17">
        <v>0.258081859303883</v>
      </c>
      <c r="O9" s="17">
        <v>0.21604083136201199</v>
      </c>
      <c r="P9" s="17">
        <v>0.172804244396496</v>
      </c>
      <c r="Q9" s="17">
        <v>0.28866700120586197</v>
      </c>
      <c r="R9" s="17">
        <v>0.211232324618638</v>
      </c>
      <c r="S9" s="17"/>
      <c r="T9" s="17">
        <v>0.18752169501435101</v>
      </c>
      <c r="U9" s="17">
        <v>0.21109549209682699</v>
      </c>
      <c r="V9" s="17">
        <v>0.26650771499188702</v>
      </c>
      <c r="W9" s="17">
        <v>0.239121876966717</v>
      </c>
      <c r="X9" s="17"/>
      <c r="Y9" s="17">
        <v>0.24722583642492599</v>
      </c>
      <c r="Z9" s="17">
        <v>0.259119006965423</v>
      </c>
      <c r="AA9" s="17">
        <v>0.18214854006629499</v>
      </c>
      <c r="AB9" s="17">
        <v>0.22156691340906901</v>
      </c>
      <c r="AC9" s="17">
        <v>0.22107567256281599</v>
      </c>
      <c r="AD9" s="17">
        <v>0.22886573923410999</v>
      </c>
      <c r="AE9" s="17"/>
      <c r="AF9" s="17">
        <v>0.20375629219666699</v>
      </c>
      <c r="AG9" s="17"/>
      <c r="AH9" s="17">
        <v>0.227815965860097</v>
      </c>
      <c r="AI9" s="17"/>
      <c r="AJ9" s="17">
        <v>0.26713858120345901</v>
      </c>
      <c r="AK9" s="17">
        <v>0.21349752898249</v>
      </c>
      <c r="AL9" s="17">
        <v>0.20217264208261701</v>
      </c>
      <c r="AM9" s="17">
        <v>0.20859823438988001</v>
      </c>
      <c r="AN9" s="17">
        <v>0.19299526793608099</v>
      </c>
    </row>
    <row r="10" spans="2:40" x14ac:dyDescent="0.35">
      <c r="B10" s="18" t="s">
        <v>299</v>
      </c>
      <c r="C10" s="17">
        <v>0.36163775402895298</v>
      </c>
      <c r="D10" s="17">
        <v>0.38970760380325697</v>
      </c>
      <c r="E10" s="17">
        <v>0.33173039884118899</v>
      </c>
      <c r="F10" s="17"/>
      <c r="G10" s="17">
        <v>0.32935988927717103</v>
      </c>
      <c r="H10" s="17">
        <v>0.39684687753102998</v>
      </c>
      <c r="I10" s="17">
        <v>0.35531931081374502</v>
      </c>
      <c r="J10" s="17">
        <v>0.39287586603812302</v>
      </c>
      <c r="K10" s="17">
        <v>0.31562720146621298</v>
      </c>
      <c r="L10" s="17">
        <v>0.36418199460529799</v>
      </c>
      <c r="M10" s="17"/>
      <c r="N10" s="17">
        <v>0.36806800700856401</v>
      </c>
      <c r="O10" s="17">
        <v>0.266987263889649</v>
      </c>
      <c r="P10" s="17">
        <v>0.33539670121626203</v>
      </c>
      <c r="Q10" s="17">
        <v>0.40920501254535802</v>
      </c>
      <c r="R10" s="17">
        <v>0.43778707500092101</v>
      </c>
      <c r="S10" s="17"/>
      <c r="T10" s="17">
        <v>0.26027122585475299</v>
      </c>
      <c r="U10" s="17">
        <v>0.32516668145274302</v>
      </c>
      <c r="V10" s="17">
        <v>0.35282470287508</v>
      </c>
      <c r="W10" s="17">
        <v>0.45416251680679798</v>
      </c>
      <c r="X10" s="17"/>
      <c r="Y10" s="17">
        <v>0.37180323888374101</v>
      </c>
      <c r="Z10" s="17">
        <v>0.33318457180687699</v>
      </c>
      <c r="AA10" s="17">
        <v>0.36019061675221398</v>
      </c>
      <c r="AB10" s="17">
        <v>0.37245050191111501</v>
      </c>
      <c r="AC10" s="17">
        <v>0.375147765232686</v>
      </c>
      <c r="AD10" s="17">
        <v>0.27158138281523803</v>
      </c>
      <c r="AE10" s="17"/>
      <c r="AF10" s="17">
        <v>0.38975258926307199</v>
      </c>
      <c r="AG10" s="17"/>
      <c r="AH10" s="17">
        <v>0.36543837129486101</v>
      </c>
      <c r="AI10" s="17"/>
      <c r="AJ10" s="17">
        <v>0.332839890189085</v>
      </c>
      <c r="AK10" s="17">
        <v>0.350970345588137</v>
      </c>
      <c r="AL10" s="17">
        <v>0.39624374230554699</v>
      </c>
      <c r="AM10" s="17">
        <v>0.37091773887359297</v>
      </c>
      <c r="AN10" s="17">
        <v>0.37459999283373602</v>
      </c>
    </row>
    <row r="11" spans="2:40" x14ac:dyDescent="0.35">
      <c r="B11" s="18" t="s">
        <v>300</v>
      </c>
      <c r="C11" s="17">
        <v>0.216034795895617</v>
      </c>
      <c r="D11" s="17">
        <v>0.194699226898433</v>
      </c>
      <c r="E11" s="17">
        <v>0.23669033727953101</v>
      </c>
      <c r="F11" s="17"/>
      <c r="G11" s="17">
        <v>0.28297764411730802</v>
      </c>
      <c r="H11" s="17">
        <v>0.17705485174994601</v>
      </c>
      <c r="I11" s="17">
        <v>0.22609502846537699</v>
      </c>
      <c r="J11" s="17">
        <v>0.220858194754191</v>
      </c>
      <c r="K11" s="17">
        <v>0.186231642884372</v>
      </c>
      <c r="L11" s="17">
        <v>0.22328374315675001</v>
      </c>
      <c r="M11" s="17"/>
      <c r="N11" s="17">
        <v>0.14643948422966199</v>
      </c>
      <c r="O11" s="17">
        <v>0.27909055937923899</v>
      </c>
      <c r="P11" s="17">
        <v>0.25675558749343702</v>
      </c>
      <c r="Q11" s="17">
        <v>0.15985682726354999</v>
      </c>
      <c r="R11" s="17">
        <v>0.20712204253810601</v>
      </c>
      <c r="S11" s="17"/>
      <c r="T11" s="17">
        <v>0.33028341160784203</v>
      </c>
      <c r="U11" s="17">
        <v>0.213897173712361</v>
      </c>
      <c r="V11" s="17">
        <v>0.19301994546031701</v>
      </c>
      <c r="W11" s="17">
        <v>0.210458269111821</v>
      </c>
      <c r="X11" s="17"/>
      <c r="Y11" s="17">
        <v>0.215369830044883</v>
      </c>
      <c r="Z11" s="17">
        <v>0.25029830691329302</v>
      </c>
      <c r="AA11" s="17">
        <v>0.20199802437549599</v>
      </c>
      <c r="AB11" s="17">
        <v>0.225727309380296</v>
      </c>
      <c r="AC11" s="17">
        <v>0.233183862571856</v>
      </c>
      <c r="AD11" s="17">
        <v>0.22727944993785101</v>
      </c>
      <c r="AE11" s="17"/>
      <c r="AF11" s="17">
        <v>0.20421243236313</v>
      </c>
      <c r="AG11" s="17"/>
      <c r="AH11" s="17">
        <v>0.21589282472462201</v>
      </c>
      <c r="AI11" s="17"/>
      <c r="AJ11" s="17">
        <v>0.208449213575992</v>
      </c>
      <c r="AK11" s="17">
        <v>0.230944495756809</v>
      </c>
      <c r="AL11" s="17">
        <v>0.203167237119775</v>
      </c>
      <c r="AM11" s="17">
        <v>0.22470255145226201</v>
      </c>
      <c r="AN11" s="17">
        <v>0.225700997270744</v>
      </c>
    </row>
    <row r="12" spans="2:40" x14ac:dyDescent="0.35">
      <c r="B12" s="18" t="s">
        <v>301</v>
      </c>
      <c r="C12" s="17">
        <v>5.2041435308366302E-2</v>
      </c>
      <c r="D12" s="17">
        <v>4.7494350403176899E-2</v>
      </c>
      <c r="E12" s="17">
        <v>5.6899370180362403E-2</v>
      </c>
      <c r="F12" s="17"/>
      <c r="G12" s="17">
        <v>6.6269831963016501E-2</v>
      </c>
      <c r="H12" s="17">
        <v>6.2526375883419097E-2</v>
      </c>
      <c r="I12" s="17">
        <v>3.7356378477764698E-2</v>
      </c>
      <c r="J12" s="17">
        <v>4.2027594469219602E-2</v>
      </c>
      <c r="K12" s="17">
        <v>7.1556577326333803E-2</v>
      </c>
      <c r="L12" s="17">
        <v>4.1605718205468503E-2</v>
      </c>
      <c r="M12" s="17"/>
      <c r="N12" s="17">
        <v>3.34815984497987E-2</v>
      </c>
      <c r="O12" s="17">
        <v>7.2041138276435199E-2</v>
      </c>
      <c r="P12" s="17">
        <v>5.8908347441750997E-2</v>
      </c>
      <c r="Q12" s="17">
        <v>4.5300863461901097E-2</v>
      </c>
      <c r="R12" s="17">
        <v>3.4200806384839501E-2</v>
      </c>
      <c r="S12" s="17"/>
      <c r="T12" s="17">
        <v>8.5411367391589499E-2</v>
      </c>
      <c r="U12" s="17">
        <v>5.7294475516019197E-2</v>
      </c>
      <c r="V12" s="17">
        <v>2.8448522267517502E-2</v>
      </c>
      <c r="W12" s="17">
        <v>5.1161009818048497E-2</v>
      </c>
      <c r="X12" s="17"/>
      <c r="Y12" s="17">
        <v>4.8249806106017701E-2</v>
      </c>
      <c r="Z12" s="17">
        <v>3.5564343312850903E-2</v>
      </c>
      <c r="AA12" s="17">
        <v>5.5430568001133301E-2</v>
      </c>
      <c r="AB12" s="17">
        <v>8.7667267176629995E-2</v>
      </c>
      <c r="AC12" s="17">
        <v>5.55766015044502E-2</v>
      </c>
      <c r="AD12" s="17">
        <v>4.2247494242138001E-2</v>
      </c>
      <c r="AE12" s="17"/>
      <c r="AF12" s="17">
        <v>5.09664777021741E-2</v>
      </c>
      <c r="AG12" s="17"/>
      <c r="AH12" s="17">
        <v>5.2385149401924097E-2</v>
      </c>
      <c r="AI12" s="17"/>
      <c r="AJ12" s="17">
        <v>5.3668865395515998E-2</v>
      </c>
      <c r="AK12" s="17">
        <v>3.4305382517525101E-2</v>
      </c>
      <c r="AL12" s="17">
        <v>3.9808708918887499E-2</v>
      </c>
      <c r="AM12" s="17">
        <v>7.8639060340743902E-2</v>
      </c>
      <c r="AN12" s="17">
        <v>3.7878320381663798E-2</v>
      </c>
    </row>
    <row r="13" spans="2:40" x14ac:dyDescent="0.35">
      <c r="B13" s="18" t="s">
        <v>302</v>
      </c>
      <c r="C13" s="17">
        <v>6.0744830382633397E-2</v>
      </c>
      <c r="D13" s="17">
        <v>6.3777804651960507E-2</v>
      </c>
      <c r="E13" s="17">
        <v>5.8073287621994603E-2</v>
      </c>
      <c r="F13" s="17"/>
      <c r="G13" s="17">
        <v>4.1460851359985097E-2</v>
      </c>
      <c r="H13" s="17">
        <v>2.2749917003173002E-2</v>
      </c>
      <c r="I13" s="17">
        <v>7.4197535721976196E-2</v>
      </c>
      <c r="J13" s="17">
        <v>3.5855580436690598E-2</v>
      </c>
      <c r="K13" s="17">
        <v>0.111761755833424</v>
      </c>
      <c r="L13" s="17">
        <v>7.06438956770742E-2</v>
      </c>
      <c r="M13" s="17"/>
      <c r="N13" s="17">
        <v>8.5843061352728706E-2</v>
      </c>
      <c r="O13" s="17">
        <v>7.0384394291411106E-2</v>
      </c>
      <c r="P13" s="17">
        <v>7.4610294893052695E-2</v>
      </c>
      <c r="Q13" s="17">
        <v>4.03046097174612E-2</v>
      </c>
      <c r="R13" s="17">
        <v>4.2067639222589298E-2</v>
      </c>
      <c r="S13" s="17"/>
      <c r="T13" s="17">
        <v>3.4132098812158299E-2</v>
      </c>
      <c r="U13" s="17">
        <v>8.9758568516918297E-2</v>
      </c>
      <c r="V13" s="17">
        <v>6.7928629336555094E-2</v>
      </c>
      <c r="W13" s="17">
        <v>2.1825122378841901E-2</v>
      </c>
      <c r="X13" s="17"/>
      <c r="Y13" s="17">
        <v>4.8269594881219603E-2</v>
      </c>
      <c r="Z13" s="17">
        <v>3.5038939767299902E-2</v>
      </c>
      <c r="AA13" s="17">
        <v>8.6869020230193703E-2</v>
      </c>
      <c r="AB13" s="17">
        <v>6.6526012459330694E-2</v>
      </c>
      <c r="AC13" s="17">
        <v>2.71203103803247E-2</v>
      </c>
      <c r="AD13" s="17">
        <v>0.107449768675336</v>
      </c>
      <c r="AE13" s="17"/>
      <c r="AF13" s="17">
        <v>6.2492238269271097E-2</v>
      </c>
      <c r="AG13" s="17"/>
      <c r="AH13" s="17">
        <v>5.6447267694286402E-2</v>
      </c>
      <c r="AI13" s="17"/>
      <c r="AJ13" s="17">
        <v>5.2554553327295202E-2</v>
      </c>
      <c r="AK13" s="17">
        <v>7.1946693189521294E-2</v>
      </c>
      <c r="AL13" s="17">
        <v>7.5344814615799297E-2</v>
      </c>
      <c r="AM13" s="17">
        <v>4.2728253344307798E-2</v>
      </c>
      <c r="AN13" s="17">
        <v>8.0568306298051506E-2</v>
      </c>
    </row>
    <row r="14" spans="2:40" x14ac:dyDescent="0.35">
      <c r="B14" s="18" t="s">
        <v>58</v>
      </c>
      <c r="C14" s="17">
        <v>8.4593343670443105E-2</v>
      </c>
      <c r="D14" s="17">
        <v>4.6697434758825297E-2</v>
      </c>
      <c r="E14" s="17">
        <v>0.122999677505211</v>
      </c>
      <c r="F14" s="17"/>
      <c r="G14" s="17">
        <v>4.1735033859194803E-2</v>
      </c>
      <c r="H14" s="17">
        <v>8.0181898521055006E-2</v>
      </c>
      <c r="I14" s="17">
        <v>7.7071102108272296E-2</v>
      </c>
      <c r="J14" s="17">
        <v>8.8558836264788901E-2</v>
      </c>
      <c r="K14" s="17">
        <v>0.100882006595573</v>
      </c>
      <c r="L14" s="17">
        <v>9.7153705406445801E-2</v>
      </c>
      <c r="M14" s="17"/>
      <c r="N14" s="17">
        <v>0.10808598965536299</v>
      </c>
      <c r="O14" s="17">
        <v>9.5455812801253898E-2</v>
      </c>
      <c r="P14" s="17">
        <v>0.101524824559001</v>
      </c>
      <c r="Q14" s="17">
        <v>5.6665685805867401E-2</v>
      </c>
      <c r="R14" s="17">
        <v>6.7590112234906199E-2</v>
      </c>
      <c r="S14" s="17"/>
      <c r="T14" s="17">
        <v>0.102380201319306</v>
      </c>
      <c r="U14" s="17">
        <v>0.102787608705131</v>
      </c>
      <c r="V14" s="17">
        <v>9.1270485068643298E-2</v>
      </c>
      <c r="W14" s="17">
        <v>2.32712049177735E-2</v>
      </c>
      <c r="X14" s="17"/>
      <c r="Y14" s="17">
        <v>6.9081693659213406E-2</v>
      </c>
      <c r="Z14" s="17">
        <v>8.6794831234255299E-2</v>
      </c>
      <c r="AA14" s="17">
        <v>0.113363230574668</v>
      </c>
      <c r="AB14" s="17">
        <v>2.60619956635595E-2</v>
      </c>
      <c r="AC14" s="17">
        <v>8.7895787747868104E-2</v>
      </c>
      <c r="AD14" s="17">
        <v>0.122576165095327</v>
      </c>
      <c r="AE14" s="17"/>
      <c r="AF14" s="17">
        <v>8.8819970205685703E-2</v>
      </c>
      <c r="AG14" s="17"/>
      <c r="AH14" s="17">
        <v>8.2020421024210102E-2</v>
      </c>
      <c r="AI14" s="17"/>
      <c r="AJ14" s="17">
        <v>8.5348896308653402E-2</v>
      </c>
      <c r="AK14" s="17">
        <v>9.8335553965517603E-2</v>
      </c>
      <c r="AL14" s="17">
        <v>8.3262854957374399E-2</v>
      </c>
      <c r="AM14" s="17">
        <v>7.4414161599213893E-2</v>
      </c>
      <c r="AN14" s="17">
        <v>8.8257115279723602E-2</v>
      </c>
    </row>
    <row r="15" spans="2:40" x14ac:dyDescent="0.35">
      <c r="B15" s="18" t="s">
        <v>303</v>
      </c>
      <c r="C15" s="21">
        <v>0.58658559474294003</v>
      </c>
      <c r="D15" s="21">
        <v>0.64733118328760497</v>
      </c>
      <c r="E15" s="21">
        <v>0.52533732741290196</v>
      </c>
      <c r="F15" s="21"/>
      <c r="G15" s="21">
        <v>0.567556638700496</v>
      </c>
      <c r="H15" s="21">
        <v>0.65748695684240699</v>
      </c>
      <c r="I15" s="21">
        <v>0.58527995522660903</v>
      </c>
      <c r="J15" s="21">
        <v>0.61269979407510899</v>
      </c>
      <c r="K15" s="21">
        <v>0.52956801736029702</v>
      </c>
      <c r="L15" s="21">
        <v>0.56731293755426104</v>
      </c>
      <c r="M15" s="21"/>
      <c r="N15" s="21">
        <v>0.62614986631244696</v>
      </c>
      <c r="O15" s="21">
        <v>0.48302809525166102</v>
      </c>
      <c r="P15" s="21">
        <v>0.50820094561275797</v>
      </c>
      <c r="Q15" s="21">
        <v>0.69787201375121999</v>
      </c>
      <c r="R15" s="21">
        <v>0.64901939961955901</v>
      </c>
      <c r="S15" s="21"/>
      <c r="T15" s="21">
        <v>0.44779292086910299</v>
      </c>
      <c r="U15" s="21">
        <v>0.53626217354957095</v>
      </c>
      <c r="V15" s="21">
        <v>0.61933241786696802</v>
      </c>
      <c r="W15" s="21">
        <v>0.69328439377351503</v>
      </c>
      <c r="X15" s="21"/>
      <c r="Y15" s="21">
        <v>0.61902907530866702</v>
      </c>
      <c r="Z15" s="21">
        <v>0.592303578772301</v>
      </c>
      <c r="AA15" s="21">
        <v>0.54233915681850897</v>
      </c>
      <c r="AB15" s="21">
        <v>0.59401741532018404</v>
      </c>
      <c r="AC15" s="21">
        <v>0.59622343779550102</v>
      </c>
      <c r="AD15" s="21">
        <v>0.50044712204934805</v>
      </c>
      <c r="AE15" s="21"/>
      <c r="AF15" s="21">
        <v>0.59350888145973901</v>
      </c>
      <c r="AG15" s="21"/>
      <c r="AH15" s="21">
        <v>0.59325433715495801</v>
      </c>
      <c r="AI15" s="21"/>
      <c r="AJ15" s="21">
        <v>0.59997847139254401</v>
      </c>
      <c r="AK15" s="21">
        <v>0.56446787457062697</v>
      </c>
      <c r="AL15" s="21">
        <v>0.59841638438816402</v>
      </c>
      <c r="AM15" s="21">
        <v>0.57951597326347204</v>
      </c>
      <c r="AN15" s="21">
        <v>0.56759526076981703</v>
      </c>
    </row>
    <row r="16" spans="2:40" x14ac:dyDescent="0.35">
      <c r="B16" s="18" t="s">
        <v>304</v>
      </c>
      <c r="C16" s="21">
        <v>0.112786265691</v>
      </c>
      <c r="D16" s="21">
        <v>0.111272155055137</v>
      </c>
      <c r="E16" s="21">
        <v>0.11497265780235701</v>
      </c>
      <c r="F16" s="21"/>
      <c r="G16" s="21">
        <v>0.10773068332300199</v>
      </c>
      <c r="H16" s="21">
        <v>8.5276292886592095E-2</v>
      </c>
      <c r="I16" s="21">
        <v>0.11155391419974101</v>
      </c>
      <c r="J16" s="21">
        <v>7.7883174905910194E-2</v>
      </c>
      <c r="K16" s="21">
        <v>0.18331833315975801</v>
      </c>
      <c r="L16" s="21">
        <v>0.112249613882543</v>
      </c>
      <c r="M16" s="21"/>
      <c r="N16" s="21">
        <v>0.119324659802527</v>
      </c>
      <c r="O16" s="21">
        <v>0.14242553256784601</v>
      </c>
      <c r="P16" s="21">
        <v>0.13351864233480401</v>
      </c>
      <c r="Q16" s="21">
        <v>8.5605473179362304E-2</v>
      </c>
      <c r="R16" s="21">
        <v>7.6268445607428806E-2</v>
      </c>
      <c r="S16" s="21"/>
      <c r="T16" s="21">
        <v>0.11954346620374801</v>
      </c>
      <c r="U16" s="21">
        <v>0.14705304403293801</v>
      </c>
      <c r="V16" s="21">
        <v>9.6377151604072606E-2</v>
      </c>
      <c r="W16" s="21">
        <v>7.2986132196890305E-2</v>
      </c>
      <c r="X16" s="21"/>
      <c r="Y16" s="21">
        <v>9.6519400987237297E-2</v>
      </c>
      <c r="Z16" s="21">
        <v>7.0603283080150805E-2</v>
      </c>
      <c r="AA16" s="21">
        <v>0.14229958823132699</v>
      </c>
      <c r="AB16" s="21">
        <v>0.15419327963596099</v>
      </c>
      <c r="AC16" s="21">
        <v>8.2696911884774904E-2</v>
      </c>
      <c r="AD16" s="21">
        <v>0.14969726291747401</v>
      </c>
      <c r="AE16" s="21"/>
      <c r="AF16" s="21">
        <v>0.113458715971445</v>
      </c>
      <c r="AG16" s="21"/>
      <c r="AH16" s="21">
        <v>0.10883241709621</v>
      </c>
      <c r="AI16" s="21"/>
      <c r="AJ16" s="21">
        <v>0.10622341872281101</v>
      </c>
      <c r="AK16" s="21">
        <v>0.10625207570704601</v>
      </c>
      <c r="AL16" s="21">
        <v>0.115153523534687</v>
      </c>
      <c r="AM16" s="21">
        <v>0.12136731368505201</v>
      </c>
      <c r="AN16" s="21">
        <v>0.11844662667971501</v>
      </c>
    </row>
    <row r="17" spans="2:40" x14ac:dyDescent="0.35">
      <c r="B17" s="18" t="s">
        <v>240</v>
      </c>
      <c r="C17" s="22">
        <v>0.47379932905194</v>
      </c>
      <c r="D17" s="22">
        <v>0.53605902823246698</v>
      </c>
      <c r="E17" s="22">
        <v>0.41036466961054502</v>
      </c>
      <c r="F17" s="22"/>
      <c r="G17" s="22">
        <v>0.45982595537749399</v>
      </c>
      <c r="H17" s="22">
        <v>0.57221066395581499</v>
      </c>
      <c r="I17" s="22">
        <v>0.47372604102686799</v>
      </c>
      <c r="J17" s="22">
        <v>0.53481661916919898</v>
      </c>
      <c r="K17" s="22">
        <v>0.34624968420053898</v>
      </c>
      <c r="L17" s="22">
        <v>0.45506332367171898</v>
      </c>
      <c r="M17" s="22"/>
      <c r="N17" s="22">
        <v>0.50682520650992002</v>
      </c>
      <c r="O17" s="22">
        <v>0.340602562683815</v>
      </c>
      <c r="P17" s="22">
        <v>0.37468230327795499</v>
      </c>
      <c r="Q17" s="22">
        <v>0.61226654057185803</v>
      </c>
      <c r="R17" s="22">
        <v>0.57275095401213005</v>
      </c>
      <c r="S17" s="22"/>
      <c r="T17" s="22">
        <v>0.32824945466535599</v>
      </c>
      <c r="U17" s="22">
        <v>0.389209129516633</v>
      </c>
      <c r="V17" s="22">
        <v>0.52295526626289501</v>
      </c>
      <c r="W17" s="22">
        <v>0.62029826157662504</v>
      </c>
      <c r="X17" s="22"/>
      <c r="Y17" s="22">
        <v>0.52250967432142903</v>
      </c>
      <c r="Z17" s="22">
        <v>0.52170029569215004</v>
      </c>
      <c r="AA17" s="22">
        <v>0.40003956858718198</v>
      </c>
      <c r="AB17" s="22">
        <v>0.43982413568422302</v>
      </c>
      <c r="AC17" s="22">
        <v>0.51352652591072601</v>
      </c>
      <c r="AD17" s="22">
        <v>0.35074985913187401</v>
      </c>
      <c r="AE17" s="22"/>
      <c r="AF17" s="22">
        <v>0.48005016548829399</v>
      </c>
      <c r="AG17" s="22"/>
      <c r="AH17" s="22">
        <v>0.48442192005874701</v>
      </c>
      <c r="AI17" s="22"/>
      <c r="AJ17" s="22">
        <v>0.49375505266973202</v>
      </c>
      <c r="AK17" s="22">
        <v>0.45821579886357999</v>
      </c>
      <c r="AL17" s="22">
        <v>0.48326286085347703</v>
      </c>
      <c r="AM17" s="22">
        <v>0.45814865957842099</v>
      </c>
      <c r="AN17" s="22">
        <v>0.44914863409010197</v>
      </c>
    </row>
    <row r="18" spans="2:40" x14ac:dyDescent="0.35">
      <c r="B18" s="16"/>
    </row>
    <row r="19" spans="2:40" x14ac:dyDescent="0.35">
      <c r="B19" t="s">
        <v>63</v>
      </c>
    </row>
    <row r="20" spans="2:40" x14ac:dyDescent="0.35">
      <c r="B20" t="s">
        <v>64</v>
      </c>
    </row>
    <row r="22" spans="2:40" x14ac:dyDescent="0.35">
      <c r="B22" s="8" t="str">
        <f>HYPERLINK("#'Contents'!A1", "Return to Contents")</f>
        <v>Return to Contents</v>
      </c>
    </row>
  </sheetData>
  <mergeCells count="9">
    <mergeCell ref="AF5"/>
    <mergeCell ref="AH5"/>
    <mergeCell ref="AJ5:AN5"/>
    <mergeCell ref="D2:AH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dimension ref="B2:AN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0" width="10.7265625" customWidth="1"/>
    <col min="41" max="41" width="2.1796875" customWidth="1"/>
  </cols>
  <sheetData>
    <row r="2" spans="2:40" ht="40" customHeight="1" x14ac:dyDescent="0.35">
      <c r="D2" s="30" t="s">
        <v>312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row>
    <row r="5" spans="2:40" ht="30" customHeight="1" x14ac:dyDescent="0.35">
      <c r="B5" s="15"/>
      <c r="C5" s="15"/>
      <c r="D5" s="29" t="s">
        <v>49</v>
      </c>
      <c r="E5" s="29"/>
      <c r="F5" s="15"/>
      <c r="G5" s="29" t="s">
        <v>50</v>
      </c>
      <c r="H5" s="29"/>
      <c r="I5" s="29"/>
      <c r="J5" s="29"/>
      <c r="K5" s="29"/>
      <c r="L5" s="29"/>
      <c r="M5" s="15"/>
      <c r="N5" s="29" t="s">
        <v>51</v>
      </c>
      <c r="O5" s="29"/>
      <c r="P5" s="29"/>
      <c r="Q5" s="29"/>
      <c r="R5" s="29"/>
      <c r="S5" s="15"/>
      <c r="T5" s="29" t="s">
        <v>52</v>
      </c>
      <c r="U5" s="29"/>
      <c r="V5" s="29"/>
      <c r="W5" s="29"/>
      <c r="X5" s="15"/>
      <c r="Y5" s="29" t="s">
        <v>53</v>
      </c>
      <c r="Z5" s="29"/>
      <c r="AA5" s="29"/>
      <c r="AB5" s="29"/>
      <c r="AC5" s="29"/>
      <c r="AD5" s="29"/>
      <c r="AE5" s="15"/>
      <c r="AF5" s="29" t="s">
        <v>42</v>
      </c>
      <c r="AG5" s="15"/>
      <c r="AH5" s="29" t="s">
        <v>43</v>
      </c>
      <c r="AI5" s="15"/>
      <c r="AJ5" s="29" t="s">
        <v>54</v>
      </c>
      <c r="AK5" s="29"/>
      <c r="AL5" s="29"/>
      <c r="AM5" s="29"/>
      <c r="AN5" s="29"/>
    </row>
    <row r="6" spans="2:4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C6" s="12" t="s">
        <v>40</v>
      </c>
      <c r="AD6" s="12" t="s">
        <v>41</v>
      </c>
      <c r="AF6" s="12" t="s">
        <v>42</v>
      </c>
      <c r="AH6" s="12" t="s">
        <v>43</v>
      </c>
      <c r="AJ6" s="12" t="s">
        <v>44</v>
      </c>
      <c r="AK6" s="12" t="s">
        <v>45</v>
      </c>
      <c r="AL6" s="12" t="s">
        <v>46</v>
      </c>
      <c r="AM6" s="12" t="s">
        <v>47</v>
      </c>
      <c r="AN6" s="12" t="s">
        <v>48</v>
      </c>
    </row>
    <row r="7" spans="2:40" ht="30" customHeight="1" x14ac:dyDescent="0.35">
      <c r="B7" s="10" t="s">
        <v>19</v>
      </c>
      <c r="C7" s="10">
        <v>1008</v>
      </c>
      <c r="D7" s="10">
        <v>459</v>
      </c>
      <c r="E7" s="10">
        <v>546</v>
      </c>
      <c r="F7" s="10"/>
      <c r="G7" s="10">
        <v>99</v>
      </c>
      <c r="H7" s="10">
        <v>151</v>
      </c>
      <c r="I7" s="10">
        <v>140</v>
      </c>
      <c r="J7" s="10">
        <v>164</v>
      </c>
      <c r="K7" s="10">
        <v>186</v>
      </c>
      <c r="L7" s="10">
        <v>268</v>
      </c>
      <c r="M7" s="10"/>
      <c r="N7" s="10">
        <v>91</v>
      </c>
      <c r="O7" s="10">
        <v>143</v>
      </c>
      <c r="P7" s="10">
        <v>357</v>
      </c>
      <c r="Q7" s="10">
        <v>280</v>
      </c>
      <c r="R7" s="10">
        <v>129</v>
      </c>
      <c r="S7" s="10"/>
      <c r="T7" s="10">
        <v>61</v>
      </c>
      <c r="U7" s="10">
        <v>290</v>
      </c>
      <c r="V7" s="10">
        <v>259</v>
      </c>
      <c r="W7" s="10">
        <v>272</v>
      </c>
      <c r="X7" s="10"/>
      <c r="Y7" s="10">
        <v>415</v>
      </c>
      <c r="Z7" s="10">
        <v>104</v>
      </c>
      <c r="AA7" s="10">
        <v>327</v>
      </c>
      <c r="AB7" s="10">
        <v>67</v>
      </c>
      <c r="AC7" s="10">
        <v>69</v>
      </c>
      <c r="AD7" s="10">
        <v>21</v>
      </c>
      <c r="AE7" s="10"/>
      <c r="AF7" s="10">
        <v>488</v>
      </c>
      <c r="AG7" s="10"/>
      <c r="AH7" s="10">
        <v>983</v>
      </c>
      <c r="AI7" s="10"/>
      <c r="AJ7" s="10">
        <v>334</v>
      </c>
      <c r="AK7" s="10">
        <v>150</v>
      </c>
      <c r="AL7" s="10">
        <v>221</v>
      </c>
      <c r="AM7" s="10">
        <v>207</v>
      </c>
      <c r="AN7" s="10">
        <v>96</v>
      </c>
    </row>
    <row r="8" spans="2:40" ht="30" customHeight="1" x14ac:dyDescent="0.35">
      <c r="B8" s="11" t="s">
        <v>20</v>
      </c>
      <c r="C8" s="11">
        <v>1008</v>
      </c>
      <c r="D8" s="11">
        <v>503</v>
      </c>
      <c r="E8" s="11">
        <v>502</v>
      </c>
      <c r="F8" s="11"/>
      <c r="G8" s="11">
        <v>109</v>
      </c>
      <c r="H8" s="11">
        <v>169</v>
      </c>
      <c r="I8" s="11">
        <v>145</v>
      </c>
      <c r="J8" s="11">
        <v>169</v>
      </c>
      <c r="K8" s="11">
        <v>162</v>
      </c>
      <c r="L8" s="11">
        <v>255</v>
      </c>
      <c r="M8" s="11"/>
      <c r="N8" s="11">
        <v>95</v>
      </c>
      <c r="O8" s="11">
        <v>146</v>
      </c>
      <c r="P8" s="11">
        <v>349</v>
      </c>
      <c r="Q8" s="11">
        <v>281</v>
      </c>
      <c r="R8" s="11">
        <v>129</v>
      </c>
      <c r="S8" s="11"/>
      <c r="T8" s="11">
        <v>62</v>
      </c>
      <c r="U8" s="11">
        <v>286</v>
      </c>
      <c r="V8" s="11">
        <v>258</v>
      </c>
      <c r="W8" s="11">
        <v>278</v>
      </c>
      <c r="X8" s="11"/>
      <c r="Y8" s="11">
        <v>428</v>
      </c>
      <c r="Z8" s="11">
        <v>102</v>
      </c>
      <c r="AA8" s="11">
        <v>309</v>
      </c>
      <c r="AB8" s="11">
        <v>69</v>
      </c>
      <c r="AC8" s="11">
        <v>74</v>
      </c>
      <c r="AD8" s="11">
        <v>21</v>
      </c>
      <c r="AE8" s="11"/>
      <c r="AF8" s="11">
        <v>487</v>
      </c>
      <c r="AG8" s="11"/>
      <c r="AH8" s="11">
        <v>984</v>
      </c>
      <c r="AI8" s="11"/>
      <c r="AJ8" s="11">
        <v>320</v>
      </c>
      <c r="AK8" s="11">
        <v>145</v>
      </c>
      <c r="AL8" s="11">
        <v>211</v>
      </c>
      <c r="AM8" s="11">
        <v>229</v>
      </c>
      <c r="AN8" s="11">
        <v>103</v>
      </c>
    </row>
    <row r="9" spans="2:40" x14ac:dyDescent="0.35">
      <c r="B9" s="18" t="s">
        <v>298</v>
      </c>
      <c r="C9" s="17">
        <v>0.30879691482538102</v>
      </c>
      <c r="D9" s="17">
        <v>0.340305043375773</v>
      </c>
      <c r="E9" s="17">
        <v>0.27518172717153999</v>
      </c>
      <c r="F9" s="17"/>
      <c r="G9" s="17">
        <v>0.36261423490639499</v>
      </c>
      <c r="H9" s="17">
        <v>0.32570495708063402</v>
      </c>
      <c r="I9" s="17">
        <v>0.25617085306165599</v>
      </c>
      <c r="J9" s="17">
        <v>0.254370396247804</v>
      </c>
      <c r="K9" s="17">
        <v>0.29330972634360902</v>
      </c>
      <c r="L9" s="17">
        <v>0.35046117784831698</v>
      </c>
      <c r="M9" s="17"/>
      <c r="N9" s="17">
        <v>0.38271001944623101</v>
      </c>
      <c r="O9" s="17">
        <v>0.32492162628002502</v>
      </c>
      <c r="P9" s="17">
        <v>0.27311594894660102</v>
      </c>
      <c r="Q9" s="17">
        <v>0.34013113831914799</v>
      </c>
      <c r="R9" s="17">
        <v>0.26074949546583598</v>
      </c>
      <c r="S9" s="17"/>
      <c r="T9" s="17">
        <v>0.21430091957760999</v>
      </c>
      <c r="U9" s="17">
        <v>0.31618447139065298</v>
      </c>
      <c r="V9" s="17">
        <v>0.340809808946544</v>
      </c>
      <c r="W9" s="17">
        <v>0.31932525696055702</v>
      </c>
      <c r="X9" s="17"/>
      <c r="Y9" s="17">
        <v>0.32136325858099701</v>
      </c>
      <c r="Z9" s="17">
        <v>0.30458046887920598</v>
      </c>
      <c r="AA9" s="17">
        <v>0.307318583620389</v>
      </c>
      <c r="AB9" s="17">
        <v>0.20394376362646099</v>
      </c>
      <c r="AC9" s="17">
        <v>0.313902185641459</v>
      </c>
      <c r="AD9" s="17">
        <v>0.36667783232784801</v>
      </c>
      <c r="AE9" s="17"/>
      <c r="AF9" s="17">
        <v>0.297564106068469</v>
      </c>
      <c r="AG9" s="17"/>
      <c r="AH9" s="17">
        <v>0.31316900171005502</v>
      </c>
      <c r="AI9" s="17"/>
      <c r="AJ9" s="17">
        <v>0.32492106312216301</v>
      </c>
      <c r="AK9" s="17">
        <v>0.31775477570868199</v>
      </c>
      <c r="AL9" s="17">
        <v>0.26869849315708899</v>
      </c>
      <c r="AM9" s="17">
        <v>0.32413064312388901</v>
      </c>
      <c r="AN9" s="17">
        <v>0.29414376830695999</v>
      </c>
    </row>
    <row r="10" spans="2:40" x14ac:dyDescent="0.35">
      <c r="B10" s="18" t="s">
        <v>299</v>
      </c>
      <c r="C10" s="17">
        <v>0.354014005030381</v>
      </c>
      <c r="D10" s="17">
        <v>0.33116887739724099</v>
      </c>
      <c r="E10" s="17">
        <v>0.376955622882508</v>
      </c>
      <c r="F10" s="17"/>
      <c r="G10" s="17">
        <v>0.34010520050965898</v>
      </c>
      <c r="H10" s="17">
        <v>0.37349098821184801</v>
      </c>
      <c r="I10" s="17">
        <v>0.37308567170551299</v>
      </c>
      <c r="J10" s="17">
        <v>0.393908209292126</v>
      </c>
      <c r="K10" s="17">
        <v>0.30623845445876502</v>
      </c>
      <c r="L10" s="17">
        <v>0.34006747292884199</v>
      </c>
      <c r="M10" s="17"/>
      <c r="N10" s="17">
        <v>0.314728053952886</v>
      </c>
      <c r="O10" s="17">
        <v>0.31045962791112702</v>
      </c>
      <c r="P10" s="17">
        <v>0.33133966223023797</v>
      </c>
      <c r="Q10" s="17">
        <v>0.39313481802406502</v>
      </c>
      <c r="R10" s="17">
        <v>0.40700284532233499</v>
      </c>
      <c r="S10" s="17"/>
      <c r="T10" s="17">
        <v>0.40844880625922803</v>
      </c>
      <c r="U10" s="17">
        <v>0.31647509133152102</v>
      </c>
      <c r="V10" s="17">
        <v>0.34478904582525199</v>
      </c>
      <c r="W10" s="17">
        <v>0.43579459191326397</v>
      </c>
      <c r="X10" s="17"/>
      <c r="Y10" s="17">
        <v>0.34412956947010997</v>
      </c>
      <c r="Z10" s="17">
        <v>0.39899301654289199</v>
      </c>
      <c r="AA10" s="17">
        <v>0.33621615362451501</v>
      </c>
      <c r="AB10" s="17">
        <v>0.40808644262160398</v>
      </c>
      <c r="AC10" s="17">
        <v>0.41332371719052802</v>
      </c>
      <c r="AD10" s="17">
        <v>0.29450907392002901</v>
      </c>
      <c r="AE10" s="17"/>
      <c r="AF10" s="17">
        <v>0.36478761425392398</v>
      </c>
      <c r="AG10" s="17"/>
      <c r="AH10" s="17">
        <v>0.35571941739451501</v>
      </c>
      <c r="AI10" s="17"/>
      <c r="AJ10" s="17">
        <v>0.33906455464245999</v>
      </c>
      <c r="AK10" s="17">
        <v>0.35655704234859198</v>
      </c>
      <c r="AL10" s="17">
        <v>0.35987372359386599</v>
      </c>
      <c r="AM10" s="17">
        <v>0.39317973334494299</v>
      </c>
      <c r="AN10" s="17">
        <v>0.29779780417663199</v>
      </c>
    </row>
    <row r="11" spans="2:40" x14ac:dyDescent="0.35">
      <c r="B11" s="18" t="s">
        <v>300</v>
      </c>
      <c r="C11" s="17">
        <v>0.176121467358587</v>
      </c>
      <c r="D11" s="17">
        <v>0.19333781559758501</v>
      </c>
      <c r="E11" s="17">
        <v>0.15995162242268701</v>
      </c>
      <c r="F11" s="17"/>
      <c r="G11" s="17">
        <v>0.12626967076868201</v>
      </c>
      <c r="H11" s="17">
        <v>0.16370447479681899</v>
      </c>
      <c r="I11" s="17">
        <v>0.18714912377720599</v>
      </c>
      <c r="J11" s="17">
        <v>0.216786284671555</v>
      </c>
      <c r="K11" s="17">
        <v>0.202763556188398</v>
      </c>
      <c r="L11" s="17">
        <v>0.15550872368756299</v>
      </c>
      <c r="M11" s="17"/>
      <c r="N11" s="17">
        <v>0.132882491966792</v>
      </c>
      <c r="O11" s="17">
        <v>0.16788757138520199</v>
      </c>
      <c r="P11" s="17">
        <v>0.21625882272727301</v>
      </c>
      <c r="Q11" s="17">
        <v>0.14535141393582801</v>
      </c>
      <c r="R11" s="17">
        <v>0.18665398123235999</v>
      </c>
      <c r="S11" s="17"/>
      <c r="T11" s="17">
        <v>0.18793088639904701</v>
      </c>
      <c r="U11" s="17">
        <v>0.143434656663604</v>
      </c>
      <c r="V11" s="17">
        <v>0.18220032808956099</v>
      </c>
      <c r="W11" s="17">
        <v>0.17327254964924399</v>
      </c>
      <c r="X11" s="17"/>
      <c r="Y11" s="17">
        <v>0.19256026558959999</v>
      </c>
      <c r="Z11" s="17">
        <v>0.16215524031238701</v>
      </c>
      <c r="AA11" s="17">
        <v>0.16897913063685399</v>
      </c>
      <c r="AB11" s="17">
        <v>0.224043207567937</v>
      </c>
      <c r="AC11" s="17">
        <v>0.11979722037698</v>
      </c>
      <c r="AD11" s="17">
        <v>9.5861605795921706E-2</v>
      </c>
      <c r="AE11" s="17"/>
      <c r="AF11" s="17">
        <v>0.177990435904025</v>
      </c>
      <c r="AG11" s="17"/>
      <c r="AH11" s="17">
        <v>0.17593337943495799</v>
      </c>
      <c r="AI11" s="17"/>
      <c r="AJ11" s="17">
        <v>0.186898030090696</v>
      </c>
      <c r="AK11" s="17">
        <v>0.13686390763234399</v>
      </c>
      <c r="AL11" s="17">
        <v>0.21980868774515999</v>
      </c>
      <c r="AM11" s="17">
        <v>0.13340283815898299</v>
      </c>
      <c r="AN11" s="17">
        <v>0.203387570962202</v>
      </c>
    </row>
    <row r="12" spans="2:40" x14ac:dyDescent="0.35">
      <c r="B12" s="18" t="s">
        <v>301</v>
      </c>
      <c r="C12" s="17">
        <v>3.9177952245745398E-2</v>
      </c>
      <c r="D12" s="17">
        <v>4.7753230692693903E-2</v>
      </c>
      <c r="E12" s="17">
        <v>3.0834667503559E-2</v>
      </c>
      <c r="F12" s="17"/>
      <c r="G12" s="17">
        <v>8.6479284857825203E-2</v>
      </c>
      <c r="H12" s="17">
        <v>3.6973766637993601E-2</v>
      </c>
      <c r="I12" s="17">
        <v>4.3558658609796901E-2</v>
      </c>
      <c r="J12" s="17">
        <v>3.1298099738305003E-2</v>
      </c>
      <c r="K12" s="17">
        <v>2.2514937448028401E-2</v>
      </c>
      <c r="L12" s="17">
        <v>3.3730690360161901E-2</v>
      </c>
      <c r="M12" s="17"/>
      <c r="N12" s="17">
        <v>3.4295170362613599E-2</v>
      </c>
      <c r="O12" s="17">
        <v>6.2183556490579397E-2</v>
      </c>
      <c r="P12" s="17">
        <v>3.7673050897882601E-2</v>
      </c>
      <c r="Q12" s="17">
        <v>2.0768393277942099E-2</v>
      </c>
      <c r="R12" s="17">
        <v>6.3435013079138902E-2</v>
      </c>
      <c r="S12" s="17"/>
      <c r="T12" s="17">
        <v>2.0751949142968198E-2</v>
      </c>
      <c r="U12" s="17">
        <v>5.4641250979230199E-2</v>
      </c>
      <c r="V12" s="17">
        <v>3.4174843971731303E-2</v>
      </c>
      <c r="W12" s="17">
        <v>2.2637393292518099E-2</v>
      </c>
      <c r="X12" s="17"/>
      <c r="Y12" s="17">
        <v>4.6005542984857199E-2</v>
      </c>
      <c r="Z12" s="17">
        <v>8.6655278453393395E-3</v>
      </c>
      <c r="AA12" s="17">
        <v>3.8855865594102701E-2</v>
      </c>
      <c r="AB12" s="17">
        <v>6.0303787666449303E-2</v>
      </c>
      <c r="AC12" s="17">
        <v>2.4653948574652501E-2</v>
      </c>
      <c r="AD12" s="17">
        <v>0</v>
      </c>
      <c r="AE12" s="17"/>
      <c r="AF12" s="17">
        <v>3.5892272889962697E-2</v>
      </c>
      <c r="AG12" s="17"/>
      <c r="AH12" s="17">
        <v>3.7931643396153097E-2</v>
      </c>
      <c r="AI12" s="17"/>
      <c r="AJ12" s="17">
        <v>3.5352917806162801E-2</v>
      </c>
      <c r="AK12" s="17">
        <v>5.586870872316E-2</v>
      </c>
      <c r="AL12" s="17">
        <v>2.8741923621049398E-2</v>
      </c>
      <c r="AM12" s="17">
        <v>3.9876596328862597E-2</v>
      </c>
      <c r="AN12" s="17">
        <v>4.7390222888641503E-2</v>
      </c>
    </row>
    <row r="13" spans="2:40" x14ac:dyDescent="0.35">
      <c r="B13" s="18" t="s">
        <v>302</v>
      </c>
      <c r="C13" s="17">
        <v>4.79586146040379E-2</v>
      </c>
      <c r="D13" s="17">
        <v>5.0779278070172698E-2</v>
      </c>
      <c r="E13" s="17">
        <v>4.5423232936748902E-2</v>
      </c>
      <c r="F13" s="17"/>
      <c r="G13" s="17">
        <v>2.8775331778584001E-2</v>
      </c>
      <c r="H13" s="17">
        <v>1.7260913135517801E-2</v>
      </c>
      <c r="I13" s="17">
        <v>6.14330213226673E-2</v>
      </c>
      <c r="J13" s="17">
        <v>2.2521224218203101E-2</v>
      </c>
      <c r="K13" s="17">
        <v>0.100862205578541</v>
      </c>
      <c r="L13" s="17">
        <v>5.2124563716603102E-2</v>
      </c>
      <c r="M13" s="17"/>
      <c r="N13" s="17">
        <v>5.0540822364023297E-2</v>
      </c>
      <c r="O13" s="17">
        <v>6.2004161996446303E-2</v>
      </c>
      <c r="P13" s="17">
        <v>5.8877974523122802E-2</v>
      </c>
      <c r="Q13" s="17">
        <v>3.9922268625607903E-2</v>
      </c>
      <c r="R13" s="17">
        <v>2.1095718720775699E-2</v>
      </c>
      <c r="S13" s="17"/>
      <c r="T13" s="17">
        <v>4.8588474611156299E-2</v>
      </c>
      <c r="U13" s="17">
        <v>7.4567776423219101E-2</v>
      </c>
      <c r="V13" s="17">
        <v>3.5317034337124902E-2</v>
      </c>
      <c r="W13" s="17">
        <v>2.2173251013623298E-2</v>
      </c>
      <c r="X13" s="17"/>
      <c r="Y13" s="17">
        <v>3.7266189219485102E-2</v>
      </c>
      <c r="Z13" s="17">
        <v>4.5789648754795298E-2</v>
      </c>
      <c r="AA13" s="17">
        <v>6.4890262832928897E-2</v>
      </c>
      <c r="AB13" s="17">
        <v>3.0496102790677399E-2</v>
      </c>
      <c r="AC13" s="17">
        <v>2.71203103803247E-2</v>
      </c>
      <c r="AD13" s="17">
        <v>0.107449768675336</v>
      </c>
      <c r="AE13" s="17"/>
      <c r="AF13" s="17">
        <v>5.0992384773103902E-2</v>
      </c>
      <c r="AG13" s="17"/>
      <c r="AH13" s="17">
        <v>4.5226289660614698E-2</v>
      </c>
      <c r="AI13" s="17"/>
      <c r="AJ13" s="17">
        <v>4.1288257346131702E-2</v>
      </c>
      <c r="AK13" s="17">
        <v>5.9667664694608102E-2</v>
      </c>
      <c r="AL13" s="17">
        <v>5.5754377966274998E-2</v>
      </c>
      <c r="AM13" s="17">
        <v>3.80513975557299E-2</v>
      </c>
      <c r="AN13" s="17">
        <v>5.8255203866443797E-2</v>
      </c>
    </row>
    <row r="14" spans="2:40" x14ac:dyDescent="0.35">
      <c r="B14" s="18" t="s">
        <v>58</v>
      </c>
      <c r="C14" s="17">
        <v>7.39310459358683E-2</v>
      </c>
      <c r="D14" s="17">
        <v>3.6655754866534301E-2</v>
      </c>
      <c r="E14" s="17">
        <v>0.11165312708295699</v>
      </c>
      <c r="F14" s="17"/>
      <c r="G14" s="17">
        <v>5.5756277178854001E-2</v>
      </c>
      <c r="H14" s="17">
        <v>8.2864900137188294E-2</v>
      </c>
      <c r="I14" s="17">
        <v>7.8602671523161E-2</v>
      </c>
      <c r="J14" s="17">
        <v>8.1115785832006501E-2</v>
      </c>
      <c r="K14" s="17">
        <v>7.4311119982659296E-2</v>
      </c>
      <c r="L14" s="17">
        <v>6.8107371458512006E-2</v>
      </c>
      <c r="M14" s="17"/>
      <c r="N14" s="17">
        <v>8.4843441907453895E-2</v>
      </c>
      <c r="O14" s="17">
        <v>7.2543455936620996E-2</v>
      </c>
      <c r="P14" s="17">
        <v>8.27345406748832E-2</v>
      </c>
      <c r="Q14" s="17">
        <v>6.0691967817409702E-2</v>
      </c>
      <c r="R14" s="17">
        <v>6.1062946179553997E-2</v>
      </c>
      <c r="S14" s="17"/>
      <c r="T14" s="17">
        <v>0.119978964009991</v>
      </c>
      <c r="U14" s="17">
        <v>9.4696753211772206E-2</v>
      </c>
      <c r="V14" s="17">
        <v>6.2708938829787106E-2</v>
      </c>
      <c r="W14" s="17">
        <v>2.67969571707945E-2</v>
      </c>
      <c r="X14" s="17"/>
      <c r="Y14" s="17">
        <v>5.8675174154950598E-2</v>
      </c>
      <c r="Z14" s="17">
        <v>7.9816097665379795E-2</v>
      </c>
      <c r="AA14" s="17">
        <v>8.3740003691209902E-2</v>
      </c>
      <c r="AB14" s="17">
        <v>7.3126695726871097E-2</v>
      </c>
      <c r="AC14" s="17">
        <v>0.101202617836056</v>
      </c>
      <c r="AD14" s="17">
        <v>0.13550171928086499</v>
      </c>
      <c r="AE14" s="17"/>
      <c r="AF14" s="17">
        <v>7.2773186110515198E-2</v>
      </c>
      <c r="AG14" s="17"/>
      <c r="AH14" s="17">
        <v>7.2020268403704804E-2</v>
      </c>
      <c r="AI14" s="17"/>
      <c r="AJ14" s="17">
        <v>7.2475176992386606E-2</v>
      </c>
      <c r="AK14" s="17">
        <v>7.3287900892614E-2</v>
      </c>
      <c r="AL14" s="17">
        <v>6.7122793916560605E-2</v>
      </c>
      <c r="AM14" s="17">
        <v>7.1358791487592901E-2</v>
      </c>
      <c r="AN14" s="17">
        <v>9.9025429799121406E-2</v>
      </c>
    </row>
    <row r="15" spans="2:40" x14ac:dyDescent="0.35">
      <c r="B15" s="18" t="s">
        <v>303</v>
      </c>
      <c r="C15" s="21">
        <v>0.66281091985576202</v>
      </c>
      <c r="D15" s="21">
        <v>0.67147392077301404</v>
      </c>
      <c r="E15" s="21">
        <v>0.65213735005404805</v>
      </c>
      <c r="F15" s="21"/>
      <c r="G15" s="21">
        <v>0.70271943541605497</v>
      </c>
      <c r="H15" s="21">
        <v>0.69919594529248097</v>
      </c>
      <c r="I15" s="21">
        <v>0.62925652476716898</v>
      </c>
      <c r="J15" s="21">
        <v>0.64827860553993</v>
      </c>
      <c r="K15" s="21">
        <v>0.59954818080237404</v>
      </c>
      <c r="L15" s="21">
        <v>0.69052865077715997</v>
      </c>
      <c r="M15" s="21"/>
      <c r="N15" s="21">
        <v>0.69743807339911701</v>
      </c>
      <c r="O15" s="21">
        <v>0.63538125419115199</v>
      </c>
      <c r="P15" s="21">
        <v>0.60445561117683799</v>
      </c>
      <c r="Q15" s="21">
        <v>0.73326595634321201</v>
      </c>
      <c r="R15" s="21">
        <v>0.66775234078817103</v>
      </c>
      <c r="S15" s="21"/>
      <c r="T15" s="21">
        <v>0.62274972583683796</v>
      </c>
      <c r="U15" s="21">
        <v>0.63265956272217405</v>
      </c>
      <c r="V15" s="21">
        <v>0.68559885477179605</v>
      </c>
      <c r="W15" s="21">
        <v>0.75511984887382</v>
      </c>
      <c r="X15" s="21"/>
      <c r="Y15" s="21">
        <v>0.66549282805110699</v>
      </c>
      <c r="Z15" s="21">
        <v>0.70357348542209897</v>
      </c>
      <c r="AA15" s="21">
        <v>0.64353473724490395</v>
      </c>
      <c r="AB15" s="21">
        <v>0.61203020624806503</v>
      </c>
      <c r="AC15" s="21">
        <v>0.72722590283198696</v>
      </c>
      <c r="AD15" s="21">
        <v>0.66118690624787702</v>
      </c>
      <c r="AE15" s="21"/>
      <c r="AF15" s="21">
        <v>0.66235172032239398</v>
      </c>
      <c r="AG15" s="21"/>
      <c r="AH15" s="21">
        <v>0.66888841910456998</v>
      </c>
      <c r="AI15" s="21"/>
      <c r="AJ15" s="21">
        <v>0.66398561776462295</v>
      </c>
      <c r="AK15" s="21">
        <v>0.67431181805727403</v>
      </c>
      <c r="AL15" s="21">
        <v>0.62857221675095498</v>
      </c>
      <c r="AM15" s="21">
        <v>0.717310376468832</v>
      </c>
      <c r="AN15" s="21">
        <v>0.59194157248359103</v>
      </c>
    </row>
    <row r="16" spans="2:40" x14ac:dyDescent="0.35">
      <c r="B16" s="18" t="s">
        <v>304</v>
      </c>
      <c r="C16" s="21">
        <v>8.7136566849783201E-2</v>
      </c>
      <c r="D16" s="21">
        <v>9.8532508762866594E-2</v>
      </c>
      <c r="E16" s="21">
        <v>7.6257900440307794E-2</v>
      </c>
      <c r="F16" s="21"/>
      <c r="G16" s="21">
        <v>0.115254616636409</v>
      </c>
      <c r="H16" s="21">
        <v>5.4234679773511402E-2</v>
      </c>
      <c r="I16" s="21">
        <v>0.104991679932464</v>
      </c>
      <c r="J16" s="21">
        <v>5.3819323956508097E-2</v>
      </c>
      <c r="K16" s="21">
        <v>0.12337714302656901</v>
      </c>
      <c r="L16" s="21">
        <v>8.5855254076765003E-2</v>
      </c>
      <c r="M16" s="21"/>
      <c r="N16" s="21">
        <v>8.4835992726636902E-2</v>
      </c>
      <c r="O16" s="21">
        <v>0.12418771848702601</v>
      </c>
      <c r="P16" s="21">
        <v>9.6551025421005396E-2</v>
      </c>
      <c r="Q16" s="21">
        <v>6.0690661903549999E-2</v>
      </c>
      <c r="R16" s="21">
        <v>8.4530731799914605E-2</v>
      </c>
      <c r="S16" s="21"/>
      <c r="T16" s="21">
        <v>6.9340423754124497E-2</v>
      </c>
      <c r="U16" s="21">
        <v>0.12920902740244899</v>
      </c>
      <c r="V16" s="21">
        <v>6.9491878308856198E-2</v>
      </c>
      <c r="W16" s="21">
        <v>4.4810644306141401E-2</v>
      </c>
      <c r="X16" s="21"/>
      <c r="Y16" s="21">
        <v>8.3271732204342294E-2</v>
      </c>
      <c r="Z16" s="21">
        <v>5.4455176600134603E-2</v>
      </c>
      <c r="AA16" s="21">
        <v>0.103746128427032</v>
      </c>
      <c r="AB16" s="21">
        <v>9.0799890457126706E-2</v>
      </c>
      <c r="AC16" s="21">
        <v>5.1774258954977198E-2</v>
      </c>
      <c r="AD16" s="21">
        <v>0.107449768675336</v>
      </c>
      <c r="AE16" s="21"/>
      <c r="AF16" s="21">
        <v>8.6884657663066606E-2</v>
      </c>
      <c r="AG16" s="21"/>
      <c r="AH16" s="21">
        <v>8.3157933056767802E-2</v>
      </c>
      <c r="AI16" s="21"/>
      <c r="AJ16" s="21">
        <v>7.6641175152294405E-2</v>
      </c>
      <c r="AK16" s="21">
        <v>0.115536373417768</v>
      </c>
      <c r="AL16" s="21">
        <v>8.4496301587324393E-2</v>
      </c>
      <c r="AM16" s="21">
        <v>7.7927993884592497E-2</v>
      </c>
      <c r="AN16" s="21">
        <v>0.105645426755085</v>
      </c>
    </row>
    <row r="17" spans="2:40" x14ac:dyDescent="0.35">
      <c r="B17" s="18" t="s">
        <v>240</v>
      </c>
      <c r="C17" s="22">
        <v>0.57567435300597902</v>
      </c>
      <c r="D17" s="22">
        <v>0.57294141201014703</v>
      </c>
      <c r="E17" s="22">
        <v>0.57587944961374005</v>
      </c>
      <c r="F17" s="22"/>
      <c r="G17" s="22">
        <v>0.58746481877964496</v>
      </c>
      <c r="H17" s="22">
        <v>0.64496126551897004</v>
      </c>
      <c r="I17" s="22">
        <v>0.52426484483470503</v>
      </c>
      <c r="J17" s="22">
        <v>0.59445928158342198</v>
      </c>
      <c r="K17" s="22">
        <v>0.476171037775805</v>
      </c>
      <c r="L17" s="22">
        <v>0.60467339670039499</v>
      </c>
      <c r="M17" s="22"/>
      <c r="N17" s="22">
        <v>0.61260208067248001</v>
      </c>
      <c r="O17" s="22">
        <v>0.51119353570412596</v>
      </c>
      <c r="P17" s="22">
        <v>0.50790458575583297</v>
      </c>
      <c r="Q17" s="22">
        <v>0.67257529443966202</v>
      </c>
      <c r="R17" s="22">
        <v>0.58322160898825604</v>
      </c>
      <c r="S17" s="22"/>
      <c r="T17" s="22">
        <v>0.55340930208271299</v>
      </c>
      <c r="U17" s="22">
        <v>0.50345053531972495</v>
      </c>
      <c r="V17" s="22">
        <v>0.61610697646293999</v>
      </c>
      <c r="W17" s="22">
        <v>0.71030920456767899</v>
      </c>
      <c r="X17" s="22"/>
      <c r="Y17" s="22">
        <v>0.58222109584676496</v>
      </c>
      <c r="Z17" s="22">
        <v>0.64911830882196397</v>
      </c>
      <c r="AA17" s="22">
        <v>0.53978860881787205</v>
      </c>
      <c r="AB17" s="22">
        <v>0.52123031579093804</v>
      </c>
      <c r="AC17" s="22">
        <v>0.67545164387700996</v>
      </c>
      <c r="AD17" s="22">
        <v>0.55373713757254095</v>
      </c>
      <c r="AE17" s="22"/>
      <c r="AF17" s="22">
        <v>0.57546706265932701</v>
      </c>
      <c r="AG17" s="22"/>
      <c r="AH17" s="22">
        <v>0.58573048604780198</v>
      </c>
      <c r="AI17" s="22"/>
      <c r="AJ17" s="22">
        <v>0.58734444261232899</v>
      </c>
      <c r="AK17" s="22">
        <v>0.55877544463950601</v>
      </c>
      <c r="AL17" s="22">
        <v>0.54407591516363096</v>
      </c>
      <c r="AM17" s="22">
        <v>0.63938238258423896</v>
      </c>
      <c r="AN17" s="22">
        <v>0.48629614572850599</v>
      </c>
    </row>
    <row r="18" spans="2:40" x14ac:dyDescent="0.35">
      <c r="B18" s="16"/>
    </row>
    <row r="19" spans="2:40" x14ac:dyDescent="0.35">
      <c r="B19" t="s">
        <v>63</v>
      </c>
    </row>
    <row r="20" spans="2:40" x14ac:dyDescent="0.35">
      <c r="B20" t="s">
        <v>64</v>
      </c>
    </row>
    <row r="22" spans="2:40" x14ac:dyDescent="0.35">
      <c r="B22" s="8" t="str">
        <f>HYPERLINK("#'Contents'!A1", "Return to Contents")</f>
        <v>Return to Contents</v>
      </c>
    </row>
  </sheetData>
  <mergeCells count="9">
    <mergeCell ref="AF5"/>
    <mergeCell ref="AH5"/>
    <mergeCell ref="AJ5:AN5"/>
    <mergeCell ref="D2:AH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dimension ref="B2:AN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0" width="10.7265625" customWidth="1"/>
    <col min="41" max="41" width="2.1796875" customWidth="1"/>
  </cols>
  <sheetData>
    <row r="2" spans="2:40" ht="40" customHeight="1" x14ac:dyDescent="0.35">
      <c r="D2" s="30" t="s">
        <v>313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row>
    <row r="5" spans="2:40" ht="30" customHeight="1" x14ac:dyDescent="0.35">
      <c r="B5" s="15"/>
      <c r="C5" s="15"/>
      <c r="D5" s="29" t="s">
        <v>49</v>
      </c>
      <c r="E5" s="29"/>
      <c r="F5" s="15"/>
      <c r="G5" s="29" t="s">
        <v>50</v>
      </c>
      <c r="H5" s="29"/>
      <c r="I5" s="29"/>
      <c r="J5" s="29"/>
      <c r="K5" s="29"/>
      <c r="L5" s="29"/>
      <c r="M5" s="15"/>
      <c r="N5" s="29" t="s">
        <v>51</v>
      </c>
      <c r="O5" s="29"/>
      <c r="P5" s="29"/>
      <c r="Q5" s="29"/>
      <c r="R5" s="29"/>
      <c r="S5" s="15"/>
      <c r="T5" s="29" t="s">
        <v>52</v>
      </c>
      <c r="U5" s="29"/>
      <c r="V5" s="29"/>
      <c r="W5" s="29"/>
      <c r="X5" s="15"/>
      <c r="Y5" s="29" t="s">
        <v>53</v>
      </c>
      <c r="Z5" s="29"/>
      <c r="AA5" s="29"/>
      <c r="AB5" s="29"/>
      <c r="AC5" s="29"/>
      <c r="AD5" s="29"/>
      <c r="AE5" s="15"/>
      <c r="AF5" s="29" t="s">
        <v>42</v>
      </c>
      <c r="AG5" s="15"/>
      <c r="AH5" s="29" t="s">
        <v>43</v>
      </c>
      <c r="AI5" s="15"/>
      <c r="AJ5" s="29" t="s">
        <v>54</v>
      </c>
      <c r="AK5" s="29"/>
      <c r="AL5" s="29"/>
      <c r="AM5" s="29"/>
      <c r="AN5" s="29"/>
    </row>
    <row r="6" spans="2:4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C6" s="12" t="s">
        <v>40</v>
      </c>
      <c r="AD6" s="12" t="s">
        <v>41</v>
      </c>
      <c r="AF6" s="12" t="s">
        <v>42</v>
      </c>
      <c r="AH6" s="12" t="s">
        <v>43</v>
      </c>
      <c r="AJ6" s="12" t="s">
        <v>44</v>
      </c>
      <c r="AK6" s="12" t="s">
        <v>45</v>
      </c>
      <c r="AL6" s="12" t="s">
        <v>46</v>
      </c>
      <c r="AM6" s="12" t="s">
        <v>47</v>
      </c>
      <c r="AN6" s="12" t="s">
        <v>48</v>
      </c>
    </row>
    <row r="7" spans="2:40" ht="30" customHeight="1" x14ac:dyDescent="0.35">
      <c r="B7" s="10" t="s">
        <v>19</v>
      </c>
      <c r="C7" s="10">
        <v>1008</v>
      </c>
      <c r="D7" s="10">
        <v>459</v>
      </c>
      <c r="E7" s="10">
        <v>546</v>
      </c>
      <c r="F7" s="10"/>
      <c r="G7" s="10">
        <v>99</v>
      </c>
      <c r="H7" s="10">
        <v>151</v>
      </c>
      <c r="I7" s="10">
        <v>140</v>
      </c>
      <c r="J7" s="10">
        <v>164</v>
      </c>
      <c r="K7" s="10">
        <v>186</v>
      </c>
      <c r="L7" s="10">
        <v>268</v>
      </c>
      <c r="M7" s="10"/>
      <c r="N7" s="10">
        <v>91</v>
      </c>
      <c r="O7" s="10">
        <v>143</v>
      </c>
      <c r="P7" s="10">
        <v>357</v>
      </c>
      <c r="Q7" s="10">
        <v>280</v>
      </c>
      <c r="R7" s="10">
        <v>129</v>
      </c>
      <c r="S7" s="10"/>
      <c r="T7" s="10">
        <v>61</v>
      </c>
      <c r="U7" s="10">
        <v>290</v>
      </c>
      <c r="V7" s="10">
        <v>259</v>
      </c>
      <c r="W7" s="10">
        <v>272</v>
      </c>
      <c r="X7" s="10"/>
      <c r="Y7" s="10">
        <v>415</v>
      </c>
      <c r="Z7" s="10">
        <v>104</v>
      </c>
      <c r="AA7" s="10">
        <v>327</v>
      </c>
      <c r="AB7" s="10">
        <v>67</v>
      </c>
      <c r="AC7" s="10">
        <v>69</v>
      </c>
      <c r="AD7" s="10">
        <v>21</v>
      </c>
      <c r="AE7" s="10"/>
      <c r="AF7" s="10">
        <v>488</v>
      </c>
      <c r="AG7" s="10"/>
      <c r="AH7" s="10">
        <v>983</v>
      </c>
      <c r="AI7" s="10"/>
      <c r="AJ7" s="10">
        <v>334</v>
      </c>
      <c r="AK7" s="10">
        <v>150</v>
      </c>
      <c r="AL7" s="10">
        <v>221</v>
      </c>
      <c r="AM7" s="10">
        <v>207</v>
      </c>
      <c r="AN7" s="10">
        <v>96</v>
      </c>
    </row>
    <row r="8" spans="2:40" ht="30" customHeight="1" x14ac:dyDescent="0.35">
      <c r="B8" s="11" t="s">
        <v>20</v>
      </c>
      <c r="C8" s="11">
        <v>1008</v>
      </c>
      <c r="D8" s="11">
        <v>503</v>
      </c>
      <c r="E8" s="11">
        <v>502</v>
      </c>
      <c r="F8" s="11"/>
      <c r="G8" s="11">
        <v>109</v>
      </c>
      <c r="H8" s="11">
        <v>169</v>
      </c>
      <c r="I8" s="11">
        <v>145</v>
      </c>
      <c r="J8" s="11">
        <v>169</v>
      </c>
      <c r="K8" s="11">
        <v>162</v>
      </c>
      <c r="L8" s="11">
        <v>255</v>
      </c>
      <c r="M8" s="11"/>
      <c r="N8" s="11">
        <v>95</v>
      </c>
      <c r="O8" s="11">
        <v>146</v>
      </c>
      <c r="P8" s="11">
        <v>349</v>
      </c>
      <c r="Q8" s="11">
        <v>281</v>
      </c>
      <c r="R8" s="11">
        <v>129</v>
      </c>
      <c r="S8" s="11"/>
      <c r="T8" s="11">
        <v>62</v>
      </c>
      <c r="U8" s="11">
        <v>286</v>
      </c>
      <c r="V8" s="11">
        <v>258</v>
      </c>
      <c r="W8" s="11">
        <v>278</v>
      </c>
      <c r="X8" s="11"/>
      <c r="Y8" s="11">
        <v>428</v>
      </c>
      <c r="Z8" s="11">
        <v>102</v>
      </c>
      <c r="AA8" s="11">
        <v>309</v>
      </c>
      <c r="AB8" s="11">
        <v>69</v>
      </c>
      <c r="AC8" s="11">
        <v>74</v>
      </c>
      <c r="AD8" s="11">
        <v>21</v>
      </c>
      <c r="AE8" s="11"/>
      <c r="AF8" s="11">
        <v>487</v>
      </c>
      <c r="AG8" s="11"/>
      <c r="AH8" s="11">
        <v>984</v>
      </c>
      <c r="AI8" s="11"/>
      <c r="AJ8" s="11">
        <v>320</v>
      </c>
      <c r="AK8" s="11">
        <v>145</v>
      </c>
      <c r="AL8" s="11">
        <v>211</v>
      </c>
      <c r="AM8" s="11">
        <v>229</v>
      </c>
      <c r="AN8" s="11">
        <v>103</v>
      </c>
    </row>
    <row r="9" spans="2:40" x14ac:dyDescent="0.35">
      <c r="B9" s="18" t="s">
        <v>298</v>
      </c>
      <c r="C9" s="17">
        <v>0.224745380706387</v>
      </c>
      <c r="D9" s="17">
        <v>0.25025366851617598</v>
      </c>
      <c r="E9" s="17">
        <v>0.196630231221427</v>
      </c>
      <c r="F9" s="17"/>
      <c r="G9" s="17">
        <v>0.28677035093087999</v>
      </c>
      <c r="H9" s="17">
        <v>0.283442415671595</v>
      </c>
      <c r="I9" s="17">
        <v>0.215788741494717</v>
      </c>
      <c r="J9" s="17">
        <v>0.215606008942024</v>
      </c>
      <c r="K9" s="17">
        <v>0.214657946288002</v>
      </c>
      <c r="L9" s="17">
        <v>0.17683862277349899</v>
      </c>
      <c r="M9" s="17"/>
      <c r="N9" s="17">
        <v>0.243529165577658</v>
      </c>
      <c r="O9" s="17">
        <v>0.26689583117943499</v>
      </c>
      <c r="P9" s="17">
        <v>0.17081498466496201</v>
      </c>
      <c r="Q9" s="17">
        <v>0.24199442138819299</v>
      </c>
      <c r="R9" s="17">
        <v>0.27673262811719102</v>
      </c>
      <c r="S9" s="17"/>
      <c r="T9" s="17">
        <v>0.18964460667727201</v>
      </c>
      <c r="U9" s="17">
        <v>0.189856401289587</v>
      </c>
      <c r="V9" s="17">
        <v>0.25776906150135498</v>
      </c>
      <c r="W9" s="17">
        <v>0.256674474190762</v>
      </c>
      <c r="X9" s="17"/>
      <c r="Y9" s="17">
        <v>0.25076738031859602</v>
      </c>
      <c r="Z9" s="17">
        <v>0.28818675132243399</v>
      </c>
      <c r="AA9" s="17">
        <v>0.175777993601236</v>
      </c>
      <c r="AB9" s="17">
        <v>0.15911024299915799</v>
      </c>
      <c r="AC9" s="17">
        <v>0.25946912543825801</v>
      </c>
      <c r="AD9" s="17">
        <v>0.16415776611112901</v>
      </c>
      <c r="AE9" s="17"/>
      <c r="AF9" s="17">
        <v>0.204513066805279</v>
      </c>
      <c r="AG9" s="17"/>
      <c r="AH9" s="17">
        <v>0.22925374469797399</v>
      </c>
      <c r="AI9" s="17"/>
      <c r="AJ9" s="17">
        <v>0.261283087387299</v>
      </c>
      <c r="AK9" s="17">
        <v>0.21584114305031599</v>
      </c>
      <c r="AL9" s="17">
        <v>0.19679986919763201</v>
      </c>
      <c r="AM9" s="17">
        <v>0.21301503300813401</v>
      </c>
      <c r="AN9" s="17">
        <v>0.20709296200236901</v>
      </c>
    </row>
    <row r="10" spans="2:40" x14ac:dyDescent="0.35">
      <c r="B10" s="18" t="s">
        <v>299</v>
      </c>
      <c r="C10" s="17">
        <v>0.36554434398955399</v>
      </c>
      <c r="D10" s="17">
        <v>0.39229735773956198</v>
      </c>
      <c r="E10" s="17">
        <v>0.338948168335855</v>
      </c>
      <c r="F10" s="17"/>
      <c r="G10" s="17">
        <v>0.35718100334789799</v>
      </c>
      <c r="H10" s="17">
        <v>0.37979897239038701</v>
      </c>
      <c r="I10" s="17">
        <v>0.42254352703346199</v>
      </c>
      <c r="J10" s="17">
        <v>0.44827988018360398</v>
      </c>
      <c r="K10" s="17">
        <v>0.26107521758115698</v>
      </c>
      <c r="L10" s="17">
        <v>0.33869785644028</v>
      </c>
      <c r="M10" s="17"/>
      <c r="N10" s="17">
        <v>0.36220880896880903</v>
      </c>
      <c r="O10" s="17">
        <v>0.27709754058271702</v>
      </c>
      <c r="P10" s="17">
        <v>0.32454498484386102</v>
      </c>
      <c r="Q10" s="17">
        <v>0.46102416427820703</v>
      </c>
      <c r="R10" s="17">
        <v>0.36392300538602701</v>
      </c>
      <c r="S10" s="17"/>
      <c r="T10" s="17">
        <v>0.31215405113758399</v>
      </c>
      <c r="U10" s="17">
        <v>0.33341156345906597</v>
      </c>
      <c r="V10" s="17">
        <v>0.37944106465938199</v>
      </c>
      <c r="W10" s="17">
        <v>0.457751421206267</v>
      </c>
      <c r="X10" s="17"/>
      <c r="Y10" s="17">
        <v>0.420948523236848</v>
      </c>
      <c r="Z10" s="17">
        <v>0.32208010239545698</v>
      </c>
      <c r="AA10" s="17">
        <v>0.303023505764204</v>
      </c>
      <c r="AB10" s="17">
        <v>0.41551992693821199</v>
      </c>
      <c r="AC10" s="17">
        <v>0.362323800329519</v>
      </c>
      <c r="AD10" s="17">
        <v>0.301842754796188</v>
      </c>
      <c r="AE10" s="17"/>
      <c r="AF10" s="17">
        <v>0.38609062052422399</v>
      </c>
      <c r="AG10" s="17"/>
      <c r="AH10" s="17">
        <v>0.367327462767919</v>
      </c>
      <c r="AI10" s="17"/>
      <c r="AJ10" s="17">
        <v>0.35156807639905002</v>
      </c>
      <c r="AK10" s="17">
        <v>0.38116687028755097</v>
      </c>
      <c r="AL10" s="17">
        <v>0.34437123469786401</v>
      </c>
      <c r="AM10" s="17">
        <v>0.427331667497589</v>
      </c>
      <c r="AN10" s="17">
        <v>0.29297510411536398</v>
      </c>
    </row>
    <row r="11" spans="2:40" x14ac:dyDescent="0.35">
      <c r="B11" s="18" t="s">
        <v>300</v>
      </c>
      <c r="C11" s="17">
        <v>0.19065636647596801</v>
      </c>
      <c r="D11" s="17">
        <v>0.17492483969255099</v>
      </c>
      <c r="E11" s="17">
        <v>0.20752655131394401</v>
      </c>
      <c r="F11" s="17"/>
      <c r="G11" s="17">
        <v>0.16600955213673299</v>
      </c>
      <c r="H11" s="17">
        <v>0.158534896496795</v>
      </c>
      <c r="I11" s="17">
        <v>0.139316321624295</v>
      </c>
      <c r="J11" s="17">
        <v>0.18516741000068801</v>
      </c>
      <c r="K11" s="17">
        <v>0.25854069581259498</v>
      </c>
      <c r="L11" s="17">
        <v>0.212266046278758</v>
      </c>
      <c r="M11" s="17"/>
      <c r="N11" s="17">
        <v>0.17669067563945101</v>
      </c>
      <c r="O11" s="17">
        <v>0.161706629002141</v>
      </c>
      <c r="P11" s="17">
        <v>0.25067898611841999</v>
      </c>
      <c r="Q11" s="17">
        <v>0.13243441101671699</v>
      </c>
      <c r="R11" s="17">
        <v>0.209825944717315</v>
      </c>
      <c r="S11" s="17"/>
      <c r="T11" s="17">
        <v>0.25102223770926502</v>
      </c>
      <c r="U11" s="17">
        <v>0.22574763128258701</v>
      </c>
      <c r="V11" s="17">
        <v>0.142781350596347</v>
      </c>
      <c r="W11" s="17">
        <v>0.16692360951777299</v>
      </c>
      <c r="X11" s="17"/>
      <c r="Y11" s="17">
        <v>0.161049290318208</v>
      </c>
      <c r="Z11" s="17">
        <v>0.19405900230895301</v>
      </c>
      <c r="AA11" s="17">
        <v>0.22497356401244201</v>
      </c>
      <c r="AB11" s="17">
        <v>0.20937309390867501</v>
      </c>
      <c r="AC11" s="17">
        <v>0.15402319275360599</v>
      </c>
      <c r="AD11" s="17">
        <v>0.34376933225723699</v>
      </c>
      <c r="AE11" s="17"/>
      <c r="AF11" s="17">
        <v>0.17976531550179101</v>
      </c>
      <c r="AG11" s="17"/>
      <c r="AH11" s="17">
        <v>0.19030650777652799</v>
      </c>
      <c r="AI11" s="17"/>
      <c r="AJ11" s="17">
        <v>0.167832196874941</v>
      </c>
      <c r="AK11" s="17">
        <v>0.18131393913132399</v>
      </c>
      <c r="AL11" s="17">
        <v>0.230313987940238</v>
      </c>
      <c r="AM11" s="17">
        <v>0.180631081319994</v>
      </c>
      <c r="AN11" s="17">
        <v>0.215767224816349</v>
      </c>
    </row>
    <row r="12" spans="2:40" x14ac:dyDescent="0.35">
      <c r="B12" s="18" t="s">
        <v>301</v>
      </c>
      <c r="C12" s="17">
        <v>5.6383219303128E-2</v>
      </c>
      <c r="D12" s="17">
        <v>6.7249692777191505E-2</v>
      </c>
      <c r="E12" s="17">
        <v>4.5850869569870001E-2</v>
      </c>
      <c r="F12" s="17"/>
      <c r="G12" s="17">
        <v>9.9752241457483501E-2</v>
      </c>
      <c r="H12" s="17">
        <v>6.1073404350112E-2</v>
      </c>
      <c r="I12" s="17">
        <v>5.20460116013121E-2</v>
      </c>
      <c r="J12" s="17">
        <v>2.9727377215938398E-2</v>
      </c>
      <c r="K12" s="17">
        <v>4.2894870321697198E-2</v>
      </c>
      <c r="L12" s="17">
        <v>6.3440737718599802E-2</v>
      </c>
      <c r="M12" s="17"/>
      <c r="N12" s="17">
        <v>1.3419450847732E-2</v>
      </c>
      <c r="O12" s="17">
        <v>9.1883053920069499E-2</v>
      </c>
      <c r="P12" s="17">
        <v>5.4606713076137403E-2</v>
      </c>
      <c r="Q12" s="17">
        <v>5.0654708153408001E-2</v>
      </c>
      <c r="R12" s="17">
        <v>5.2990884728889603E-2</v>
      </c>
      <c r="S12" s="17"/>
      <c r="T12" s="17">
        <v>0.11003181926925699</v>
      </c>
      <c r="U12" s="17">
        <v>4.7001235684979402E-2</v>
      </c>
      <c r="V12" s="17">
        <v>5.3642249651771903E-2</v>
      </c>
      <c r="W12" s="17">
        <v>3.93517041235125E-2</v>
      </c>
      <c r="X12" s="17"/>
      <c r="Y12" s="17">
        <v>4.18217693856857E-2</v>
      </c>
      <c r="Z12" s="17">
        <v>4.71340108150404E-2</v>
      </c>
      <c r="AA12" s="17">
        <v>6.8205986094907897E-2</v>
      </c>
      <c r="AB12" s="17">
        <v>7.7922105356077798E-2</v>
      </c>
      <c r="AC12" s="17">
        <v>0.103839241961174</v>
      </c>
      <c r="AD12" s="17">
        <v>0</v>
      </c>
      <c r="AE12" s="17"/>
      <c r="AF12" s="17">
        <v>5.6058489215323998E-2</v>
      </c>
      <c r="AG12" s="17"/>
      <c r="AH12" s="17">
        <v>5.6831960120376897E-2</v>
      </c>
      <c r="AI12" s="17"/>
      <c r="AJ12" s="17">
        <v>5.3771342974097899E-2</v>
      </c>
      <c r="AK12" s="17">
        <v>4.9923315822670698E-2</v>
      </c>
      <c r="AL12" s="17">
        <v>4.0117322052359003E-2</v>
      </c>
      <c r="AM12" s="17">
        <v>5.6480880257829498E-2</v>
      </c>
      <c r="AN12" s="17">
        <v>0.106696096887997</v>
      </c>
    </row>
    <row r="13" spans="2:40" x14ac:dyDescent="0.35">
      <c r="B13" s="18" t="s">
        <v>302</v>
      </c>
      <c r="C13" s="17">
        <v>5.9562817961955603E-2</v>
      </c>
      <c r="D13" s="17">
        <v>6.7931936952738095E-2</v>
      </c>
      <c r="E13" s="17">
        <v>5.1547188721098001E-2</v>
      </c>
      <c r="F13" s="17"/>
      <c r="G13" s="17">
        <v>5.3122617380058502E-2</v>
      </c>
      <c r="H13" s="17">
        <v>2.8406062596522601E-2</v>
      </c>
      <c r="I13" s="17">
        <v>7.3808367413723402E-2</v>
      </c>
      <c r="J13" s="17">
        <v>3.6628903998914303E-2</v>
      </c>
      <c r="K13" s="17">
        <v>0.10647468710345399</v>
      </c>
      <c r="L13" s="17">
        <v>6.0291346680787901E-2</v>
      </c>
      <c r="M13" s="17"/>
      <c r="N13" s="17">
        <v>7.6277115553638697E-2</v>
      </c>
      <c r="O13" s="17">
        <v>9.18381121295513E-2</v>
      </c>
      <c r="P13" s="17">
        <v>7.1739422327476293E-2</v>
      </c>
      <c r="Q13" s="17">
        <v>3.79474996920924E-2</v>
      </c>
      <c r="R13" s="17">
        <v>2.85732908560394E-2</v>
      </c>
      <c r="S13" s="17"/>
      <c r="T13" s="17">
        <v>6.3679546510085602E-2</v>
      </c>
      <c r="U13" s="17">
        <v>8.1801167299847197E-2</v>
      </c>
      <c r="V13" s="17">
        <v>5.6068295057951897E-2</v>
      </c>
      <c r="W13" s="17">
        <v>3.0141450202404701E-2</v>
      </c>
      <c r="X13" s="17"/>
      <c r="Y13" s="17">
        <v>4.5969003644262499E-2</v>
      </c>
      <c r="Z13" s="17">
        <v>4.5038395594313302E-2</v>
      </c>
      <c r="AA13" s="17">
        <v>6.9519803731516394E-2</v>
      </c>
      <c r="AB13" s="17">
        <v>0.112012635134318</v>
      </c>
      <c r="AC13" s="17">
        <v>2.7817274793180601E-2</v>
      </c>
      <c r="AD13" s="17">
        <v>0.107449768675336</v>
      </c>
      <c r="AE13" s="17"/>
      <c r="AF13" s="17">
        <v>6.5066679625790005E-2</v>
      </c>
      <c r="AG13" s="17"/>
      <c r="AH13" s="17">
        <v>5.7111195941846597E-2</v>
      </c>
      <c r="AI13" s="17"/>
      <c r="AJ13" s="17">
        <v>5.8839193251213201E-2</v>
      </c>
      <c r="AK13" s="17">
        <v>5.9667664694608102E-2</v>
      </c>
      <c r="AL13" s="17">
        <v>5.2957450766899998E-2</v>
      </c>
      <c r="AM13" s="17">
        <v>5.1646125903703703E-2</v>
      </c>
      <c r="AN13" s="17">
        <v>9.2795945056124401E-2</v>
      </c>
    </row>
    <row r="14" spans="2:40" x14ac:dyDescent="0.35">
      <c r="B14" s="18" t="s">
        <v>58</v>
      </c>
      <c r="C14" s="17">
        <v>0.10310787156300701</v>
      </c>
      <c r="D14" s="17">
        <v>4.7342504321781498E-2</v>
      </c>
      <c r="E14" s="17">
        <v>0.159496990837806</v>
      </c>
      <c r="F14" s="17"/>
      <c r="G14" s="17">
        <v>3.7164234746947397E-2</v>
      </c>
      <c r="H14" s="17">
        <v>8.8744248494588396E-2</v>
      </c>
      <c r="I14" s="17">
        <v>9.6497030832490394E-2</v>
      </c>
      <c r="J14" s="17">
        <v>8.4590419658830698E-2</v>
      </c>
      <c r="K14" s="17">
        <v>0.116356582893094</v>
      </c>
      <c r="L14" s="17">
        <v>0.148465390108076</v>
      </c>
      <c r="M14" s="17"/>
      <c r="N14" s="17">
        <v>0.127874783412711</v>
      </c>
      <c r="O14" s="17">
        <v>0.110578833186085</v>
      </c>
      <c r="P14" s="17">
        <v>0.12761490896914399</v>
      </c>
      <c r="Q14" s="17">
        <v>7.5944795471383206E-2</v>
      </c>
      <c r="R14" s="17">
        <v>6.7954246194537604E-2</v>
      </c>
      <c r="S14" s="17"/>
      <c r="T14" s="17">
        <v>7.3467738696536097E-2</v>
      </c>
      <c r="U14" s="17">
        <v>0.122182000983933</v>
      </c>
      <c r="V14" s="17">
        <v>0.11029797853319299</v>
      </c>
      <c r="W14" s="17">
        <v>4.9157340759280403E-2</v>
      </c>
      <c r="X14" s="17"/>
      <c r="Y14" s="17">
        <v>7.9444033096400093E-2</v>
      </c>
      <c r="Z14" s="17">
        <v>0.103501737563803</v>
      </c>
      <c r="AA14" s="17">
        <v>0.15849914679569399</v>
      </c>
      <c r="AB14" s="17">
        <v>2.60619956635595E-2</v>
      </c>
      <c r="AC14" s="17">
        <v>9.2527364724261499E-2</v>
      </c>
      <c r="AD14" s="17">
        <v>8.2780378160109996E-2</v>
      </c>
      <c r="AE14" s="17"/>
      <c r="AF14" s="17">
        <v>0.10850582832759199</v>
      </c>
      <c r="AG14" s="17"/>
      <c r="AH14" s="17">
        <v>9.9169128695355796E-2</v>
      </c>
      <c r="AI14" s="17"/>
      <c r="AJ14" s="17">
        <v>0.106706103113399</v>
      </c>
      <c r="AK14" s="17">
        <v>0.11208706701353099</v>
      </c>
      <c r="AL14" s="17">
        <v>0.13544013534500701</v>
      </c>
      <c r="AM14" s="17">
        <v>7.0895212012748898E-2</v>
      </c>
      <c r="AN14" s="17">
        <v>8.4672667121796996E-2</v>
      </c>
    </row>
    <row r="15" spans="2:40" x14ac:dyDescent="0.35">
      <c r="B15" s="18" t="s">
        <v>303</v>
      </c>
      <c r="C15" s="21">
        <v>0.59028972469594199</v>
      </c>
      <c r="D15" s="21">
        <v>0.64255102625573801</v>
      </c>
      <c r="E15" s="21">
        <v>0.53557839955728204</v>
      </c>
      <c r="F15" s="21"/>
      <c r="G15" s="21">
        <v>0.64395135427877803</v>
      </c>
      <c r="H15" s="21">
        <v>0.66324138806198196</v>
      </c>
      <c r="I15" s="21">
        <v>0.63833226852817904</v>
      </c>
      <c r="J15" s="21">
        <v>0.66388588912562796</v>
      </c>
      <c r="K15" s="21">
        <v>0.47573316386915998</v>
      </c>
      <c r="L15" s="21">
        <v>0.51553647921377899</v>
      </c>
      <c r="M15" s="21"/>
      <c r="N15" s="21">
        <v>0.60573797454646705</v>
      </c>
      <c r="O15" s="21">
        <v>0.54399337176215301</v>
      </c>
      <c r="P15" s="21">
        <v>0.49535996950882299</v>
      </c>
      <c r="Q15" s="21">
        <v>0.70301858566639996</v>
      </c>
      <c r="R15" s="21">
        <v>0.64065563350321797</v>
      </c>
      <c r="S15" s="21"/>
      <c r="T15" s="21">
        <v>0.501798657814856</v>
      </c>
      <c r="U15" s="21">
        <v>0.523267964748654</v>
      </c>
      <c r="V15" s="21">
        <v>0.63721012616073602</v>
      </c>
      <c r="W15" s="21">
        <v>0.71442589539702905</v>
      </c>
      <c r="X15" s="21"/>
      <c r="Y15" s="21">
        <v>0.67171590355544397</v>
      </c>
      <c r="Z15" s="21">
        <v>0.61026685371789102</v>
      </c>
      <c r="AA15" s="21">
        <v>0.47880149936543998</v>
      </c>
      <c r="AB15" s="21">
        <v>0.57463016993737004</v>
      </c>
      <c r="AC15" s="21">
        <v>0.621792925767777</v>
      </c>
      <c r="AD15" s="21">
        <v>0.46600052090731697</v>
      </c>
      <c r="AE15" s="21"/>
      <c r="AF15" s="21">
        <v>0.59060368732950297</v>
      </c>
      <c r="AG15" s="21"/>
      <c r="AH15" s="21">
        <v>0.59658120746589305</v>
      </c>
      <c r="AI15" s="21"/>
      <c r="AJ15" s="21">
        <v>0.61285116378634896</v>
      </c>
      <c r="AK15" s="21">
        <v>0.59700801333786702</v>
      </c>
      <c r="AL15" s="21">
        <v>0.54117110389549505</v>
      </c>
      <c r="AM15" s="21">
        <v>0.64034670050572395</v>
      </c>
      <c r="AN15" s="21">
        <v>0.50006806611773302</v>
      </c>
    </row>
    <row r="16" spans="2:40" x14ac:dyDescent="0.35">
      <c r="B16" s="18" t="s">
        <v>304</v>
      </c>
      <c r="C16" s="21">
        <v>0.115946037265084</v>
      </c>
      <c r="D16" s="21">
        <v>0.13518162972993</v>
      </c>
      <c r="E16" s="21">
        <v>9.7398058290967898E-2</v>
      </c>
      <c r="F16" s="21"/>
      <c r="G16" s="21">
        <v>0.15287485883754201</v>
      </c>
      <c r="H16" s="21">
        <v>8.9479466946634598E-2</v>
      </c>
      <c r="I16" s="21">
        <v>0.12585437901503599</v>
      </c>
      <c r="J16" s="21">
        <v>6.6356281214852694E-2</v>
      </c>
      <c r="K16" s="21">
        <v>0.14936955742515101</v>
      </c>
      <c r="L16" s="21">
        <v>0.123732084399388</v>
      </c>
      <c r="M16" s="21"/>
      <c r="N16" s="21">
        <v>8.9696566401370706E-2</v>
      </c>
      <c r="O16" s="21">
        <v>0.18372116604962099</v>
      </c>
      <c r="P16" s="21">
        <v>0.126346135403614</v>
      </c>
      <c r="Q16" s="21">
        <v>8.8602207845500394E-2</v>
      </c>
      <c r="R16" s="21">
        <v>8.15641755849289E-2</v>
      </c>
      <c r="S16" s="21"/>
      <c r="T16" s="21">
        <v>0.17371136577934301</v>
      </c>
      <c r="U16" s="21">
        <v>0.12880240298482701</v>
      </c>
      <c r="V16" s="21">
        <v>0.10971054470972399</v>
      </c>
      <c r="W16" s="21">
        <v>6.9493154325917197E-2</v>
      </c>
      <c r="X16" s="21"/>
      <c r="Y16" s="21">
        <v>8.7790773029948199E-2</v>
      </c>
      <c r="Z16" s="21">
        <v>9.2172406409353702E-2</v>
      </c>
      <c r="AA16" s="21">
        <v>0.137725789826424</v>
      </c>
      <c r="AB16" s="21">
        <v>0.18993474049039599</v>
      </c>
      <c r="AC16" s="21">
        <v>0.131656516754355</v>
      </c>
      <c r="AD16" s="21">
        <v>0.107449768675336</v>
      </c>
      <c r="AE16" s="21"/>
      <c r="AF16" s="21">
        <v>0.121125168841114</v>
      </c>
      <c r="AG16" s="21"/>
      <c r="AH16" s="21">
        <v>0.11394315606222299</v>
      </c>
      <c r="AI16" s="21"/>
      <c r="AJ16" s="21">
        <v>0.112610536225311</v>
      </c>
      <c r="AK16" s="21">
        <v>0.109590980517279</v>
      </c>
      <c r="AL16" s="21">
        <v>9.3074772819258994E-2</v>
      </c>
      <c r="AM16" s="21">
        <v>0.10812700616153301</v>
      </c>
      <c r="AN16" s="21">
        <v>0.19949204194412101</v>
      </c>
    </row>
    <row r="17" spans="2:40" x14ac:dyDescent="0.35">
      <c r="B17" s="18" t="s">
        <v>240</v>
      </c>
      <c r="C17" s="22">
        <v>0.47434368743085797</v>
      </c>
      <c r="D17" s="22">
        <v>0.50736939652580904</v>
      </c>
      <c r="E17" s="22">
        <v>0.438180341266314</v>
      </c>
      <c r="F17" s="22"/>
      <c r="G17" s="22">
        <v>0.49107649544123599</v>
      </c>
      <c r="H17" s="22">
        <v>0.57376192111534696</v>
      </c>
      <c r="I17" s="22">
        <v>0.51247788951314399</v>
      </c>
      <c r="J17" s="22">
        <v>0.59752960791077503</v>
      </c>
      <c r="K17" s="22">
        <v>0.32636360644400902</v>
      </c>
      <c r="L17" s="22">
        <v>0.391804394814391</v>
      </c>
      <c r="M17" s="22"/>
      <c r="N17" s="22">
        <v>0.51604140814509603</v>
      </c>
      <c r="O17" s="22">
        <v>0.36027220571253199</v>
      </c>
      <c r="P17" s="22">
        <v>0.36901383410520899</v>
      </c>
      <c r="Q17" s="22">
        <v>0.61441637782089897</v>
      </c>
      <c r="R17" s="22">
        <v>0.55909145791828896</v>
      </c>
      <c r="S17" s="22"/>
      <c r="T17" s="22">
        <v>0.32808729203551301</v>
      </c>
      <c r="U17" s="22">
        <v>0.39446556176382702</v>
      </c>
      <c r="V17" s="22">
        <v>0.52749958145101306</v>
      </c>
      <c r="W17" s="22">
        <v>0.64493274107111198</v>
      </c>
      <c r="X17" s="22"/>
      <c r="Y17" s="22">
        <v>0.58392513052549599</v>
      </c>
      <c r="Z17" s="22">
        <v>0.51809444730853804</v>
      </c>
      <c r="AA17" s="22">
        <v>0.341075709539015</v>
      </c>
      <c r="AB17" s="22">
        <v>0.38469542944697399</v>
      </c>
      <c r="AC17" s="22">
        <v>0.49013640901342198</v>
      </c>
      <c r="AD17" s="22">
        <v>0.35855075223198102</v>
      </c>
      <c r="AE17" s="22"/>
      <c r="AF17" s="22">
        <v>0.46947851848838901</v>
      </c>
      <c r="AG17" s="22"/>
      <c r="AH17" s="22">
        <v>0.482638051403669</v>
      </c>
      <c r="AI17" s="22"/>
      <c r="AJ17" s="22">
        <v>0.50024062756103804</v>
      </c>
      <c r="AK17" s="22">
        <v>0.48741703282058801</v>
      </c>
      <c r="AL17" s="22">
        <v>0.44809633107623598</v>
      </c>
      <c r="AM17" s="22">
        <v>0.53221969434419003</v>
      </c>
      <c r="AN17" s="22">
        <v>0.30057602417361101</v>
      </c>
    </row>
    <row r="18" spans="2:40" x14ac:dyDescent="0.35">
      <c r="B18" s="16"/>
    </row>
    <row r="19" spans="2:40" x14ac:dyDescent="0.35">
      <c r="B19" t="s">
        <v>63</v>
      </c>
    </row>
    <row r="20" spans="2:40" x14ac:dyDescent="0.35">
      <c r="B20" t="s">
        <v>64</v>
      </c>
    </row>
    <row r="22" spans="2:40" x14ac:dyDescent="0.35">
      <c r="B22" s="8" t="str">
        <f>HYPERLINK("#'Contents'!A1", "Return to Contents")</f>
        <v>Return to Contents</v>
      </c>
    </row>
  </sheetData>
  <mergeCells count="9">
    <mergeCell ref="AF5"/>
    <mergeCell ref="AH5"/>
    <mergeCell ref="AJ5:AN5"/>
    <mergeCell ref="D2:AH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dimension ref="B2:AN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0" width="10.7265625" customWidth="1"/>
    <col min="41" max="41" width="2.1796875" customWidth="1"/>
  </cols>
  <sheetData>
    <row r="2" spans="2:40" ht="40" customHeight="1" x14ac:dyDescent="0.35">
      <c r="D2" s="30" t="s">
        <v>314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row>
    <row r="5" spans="2:40" ht="30" customHeight="1" x14ac:dyDescent="0.35">
      <c r="B5" s="15"/>
      <c r="C5" s="15"/>
      <c r="D5" s="29" t="s">
        <v>49</v>
      </c>
      <c r="E5" s="29"/>
      <c r="F5" s="15"/>
      <c r="G5" s="29" t="s">
        <v>50</v>
      </c>
      <c r="H5" s="29"/>
      <c r="I5" s="29"/>
      <c r="J5" s="29"/>
      <c r="K5" s="29"/>
      <c r="L5" s="29"/>
      <c r="M5" s="15"/>
      <c r="N5" s="29" t="s">
        <v>51</v>
      </c>
      <c r="O5" s="29"/>
      <c r="P5" s="29"/>
      <c r="Q5" s="29"/>
      <c r="R5" s="29"/>
      <c r="S5" s="15"/>
      <c r="T5" s="29" t="s">
        <v>52</v>
      </c>
      <c r="U5" s="29"/>
      <c r="V5" s="29"/>
      <c r="W5" s="29"/>
      <c r="X5" s="15"/>
      <c r="Y5" s="29" t="s">
        <v>53</v>
      </c>
      <c r="Z5" s="29"/>
      <c r="AA5" s="29"/>
      <c r="AB5" s="29"/>
      <c r="AC5" s="29"/>
      <c r="AD5" s="29"/>
      <c r="AE5" s="15"/>
      <c r="AF5" s="29" t="s">
        <v>42</v>
      </c>
      <c r="AG5" s="15"/>
      <c r="AH5" s="29" t="s">
        <v>43</v>
      </c>
      <c r="AI5" s="15"/>
      <c r="AJ5" s="29" t="s">
        <v>54</v>
      </c>
      <c r="AK5" s="29"/>
      <c r="AL5" s="29"/>
      <c r="AM5" s="29"/>
      <c r="AN5" s="29"/>
    </row>
    <row r="6" spans="2:4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C6" s="12" t="s">
        <v>40</v>
      </c>
      <c r="AD6" s="12" t="s">
        <v>41</v>
      </c>
      <c r="AF6" s="12" t="s">
        <v>42</v>
      </c>
      <c r="AH6" s="12" t="s">
        <v>43</v>
      </c>
      <c r="AJ6" s="12" t="s">
        <v>44</v>
      </c>
      <c r="AK6" s="12" t="s">
        <v>45</v>
      </c>
      <c r="AL6" s="12" t="s">
        <v>46</v>
      </c>
      <c r="AM6" s="12" t="s">
        <v>47</v>
      </c>
      <c r="AN6" s="12" t="s">
        <v>48</v>
      </c>
    </row>
    <row r="7" spans="2:40" ht="30" customHeight="1" x14ac:dyDescent="0.35">
      <c r="B7" s="10" t="s">
        <v>19</v>
      </c>
      <c r="C7" s="10">
        <v>1008</v>
      </c>
      <c r="D7" s="10">
        <v>459</v>
      </c>
      <c r="E7" s="10">
        <v>546</v>
      </c>
      <c r="F7" s="10"/>
      <c r="G7" s="10">
        <v>99</v>
      </c>
      <c r="H7" s="10">
        <v>151</v>
      </c>
      <c r="I7" s="10">
        <v>140</v>
      </c>
      <c r="J7" s="10">
        <v>164</v>
      </c>
      <c r="K7" s="10">
        <v>186</v>
      </c>
      <c r="L7" s="10">
        <v>268</v>
      </c>
      <c r="M7" s="10"/>
      <c r="N7" s="10">
        <v>91</v>
      </c>
      <c r="O7" s="10">
        <v>143</v>
      </c>
      <c r="P7" s="10">
        <v>357</v>
      </c>
      <c r="Q7" s="10">
        <v>280</v>
      </c>
      <c r="R7" s="10">
        <v>129</v>
      </c>
      <c r="S7" s="10"/>
      <c r="T7" s="10">
        <v>61</v>
      </c>
      <c r="U7" s="10">
        <v>290</v>
      </c>
      <c r="V7" s="10">
        <v>259</v>
      </c>
      <c r="W7" s="10">
        <v>272</v>
      </c>
      <c r="X7" s="10"/>
      <c r="Y7" s="10">
        <v>415</v>
      </c>
      <c r="Z7" s="10">
        <v>104</v>
      </c>
      <c r="AA7" s="10">
        <v>327</v>
      </c>
      <c r="AB7" s="10">
        <v>67</v>
      </c>
      <c r="AC7" s="10">
        <v>69</v>
      </c>
      <c r="AD7" s="10">
        <v>21</v>
      </c>
      <c r="AE7" s="10"/>
      <c r="AF7" s="10">
        <v>488</v>
      </c>
      <c r="AG7" s="10"/>
      <c r="AH7" s="10">
        <v>983</v>
      </c>
      <c r="AI7" s="10"/>
      <c r="AJ7" s="10">
        <v>334</v>
      </c>
      <c r="AK7" s="10">
        <v>150</v>
      </c>
      <c r="AL7" s="10">
        <v>221</v>
      </c>
      <c r="AM7" s="10">
        <v>207</v>
      </c>
      <c r="AN7" s="10">
        <v>96</v>
      </c>
    </row>
    <row r="8" spans="2:40" ht="30" customHeight="1" x14ac:dyDescent="0.35">
      <c r="B8" s="11" t="s">
        <v>20</v>
      </c>
      <c r="C8" s="11">
        <v>1008</v>
      </c>
      <c r="D8" s="11">
        <v>503</v>
      </c>
      <c r="E8" s="11">
        <v>502</v>
      </c>
      <c r="F8" s="11"/>
      <c r="G8" s="11">
        <v>109</v>
      </c>
      <c r="H8" s="11">
        <v>169</v>
      </c>
      <c r="I8" s="11">
        <v>145</v>
      </c>
      <c r="J8" s="11">
        <v>169</v>
      </c>
      <c r="K8" s="11">
        <v>162</v>
      </c>
      <c r="L8" s="11">
        <v>255</v>
      </c>
      <c r="M8" s="11"/>
      <c r="N8" s="11">
        <v>95</v>
      </c>
      <c r="O8" s="11">
        <v>146</v>
      </c>
      <c r="P8" s="11">
        <v>349</v>
      </c>
      <c r="Q8" s="11">
        <v>281</v>
      </c>
      <c r="R8" s="11">
        <v>129</v>
      </c>
      <c r="S8" s="11"/>
      <c r="T8" s="11">
        <v>62</v>
      </c>
      <c r="U8" s="11">
        <v>286</v>
      </c>
      <c r="V8" s="11">
        <v>258</v>
      </c>
      <c r="W8" s="11">
        <v>278</v>
      </c>
      <c r="X8" s="11"/>
      <c r="Y8" s="11">
        <v>428</v>
      </c>
      <c r="Z8" s="11">
        <v>102</v>
      </c>
      <c r="AA8" s="11">
        <v>309</v>
      </c>
      <c r="AB8" s="11">
        <v>69</v>
      </c>
      <c r="AC8" s="11">
        <v>74</v>
      </c>
      <c r="AD8" s="11">
        <v>21</v>
      </c>
      <c r="AE8" s="11"/>
      <c r="AF8" s="11">
        <v>487</v>
      </c>
      <c r="AG8" s="11"/>
      <c r="AH8" s="11">
        <v>984</v>
      </c>
      <c r="AI8" s="11"/>
      <c r="AJ8" s="11">
        <v>320</v>
      </c>
      <c r="AK8" s="11">
        <v>145</v>
      </c>
      <c r="AL8" s="11">
        <v>211</v>
      </c>
      <c r="AM8" s="11">
        <v>229</v>
      </c>
      <c r="AN8" s="11">
        <v>103</v>
      </c>
    </row>
    <row r="9" spans="2:40" x14ac:dyDescent="0.35">
      <c r="B9" s="18" t="s">
        <v>298</v>
      </c>
      <c r="C9" s="17">
        <v>0.28202661947812502</v>
      </c>
      <c r="D9" s="17">
        <v>0.299972893299631</v>
      </c>
      <c r="E9" s="17">
        <v>0.26181606267826801</v>
      </c>
      <c r="F9" s="17"/>
      <c r="G9" s="17">
        <v>0.30881550443924799</v>
      </c>
      <c r="H9" s="17">
        <v>0.27032289398270298</v>
      </c>
      <c r="I9" s="17">
        <v>0.23437250157574099</v>
      </c>
      <c r="J9" s="17">
        <v>0.299218977729589</v>
      </c>
      <c r="K9" s="17">
        <v>0.26579100759102797</v>
      </c>
      <c r="L9" s="17">
        <v>0.30438683605242001</v>
      </c>
      <c r="M9" s="17"/>
      <c r="N9" s="17">
        <v>0.33331627858566099</v>
      </c>
      <c r="O9" s="17">
        <v>0.25489883990495099</v>
      </c>
      <c r="P9" s="17">
        <v>0.24859161221982001</v>
      </c>
      <c r="Q9" s="17">
        <v>0.325245033613344</v>
      </c>
      <c r="R9" s="17">
        <v>0.27967901010871099</v>
      </c>
      <c r="S9" s="17"/>
      <c r="T9" s="17">
        <v>0.299627923656689</v>
      </c>
      <c r="U9" s="17">
        <v>0.285236913810265</v>
      </c>
      <c r="V9" s="17">
        <v>0.29540182188619701</v>
      </c>
      <c r="W9" s="17">
        <v>0.29955512048278798</v>
      </c>
      <c r="X9" s="17"/>
      <c r="Y9" s="17">
        <v>0.28900479252348299</v>
      </c>
      <c r="Z9" s="17">
        <v>0.31967275745474399</v>
      </c>
      <c r="AA9" s="17">
        <v>0.27156109622121399</v>
      </c>
      <c r="AB9" s="17">
        <v>0.212564024905392</v>
      </c>
      <c r="AC9" s="17">
        <v>0.28696055070130899</v>
      </c>
      <c r="AD9" s="17">
        <v>0.25985829308340203</v>
      </c>
      <c r="AE9" s="17"/>
      <c r="AF9" s="17">
        <v>0.26955462457401302</v>
      </c>
      <c r="AG9" s="17"/>
      <c r="AH9" s="17">
        <v>0.28630329964051099</v>
      </c>
      <c r="AI9" s="17"/>
      <c r="AJ9" s="17">
        <v>0.306298583212741</v>
      </c>
      <c r="AK9" s="17">
        <v>0.27343674446810801</v>
      </c>
      <c r="AL9" s="17">
        <v>0.28124438291125903</v>
      </c>
      <c r="AM9" s="17">
        <v>0.27054645538602901</v>
      </c>
      <c r="AN9" s="17">
        <v>0.24583742505166301</v>
      </c>
    </row>
    <row r="10" spans="2:40" x14ac:dyDescent="0.35">
      <c r="B10" s="18" t="s">
        <v>299</v>
      </c>
      <c r="C10" s="17">
        <v>0.39511994379070398</v>
      </c>
      <c r="D10" s="17">
        <v>0.39755496324686501</v>
      </c>
      <c r="E10" s="17">
        <v>0.39302208213037598</v>
      </c>
      <c r="F10" s="17"/>
      <c r="G10" s="17">
        <v>0.40193244324995803</v>
      </c>
      <c r="H10" s="17">
        <v>0.46169705708251502</v>
      </c>
      <c r="I10" s="17">
        <v>0.42874924455250002</v>
      </c>
      <c r="J10" s="17">
        <v>0.347620982200121</v>
      </c>
      <c r="K10" s="17">
        <v>0.31213353588182602</v>
      </c>
      <c r="L10" s="17">
        <v>0.413086146740275</v>
      </c>
      <c r="M10" s="17"/>
      <c r="N10" s="17">
        <v>0.426960462444335</v>
      </c>
      <c r="O10" s="17">
        <v>0.35895962488397398</v>
      </c>
      <c r="P10" s="17">
        <v>0.35398047759016199</v>
      </c>
      <c r="Q10" s="17">
        <v>0.429463965708478</v>
      </c>
      <c r="R10" s="17">
        <v>0.43628069292028598</v>
      </c>
      <c r="S10" s="17"/>
      <c r="T10" s="17">
        <v>0.32070294756269202</v>
      </c>
      <c r="U10" s="17">
        <v>0.34854927211402997</v>
      </c>
      <c r="V10" s="17">
        <v>0.41446081130733498</v>
      </c>
      <c r="W10" s="17">
        <v>0.46607996369063598</v>
      </c>
      <c r="X10" s="17"/>
      <c r="Y10" s="17">
        <v>0.41783106519736002</v>
      </c>
      <c r="Z10" s="17">
        <v>0.35660746031311003</v>
      </c>
      <c r="AA10" s="17">
        <v>0.38893514592664002</v>
      </c>
      <c r="AB10" s="17">
        <v>0.36754297843822498</v>
      </c>
      <c r="AC10" s="17">
        <v>0.43546858236549402</v>
      </c>
      <c r="AD10" s="17">
        <v>0.25357139531289802</v>
      </c>
      <c r="AE10" s="17"/>
      <c r="AF10" s="17">
        <v>0.41577258748943202</v>
      </c>
      <c r="AG10" s="17"/>
      <c r="AH10" s="17">
        <v>0.397307639324677</v>
      </c>
      <c r="AI10" s="17"/>
      <c r="AJ10" s="17">
        <v>0.37962947172531297</v>
      </c>
      <c r="AK10" s="17">
        <v>0.379606605270839</v>
      </c>
      <c r="AL10" s="17">
        <v>0.414445971324649</v>
      </c>
      <c r="AM10" s="17">
        <v>0.437049721967669</v>
      </c>
      <c r="AN10" s="17">
        <v>0.33227211985009902</v>
      </c>
    </row>
    <row r="11" spans="2:40" x14ac:dyDescent="0.35">
      <c r="B11" s="18" t="s">
        <v>300</v>
      </c>
      <c r="C11" s="17">
        <v>0.13899581709450501</v>
      </c>
      <c r="D11" s="17">
        <v>0.14739473639279199</v>
      </c>
      <c r="E11" s="17">
        <v>0.13142367663334101</v>
      </c>
      <c r="F11" s="17"/>
      <c r="G11" s="17">
        <v>0.11808639441041301</v>
      </c>
      <c r="H11" s="17">
        <v>0.112724979864117</v>
      </c>
      <c r="I11" s="17">
        <v>0.13480241047518199</v>
      </c>
      <c r="J11" s="17">
        <v>0.19606425128327301</v>
      </c>
      <c r="K11" s="17">
        <v>0.18331491278149101</v>
      </c>
      <c r="L11" s="17">
        <v>0.10176247894696</v>
      </c>
      <c r="M11" s="17"/>
      <c r="N11" s="17">
        <v>6.1329239550652302E-2</v>
      </c>
      <c r="O11" s="17">
        <v>0.131543028265242</v>
      </c>
      <c r="P11" s="17">
        <v>0.16973991633739499</v>
      </c>
      <c r="Q11" s="17">
        <v>0.124770251228359</v>
      </c>
      <c r="R11" s="17">
        <v>0.161171164033658</v>
      </c>
      <c r="S11" s="17"/>
      <c r="T11" s="17">
        <v>0.18939546174418201</v>
      </c>
      <c r="U11" s="17">
        <v>0.11482639260545199</v>
      </c>
      <c r="V11" s="17">
        <v>0.115377126317942</v>
      </c>
      <c r="W11" s="17">
        <v>0.14593448554077601</v>
      </c>
      <c r="X11" s="17"/>
      <c r="Y11" s="17">
        <v>0.141849060358618</v>
      </c>
      <c r="Z11" s="17">
        <v>0.148824661016381</v>
      </c>
      <c r="AA11" s="17">
        <v>0.113452543648333</v>
      </c>
      <c r="AB11" s="17">
        <v>0.222980623989249</v>
      </c>
      <c r="AC11" s="17">
        <v>0.13168508278667301</v>
      </c>
      <c r="AD11" s="17">
        <v>0.19023411700056</v>
      </c>
      <c r="AE11" s="17"/>
      <c r="AF11" s="17">
        <v>0.120706543942634</v>
      </c>
      <c r="AG11" s="17"/>
      <c r="AH11" s="17">
        <v>0.136611773458202</v>
      </c>
      <c r="AI11" s="17"/>
      <c r="AJ11" s="17">
        <v>0.136847943783073</v>
      </c>
      <c r="AK11" s="17">
        <v>0.136071597256119</v>
      </c>
      <c r="AL11" s="17">
        <v>0.117613597801216</v>
      </c>
      <c r="AM11" s="17">
        <v>0.13625796595673401</v>
      </c>
      <c r="AN11" s="17">
        <v>0.19967491920769001</v>
      </c>
    </row>
    <row r="12" spans="2:40" x14ac:dyDescent="0.35">
      <c r="B12" s="18" t="s">
        <v>301</v>
      </c>
      <c r="C12" s="17">
        <v>5.2891318219370403E-2</v>
      </c>
      <c r="D12" s="17">
        <v>6.1926210709009999E-2</v>
      </c>
      <c r="E12" s="17">
        <v>4.4170051825131999E-2</v>
      </c>
      <c r="F12" s="17"/>
      <c r="G12" s="17">
        <v>9.9996589697917096E-2</v>
      </c>
      <c r="H12" s="17">
        <v>6.00645527849318E-2</v>
      </c>
      <c r="I12" s="17">
        <v>6.0664730727639997E-2</v>
      </c>
      <c r="J12" s="17">
        <v>2.2534096446386102E-2</v>
      </c>
      <c r="K12" s="17">
        <v>4.45390292329274E-2</v>
      </c>
      <c r="L12" s="17">
        <v>4.8999309262239499E-2</v>
      </c>
      <c r="M12" s="17"/>
      <c r="N12" s="17">
        <v>4.8408205627930398E-2</v>
      </c>
      <c r="O12" s="17">
        <v>9.6063267791402507E-2</v>
      </c>
      <c r="P12" s="17">
        <v>5.7439828581215997E-2</v>
      </c>
      <c r="Q12" s="17">
        <v>2.5413907563856399E-2</v>
      </c>
      <c r="R12" s="17">
        <v>4.2445153217261E-2</v>
      </c>
      <c r="S12" s="17"/>
      <c r="T12" s="17">
        <v>6.6654386423973602E-2</v>
      </c>
      <c r="U12" s="17">
        <v>7.3469860478545299E-2</v>
      </c>
      <c r="V12" s="17">
        <v>4.6095016116124897E-2</v>
      </c>
      <c r="W12" s="17">
        <v>3.0564783277672199E-2</v>
      </c>
      <c r="X12" s="17"/>
      <c r="Y12" s="17">
        <v>4.2817274361778603E-2</v>
      </c>
      <c r="Z12" s="17">
        <v>5.9369996950216199E-2</v>
      </c>
      <c r="AA12" s="17">
        <v>5.9296894442019597E-2</v>
      </c>
      <c r="AB12" s="17">
        <v>7.4893672183422896E-2</v>
      </c>
      <c r="AC12" s="17">
        <v>4.3463108716208801E-2</v>
      </c>
      <c r="AD12" s="17">
        <v>6.0645756870228398E-2</v>
      </c>
      <c r="AE12" s="17"/>
      <c r="AF12" s="17">
        <v>4.9883204513711803E-2</v>
      </c>
      <c r="AG12" s="17"/>
      <c r="AH12" s="17">
        <v>5.3255590778704301E-2</v>
      </c>
      <c r="AI12" s="17"/>
      <c r="AJ12" s="17">
        <v>3.7526894740831901E-2</v>
      </c>
      <c r="AK12" s="17">
        <v>6.4071411205378306E-2</v>
      </c>
      <c r="AL12" s="17">
        <v>5.2209467407967503E-2</v>
      </c>
      <c r="AM12" s="17">
        <v>7.3638011770021494E-2</v>
      </c>
      <c r="AN12" s="17">
        <v>4.0157140823915E-2</v>
      </c>
    </row>
    <row r="13" spans="2:40" x14ac:dyDescent="0.35">
      <c r="B13" s="18" t="s">
        <v>302</v>
      </c>
      <c r="C13" s="17">
        <v>6.1167886247037201E-2</v>
      </c>
      <c r="D13" s="17">
        <v>5.9532442884750597E-2</v>
      </c>
      <c r="E13" s="17">
        <v>6.3168068229569801E-2</v>
      </c>
      <c r="F13" s="17"/>
      <c r="G13" s="17">
        <v>3.6786661072316797E-2</v>
      </c>
      <c r="H13" s="17">
        <v>2.48719374924182E-2</v>
      </c>
      <c r="I13" s="17">
        <v>7.1904894692796206E-2</v>
      </c>
      <c r="J13" s="17">
        <v>5.9054816774496401E-2</v>
      </c>
      <c r="K13" s="17">
        <v>0.116227997395229</v>
      </c>
      <c r="L13" s="17">
        <v>5.5993265030752797E-2</v>
      </c>
      <c r="M13" s="17"/>
      <c r="N13" s="17">
        <v>6.9969424108116698E-2</v>
      </c>
      <c r="O13" s="17">
        <v>7.5935620318111394E-2</v>
      </c>
      <c r="P13" s="17">
        <v>8.2207763541138498E-2</v>
      </c>
      <c r="Q13" s="17">
        <v>4.1358659527047099E-2</v>
      </c>
      <c r="R13" s="17">
        <v>2.7957103641448398E-2</v>
      </c>
      <c r="S13" s="17"/>
      <c r="T13" s="17">
        <v>4.9815060467666997E-2</v>
      </c>
      <c r="U13" s="17">
        <v>9.7209357165851801E-2</v>
      </c>
      <c r="V13" s="17">
        <v>5.4679233682431799E-2</v>
      </c>
      <c r="W13" s="17">
        <v>2.8193573362693802E-2</v>
      </c>
      <c r="X13" s="17"/>
      <c r="Y13" s="17">
        <v>5.5354614941065403E-2</v>
      </c>
      <c r="Z13" s="17">
        <v>5.52195889841256E-2</v>
      </c>
      <c r="AA13" s="17">
        <v>6.8098598842090199E-2</v>
      </c>
      <c r="AB13" s="17">
        <v>8.2775799159480107E-2</v>
      </c>
      <c r="AC13" s="17">
        <v>1.4005814889294E-2</v>
      </c>
      <c r="AD13" s="17">
        <v>0.153597359590674</v>
      </c>
      <c r="AE13" s="17"/>
      <c r="AF13" s="17">
        <v>6.6498772744812307E-2</v>
      </c>
      <c r="AG13" s="17"/>
      <c r="AH13" s="17">
        <v>5.8755090447552297E-2</v>
      </c>
      <c r="AI13" s="17"/>
      <c r="AJ13" s="17">
        <v>6.5421954504880295E-2</v>
      </c>
      <c r="AK13" s="17">
        <v>7.91793460338827E-2</v>
      </c>
      <c r="AL13" s="17">
        <v>6.5335585010546093E-2</v>
      </c>
      <c r="AM13" s="17">
        <v>3.3960943631725901E-2</v>
      </c>
      <c r="AN13" s="17">
        <v>7.4546933899499193E-2</v>
      </c>
    </row>
    <row r="14" spans="2:40" x14ac:dyDescent="0.35">
      <c r="B14" s="18" t="s">
        <v>58</v>
      </c>
      <c r="C14" s="17">
        <v>6.9798415170258504E-2</v>
      </c>
      <c r="D14" s="17">
        <v>3.3618753466951402E-2</v>
      </c>
      <c r="E14" s="17">
        <v>0.10640005850331399</v>
      </c>
      <c r="F14" s="17"/>
      <c r="G14" s="17">
        <v>3.4382407130146501E-2</v>
      </c>
      <c r="H14" s="17">
        <v>7.0318578793314795E-2</v>
      </c>
      <c r="I14" s="17">
        <v>6.9506217976140094E-2</v>
      </c>
      <c r="J14" s="17">
        <v>7.5506875566135404E-2</v>
      </c>
      <c r="K14" s="17">
        <v>7.7993517117499203E-2</v>
      </c>
      <c r="L14" s="17">
        <v>7.5771963967352807E-2</v>
      </c>
      <c r="M14" s="17"/>
      <c r="N14" s="17">
        <v>6.0016389683304798E-2</v>
      </c>
      <c r="O14" s="17">
        <v>8.2599618836319805E-2</v>
      </c>
      <c r="P14" s="17">
        <v>8.8040401730268406E-2</v>
      </c>
      <c r="Q14" s="17">
        <v>5.3748182358915902E-2</v>
      </c>
      <c r="R14" s="17">
        <v>5.2466876078636197E-2</v>
      </c>
      <c r="S14" s="17"/>
      <c r="T14" s="17">
        <v>7.3804220144796803E-2</v>
      </c>
      <c r="U14" s="17">
        <v>8.0708203825856306E-2</v>
      </c>
      <c r="V14" s="17">
        <v>7.3985990689969597E-2</v>
      </c>
      <c r="W14" s="17">
        <v>2.9672073645434598E-2</v>
      </c>
      <c r="X14" s="17"/>
      <c r="Y14" s="17">
        <v>5.3143192617695102E-2</v>
      </c>
      <c r="Z14" s="17">
        <v>6.0305535281422601E-2</v>
      </c>
      <c r="AA14" s="17">
        <v>9.8655720919703302E-2</v>
      </c>
      <c r="AB14" s="17">
        <v>3.9242901324231201E-2</v>
      </c>
      <c r="AC14" s="17">
        <v>8.8416860541021006E-2</v>
      </c>
      <c r="AD14" s="17">
        <v>8.2093078142236597E-2</v>
      </c>
      <c r="AE14" s="17"/>
      <c r="AF14" s="17">
        <v>7.7584266735396104E-2</v>
      </c>
      <c r="AG14" s="17"/>
      <c r="AH14" s="17">
        <v>6.77666063503541E-2</v>
      </c>
      <c r="AI14" s="17"/>
      <c r="AJ14" s="17">
        <v>7.4275152033161096E-2</v>
      </c>
      <c r="AK14" s="17">
        <v>6.76342957656733E-2</v>
      </c>
      <c r="AL14" s="17">
        <v>6.9150995544362395E-2</v>
      </c>
      <c r="AM14" s="17">
        <v>4.8546901287821298E-2</v>
      </c>
      <c r="AN14" s="17">
        <v>0.107511461167134</v>
      </c>
    </row>
    <row r="15" spans="2:40" x14ac:dyDescent="0.35">
      <c r="B15" s="18" t="s">
        <v>303</v>
      </c>
      <c r="C15" s="21">
        <v>0.67714656326882905</v>
      </c>
      <c r="D15" s="21">
        <v>0.69752785654649596</v>
      </c>
      <c r="E15" s="21">
        <v>0.654838144808644</v>
      </c>
      <c r="F15" s="21"/>
      <c r="G15" s="21">
        <v>0.71074794768920602</v>
      </c>
      <c r="H15" s="21">
        <v>0.732019951065218</v>
      </c>
      <c r="I15" s="21">
        <v>0.66312174612824104</v>
      </c>
      <c r="J15" s="21">
        <v>0.646839959929709</v>
      </c>
      <c r="K15" s="21">
        <v>0.57792454347285405</v>
      </c>
      <c r="L15" s="21">
        <v>0.717472982792695</v>
      </c>
      <c r="M15" s="21"/>
      <c r="N15" s="21">
        <v>0.76027674102999598</v>
      </c>
      <c r="O15" s="21">
        <v>0.61385846478892403</v>
      </c>
      <c r="P15" s="21">
        <v>0.602572089809982</v>
      </c>
      <c r="Q15" s="21">
        <v>0.754708999321822</v>
      </c>
      <c r="R15" s="21">
        <v>0.71595970302899603</v>
      </c>
      <c r="S15" s="21"/>
      <c r="T15" s="21">
        <v>0.62033087121938102</v>
      </c>
      <c r="U15" s="21">
        <v>0.63378618592429503</v>
      </c>
      <c r="V15" s="21">
        <v>0.70986263319353105</v>
      </c>
      <c r="W15" s="21">
        <v>0.76563508417342396</v>
      </c>
      <c r="X15" s="21"/>
      <c r="Y15" s="21">
        <v>0.70683585772084301</v>
      </c>
      <c r="Z15" s="21">
        <v>0.67628021776785396</v>
      </c>
      <c r="AA15" s="21">
        <v>0.66049624214785396</v>
      </c>
      <c r="AB15" s="21">
        <v>0.58010700334361698</v>
      </c>
      <c r="AC15" s="21">
        <v>0.72242913306680301</v>
      </c>
      <c r="AD15" s="21">
        <v>0.51342968839630099</v>
      </c>
      <c r="AE15" s="21"/>
      <c r="AF15" s="21">
        <v>0.68532721206344505</v>
      </c>
      <c r="AG15" s="21"/>
      <c r="AH15" s="21">
        <v>0.68361093896518799</v>
      </c>
      <c r="AI15" s="21"/>
      <c r="AJ15" s="21">
        <v>0.68592805493805398</v>
      </c>
      <c r="AK15" s="21">
        <v>0.65304334973894695</v>
      </c>
      <c r="AL15" s="21">
        <v>0.69569035423590897</v>
      </c>
      <c r="AM15" s="21">
        <v>0.70759617735369795</v>
      </c>
      <c r="AN15" s="21">
        <v>0.57810954490176203</v>
      </c>
    </row>
    <row r="16" spans="2:40" x14ac:dyDescent="0.35">
      <c r="B16" s="18" t="s">
        <v>304</v>
      </c>
      <c r="C16" s="21">
        <v>0.11405920446640801</v>
      </c>
      <c r="D16" s="21">
        <v>0.121458653593761</v>
      </c>
      <c r="E16" s="21">
        <v>0.107338120054702</v>
      </c>
      <c r="F16" s="21"/>
      <c r="G16" s="21">
        <v>0.13678325077023401</v>
      </c>
      <c r="H16" s="21">
        <v>8.4936490277349994E-2</v>
      </c>
      <c r="I16" s="21">
        <v>0.13256962542043599</v>
      </c>
      <c r="J16" s="21">
        <v>8.1588913220882603E-2</v>
      </c>
      <c r="K16" s="21">
        <v>0.16076702662815601</v>
      </c>
      <c r="L16" s="21">
        <v>0.104992574292992</v>
      </c>
      <c r="M16" s="21"/>
      <c r="N16" s="21">
        <v>0.118377629736047</v>
      </c>
      <c r="O16" s="21">
        <v>0.171998888109514</v>
      </c>
      <c r="P16" s="21">
        <v>0.139647592122355</v>
      </c>
      <c r="Q16" s="21">
        <v>6.6772567090903498E-2</v>
      </c>
      <c r="R16" s="21">
        <v>7.0402256858709406E-2</v>
      </c>
      <c r="S16" s="21"/>
      <c r="T16" s="21">
        <v>0.116469446891641</v>
      </c>
      <c r="U16" s="21">
        <v>0.170679217644397</v>
      </c>
      <c r="V16" s="21">
        <v>0.10077424979855699</v>
      </c>
      <c r="W16" s="21">
        <v>5.8758356640366001E-2</v>
      </c>
      <c r="X16" s="21"/>
      <c r="Y16" s="21">
        <v>9.8171889302843901E-2</v>
      </c>
      <c r="Z16" s="21">
        <v>0.114589585934342</v>
      </c>
      <c r="AA16" s="21">
        <v>0.12739549328411001</v>
      </c>
      <c r="AB16" s="21">
        <v>0.15766947134290299</v>
      </c>
      <c r="AC16" s="21">
        <v>5.7468923605502799E-2</v>
      </c>
      <c r="AD16" s="21">
        <v>0.21424311646090199</v>
      </c>
      <c r="AE16" s="21"/>
      <c r="AF16" s="21">
        <v>0.11638197725852401</v>
      </c>
      <c r="AG16" s="21"/>
      <c r="AH16" s="21">
        <v>0.112010681226257</v>
      </c>
      <c r="AI16" s="21"/>
      <c r="AJ16" s="21">
        <v>0.102948849245712</v>
      </c>
      <c r="AK16" s="21">
        <v>0.14325075723926101</v>
      </c>
      <c r="AL16" s="21">
        <v>0.117545052418514</v>
      </c>
      <c r="AM16" s="21">
        <v>0.10759895540174701</v>
      </c>
      <c r="AN16" s="21">
        <v>0.114704074723414</v>
      </c>
    </row>
    <row r="17" spans="2:40" x14ac:dyDescent="0.35">
      <c r="B17" s="18" t="s">
        <v>240</v>
      </c>
      <c r="C17" s="22">
        <v>0.563087358802421</v>
      </c>
      <c r="D17" s="22">
        <v>0.576069202952736</v>
      </c>
      <c r="E17" s="22">
        <v>0.54750002475394199</v>
      </c>
      <c r="F17" s="22"/>
      <c r="G17" s="22">
        <v>0.57396469691897201</v>
      </c>
      <c r="H17" s="22">
        <v>0.64708346078786805</v>
      </c>
      <c r="I17" s="22">
        <v>0.530552120707805</v>
      </c>
      <c r="J17" s="22">
        <v>0.56525104670882698</v>
      </c>
      <c r="K17" s="22">
        <v>0.41715751684469798</v>
      </c>
      <c r="L17" s="22">
        <v>0.61248040849970298</v>
      </c>
      <c r="M17" s="22"/>
      <c r="N17" s="22">
        <v>0.64189911129394905</v>
      </c>
      <c r="O17" s="22">
        <v>0.441859576679411</v>
      </c>
      <c r="P17" s="22">
        <v>0.462924497687627</v>
      </c>
      <c r="Q17" s="22">
        <v>0.68793643223091905</v>
      </c>
      <c r="R17" s="22">
        <v>0.64555744617028699</v>
      </c>
      <c r="S17" s="22"/>
      <c r="T17" s="22">
        <v>0.50386142432773995</v>
      </c>
      <c r="U17" s="22">
        <v>0.463106968279898</v>
      </c>
      <c r="V17" s="22">
        <v>0.60908838339497495</v>
      </c>
      <c r="W17" s="22">
        <v>0.70687672753305797</v>
      </c>
      <c r="X17" s="22"/>
      <c r="Y17" s="22">
        <v>0.60866396841799897</v>
      </c>
      <c r="Z17" s="22">
        <v>0.56169063183351198</v>
      </c>
      <c r="AA17" s="22">
        <v>0.53310074886374403</v>
      </c>
      <c r="AB17" s="22">
        <v>0.42243753200071399</v>
      </c>
      <c r="AC17" s="22">
        <v>0.66496020946129997</v>
      </c>
      <c r="AD17" s="22">
        <v>0.29918657193539799</v>
      </c>
      <c r="AE17" s="22"/>
      <c r="AF17" s="22">
        <v>0.56894523480492099</v>
      </c>
      <c r="AG17" s="22"/>
      <c r="AH17" s="22">
        <v>0.57160025773893097</v>
      </c>
      <c r="AI17" s="22"/>
      <c r="AJ17" s="22">
        <v>0.58297920569234196</v>
      </c>
      <c r="AK17" s="22">
        <v>0.509792592499686</v>
      </c>
      <c r="AL17" s="22">
        <v>0.57814530181739499</v>
      </c>
      <c r="AM17" s="22">
        <v>0.59999722195195004</v>
      </c>
      <c r="AN17" s="22">
        <v>0.46340547017834799</v>
      </c>
    </row>
    <row r="18" spans="2:40" x14ac:dyDescent="0.35">
      <c r="B18" s="16"/>
    </row>
    <row r="19" spans="2:40" x14ac:dyDescent="0.35">
      <c r="B19" t="s">
        <v>63</v>
      </c>
    </row>
    <row r="20" spans="2:40" x14ac:dyDescent="0.35">
      <c r="B20" t="s">
        <v>64</v>
      </c>
    </row>
    <row r="22" spans="2:40" x14ac:dyDescent="0.35">
      <c r="B22" s="8" t="str">
        <f>HYPERLINK("#'Contents'!A1", "Return to Contents")</f>
        <v>Return to Contents</v>
      </c>
    </row>
  </sheetData>
  <mergeCells count="9">
    <mergeCell ref="AF5"/>
    <mergeCell ref="AH5"/>
    <mergeCell ref="AJ5:AN5"/>
    <mergeCell ref="D2:AH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dimension ref="B2:AN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0" width="10.7265625" customWidth="1"/>
    <col min="41" max="41" width="2.1796875" customWidth="1"/>
  </cols>
  <sheetData>
    <row r="2" spans="2:40" ht="40" customHeight="1" x14ac:dyDescent="0.35">
      <c r="D2" s="30" t="s">
        <v>315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row>
    <row r="5" spans="2:40" ht="30" customHeight="1" x14ac:dyDescent="0.35">
      <c r="B5" s="15"/>
      <c r="C5" s="15"/>
      <c r="D5" s="29" t="s">
        <v>49</v>
      </c>
      <c r="E5" s="29"/>
      <c r="F5" s="15"/>
      <c r="G5" s="29" t="s">
        <v>50</v>
      </c>
      <c r="H5" s="29"/>
      <c r="I5" s="29"/>
      <c r="J5" s="29"/>
      <c r="K5" s="29"/>
      <c r="L5" s="29"/>
      <c r="M5" s="15"/>
      <c r="N5" s="29" t="s">
        <v>51</v>
      </c>
      <c r="O5" s="29"/>
      <c r="P5" s="29"/>
      <c r="Q5" s="29"/>
      <c r="R5" s="29"/>
      <c r="S5" s="15"/>
      <c r="T5" s="29" t="s">
        <v>52</v>
      </c>
      <c r="U5" s="29"/>
      <c r="V5" s="29"/>
      <c r="W5" s="29"/>
      <c r="X5" s="15"/>
      <c r="Y5" s="29" t="s">
        <v>53</v>
      </c>
      <c r="Z5" s="29"/>
      <c r="AA5" s="29"/>
      <c r="AB5" s="29"/>
      <c r="AC5" s="29"/>
      <c r="AD5" s="29"/>
      <c r="AE5" s="15"/>
      <c r="AF5" s="29" t="s">
        <v>42</v>
      </c>
      <c r="AG5" s="15"/>
      <c r="AH5" s="29" t="s">
        <v>43</v>
      </c>
      <c r="AI5" s="15"/>
      <c r="AJ5" s="29" t="s">
        <v>54</v>
      </c>
      <c r="AK5" s="29"/>
      <c r="AL5" s="29"/>
      <c r="AM5" s="29"/>
      <c r="AN5" s="29"/>
    </row>
    <row r="6" spans="2:4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C6" s="12" t="s">
        <v>40</v>
      </c>
      <c r="AD6" s="12" t="s">
        <v>41</v>
      </c>
      <c r="AF6" s="12" t="s">
        <v>42</v>
      </c>
      <c r="AH6" s="12" t="s">
        <v>43</v>
      </c>
      <c r="AJ6" s="12" t="s">
        <v>44</v>
      </c>
      <c r="AK6" s="12" t="s">
        <v>45</v>
      </c>
      <c r="AL6" s="12" t="s">
        <v>46</v>
      </c>
      <c r="AM6" s="12" t="s">
        <v>47</v>
      </c>
      <c r="AN6" s="12" t="s">
        <v>48</v>
      </c>
    </row>
    <row r="7" spans="2:40" ht="30" customHeight="1" x14ac:dyDescent="0.35">
      <c r="B7" s="10" t="s">
        <v>19</v>
      </c>
      <c r="C7" s="10">
        <v>1008</v>
      </c>
      <c r="D7" s="10">
        <v>459</v>
      </c>
      <c r="E7" s="10">
        <v>546</v>
      </c>
      <c r="F7" s="10"/>
      <c r="G7" s="10">
        <v>99</v>
      </c>
      <c r="H7" s="10">
        <v>151</v>
      </c>
      <c r="I7" s="10">
        <v>140</v>
      </c>
      <c r="J7" s="10">
        <v>164</v>
      </c>
      <c r="K7" s="10">
        <v>186</v>
      </c>
      <c r="L7" s="10">
        <v>268</v>
      </c>
      <c r="M7" s="10"/>
      <c r="N7" s="10">
        <v>91</v>
      </c>
      <c r="O7" s="10">
        <v>143</v>
      </c>
      <c r="P7" s="10">
        <v>357</v>
      </c>
      <c r="Q7" s="10">
        <v>280</v>
      </c>
      <c r="R7" s="10">
        <v>129</v>
      </c>
      <c r="S7" s="10"/>
      <c r="T7" s="10">
        <v>61</v>
      </c>
      <c r="U7" s="10">
        <v>290</v>
      </c>
      <c r="V7" s="10">
        <v>259</v>
      </c>
      <c r="W7" s="10">
        <v>272</v>
      </c>
      <c r="X7" s="10"/>
      <c r="Y7" s="10">
        <v>415</v>
      </c>
      <c r="Z7" s="10">
        <v>104</v>
      </c>
      <c r="AA7" s="10">
        <v>327</v>
      </c>
      <c r="AB7" s="10">
        <v>67</v>
      </c>
      <c r="AC7" s="10">
        <v>69</v>
      </c>
      <c r="AD7" s="10">
        <v>21</v>
      </c>
      <c r="AE7" s="10"/>
      <c r="AF7" s="10">
        <v>488</v>
      </c>
      <c r="AG7" s="10"/>
      <c r="AH7" s="10">
        <v>983</v>
      </c>
      <c r="AI7" s="10"/>
      <c r="AJ7" s="10">
        <v>334</v>
      </c>
      <c r="AK7" s="10">
        <v>150</v>
      </c>
      <c r="AL7" s="10">
        <v>221</v>
      </c>
      <c r="AM7" s="10">
        <v>207</v>
      </c>
      <c r="AN7" s="10">
        <v>96</v>
      </c>
    </row>
    <row r="8" spans="2:40" ht="30" customHeight="1" x14ac:dyDescent="0.35">
      <c r="B8" s="11" t="s">
        <v>20</v>
      </c>
      <c r="C8" s="11">
        <v>1008</v>
      </c>
      <c r="D8" s="11">
        <v>503</v>
      </c>
      <c r="E8" s="11">
        <v>502</v>
      </c>
      <c r="F8" s="11"/>
      <c r="G8" s="11">
        <v>109</v>
      </c>
      <c r="H8" s="11">
        <v>169</v>
      </c>
      <c r="I8" s="11">
        <v>145</v>
      </c>
      <c r="J8" s="11">
        <v>169</v>
      </c>
      <c r="K8" s="11">
        <v>162</v>
      </c>
      <c r="L8" s="11">
        <v>255</v>
      </c>
      <c r="M8" s="11"/>
      <c r="N8" s="11">
        <v>95</v>
      </c>
      <c r="O8" s="11">
        <v>146</v>
      </c>
      <c r="P8" s="11">
        <v>349</v>
      </c>
      <c r="Q8" s="11">
        <v>281</v>
      </c>
      <c r="R8" s="11">
        <v>129</v>
      </c>
      <c r="S8" s="11"/>
      <c r="T8" s="11">
        <v>62</v>
      </c>
      <c r="U8" s="11">
        <v>286</v>
      </c>
      <c r="V8" s="11">
        <v>258</v>
      </c>
      <c r="W8" s="11">
        <v>278</v>
      </c>
      <c r="X8" s="11"/>
      <c r="Y8" s="11">
        <v>428</v>
      </c>
      <c r="Z8" s="11">
        <v>102</v>
      </c>
      <c r="AA8" s="11">
        <v>309</v>
      </c>
      <c r="AB8" s="11">
        <v>69</v>
      </c>
      <c r="AC8" s="11">
        <v>74</v>
      </c>
      <c r="AD8" s="11">
        <v>21</v>
      </c>
      <c r="AE8" s="11"/>
      <c r="AF8" s="11">
        <v>487</v>
      </c>
      <c r="AG8" s="11"/>
      <c r="AH8" s="11">
        <v>984</v>
      </c>
      <c r="AI8" s="11"/>
      <c r="AJ8" s="11">
        <v>320</v>
      </c>
      <c r="AK8" s="11">
        <v>145</v>
      </c>
      <c r="AL8" s="11">
        <v>211</v>
      </c>
      <c r="AM8" s="11">
        <v>229</v>
      </c>
      <c r="AN8" s="11">
        <v>103</v>
      </c>
    </row>
    <row r="9" spans="2:40" x14ac:dyDescent="0.35">
      <c r="B9" s="18" t="s">
        <v>249</v>
      </c>
      <c r="C9" s="17">
        <v>0.18463321088492099</v>
      </c>
      <c r="D9" s="17">
        <v>0.25287173285172498</v>
      </c>
      <c r="E9" s="17">
        <v>0.11551246956452201</v>
      </c>
      <c r="F9" s="17"/>
      <c r="G9" s="17">
        <v>0.46501433888965998</v>
      </c>
      <c r="H9" s="17">
        <v>0.25524413765232901</v>
      </c>
      <c r="I9" s="17">
        <v>0.160090409404266</v>
      </c>
      <c r="J9" s="17">
        <v>0.157055271361211</v>
      </c>
      <c r="K9" s="17">
        <v>0.124741273799409</v>
      </c>
      <c r="L9" s="17">
        <v>8.8192069735692505E-2</v>
      </c>
      <c r="M9" s="17"/>
      <c r="N9" s="17">
        <v>0.204160558945986</v>
      </c>
      <c r="O9" s="17">
        <v>0.19642340489594601</v>
      </c>
      <c r="P9" s="17">
        <v>0.13383046249776101</v>
      </c>
      <c r="Q9" s="17">
        <v>0.217150851601217</v>
      </c>
      <c r="R9" s="17">
        <v>0.226124084194988</v>
      </c>
      <c r="S9" s="17"/>
      <c r="T9" s="17">
        <v>0.226885437328635</v>
      </c>
      <c r="U9" s="17">
        <v>0.15728390187677699</v>
      </c>
      <c r="V9" s="17">
        <v>0.18830694222340799</v>
      </c>
      <c r="W9" s="17">
        <v>0.224703230665903</v>
      </c>
      <c r="X9" s="17"/>
      <c r="Y9" s="17">
        <v>0.23444254461907699</v>
      </c>
      <c r="Z9" s="17">
        <v>0.158544812981983</v>
      </c>
      <c r="AA9" s="17">
        <v>8.8330312697673399E-2</v>
      </c>
      <c r="AB9" s="17">
        <v>0.21142116317291801</v>
      </c>
      <c r="AC9" s="17">
        <v>0.31551643404707902</v>
      </c>
      <c r="AD9" s="17">
        <v>0.16582526292149299</v>
      </c>
      <c r="AE9" s="17"/>
      <c r="AF9" s="17">
        <v>0.158929252566896</v>
      </c>
      <c r="AG9" s="17"/>
      <c r="AH9" s="17">
        <v>0.186894544745209</v>
      </c>
      <c r="AI9" s="17"/>
      <c r="AJ9" s="17">
        <v>0.210694068068427</v>
      </c>
      <c r="AK9" s="17">
        <v>0.166849664551669</v>
      </c>
      <c r="AL9" s="17">
        <v>0.15881448127443901</v>
      </c>
      <c r="AM9" s="17">
        <v>0.165663036111491</v>
      </c>
      <c r="AN9" s="17">
        <v>0.22376973409392201</v>
      </c>
    </row>
    <row r="10" spans="2:40" x14ac:dyDescent="0.35">
      <c r="B10" s="18" t="s">
        <v>250</v>
      </c>
      <c r="C10" s="17">
        <v>0.31612744731112602</v>
      </c>
      <c r="D10" s="17">
        <v>0.34510209951998799</v>
      </c>
      <c r="E10" s="17">
        <v>0.287060685687615</v>
      </c>
      <c r="F10" s="17"/>
      <c r="G10" s="17">
        <v>0.25786031414626598</v>
      </c>
      <c r="H10" s="17">
        <v>0.38693569272657002</v>
      </c>
      <c r="I10" s="17">
        <v>0.40090850948885998</v>
      </c>
      <c r="J10" s="17">
        <v>0.34477765748745598</v>
      </c>
      <c r="K10" s="17">
        <v>0.25765855386658398</v>
      </c>
      <c r="L10" s="17">
        <v>0.26391425957833797</v>
      </c>
      <c r="M10" s="17"/>
      <c r="N10" s="17">
        <v>0.272248950245501</v>
      </c>
      <c r="O10" s="17">
        <v>0.25085700090503998</v>
      </c>
      <c r="P10" s="17">
        <v>0.25936331999505902</v>
      </c>
      <c r="Q10" s="17">
        <v>0.37915371297996697</v>
      </c>
      <c r="R10" s="17">
        <v>0.43701367643766797</v>
      </c>
      <c r="S10" s="17"/>
      <c r="T10" s="17">
        <v>0.27405604526532601</v>
      </c>
      <c r="U10" s="17">
        <v>0.25406847124514997</v>
      </c>
      <c r="V10" s="17">
        <v>0.34407768125690102</v>
      </c>
      <c r="W10" s="17">
        <v>0.39990021978241702</v>
      </c>
      <c r="X10" s="17"/>
      <c r="Y10" s="17">
        <v>0.35824799228065901</v>
      </c>
      <c r="Z10" s="17">
        <v>0.36487213872348401</v>
      </c>
      <c r="AA10" s="17">
        <v>0.25430173451761801</v>
      </c>
      <c r="AB10" s="17">
        <v>0.306931201849792</v>
      </c>
      <c r="AC10" s="17">
        <v>0.34088500545377698</v>
      </c>
      <c r="AD10" s="17">
        <v>0.14833815881184001</v>
      </c>
      <c r="AE10" s="17"/>
      <c r="AF10" s="17">
        <v>0.32018045625826802</v>
      </c>
      <c r="AG10" s="17"/>
      <c r="AH10" s="17">
        <v>0.31855851699357501</v>
      </c>
      <c r="AI10" s="17"/>
      <c r="AJ10" s="17">
        <v>0.339930353667172</v>
      </c>
      <c r="AK10" s="17">
        <v>0.31419867206496399</v>
      </c>
      <c r="AL10" s="17">
        <v>0.34651614645562001</v>
      </c>
      <c r="AM10" s="17">
        <v>0.26569611675521698</v>
      </c>
      <c r="AN10" s="17">
        <v>0.29476338473417402</v>
      </c>
    </row>
    <row r="11" spans="2:40" x14ac:dyDescent="0.35">
      <c r="B11" s="18" t="s">
        <v>251</v>
      </c>
      <c r="C11" s="17">
        <v>0.17861189569652799</v>
      </c>
      <c r="D11" s="17">
        <v>0.17568831959807599</v>
      </c>
      <c r="E11" s="17">
        <v>0.18260020655701001</v>
      </c>
      <c r="F11" s="17"/>
      <c r="G11" s="17">
        <v>0.10364991667375301</v>
      </c>
      <c r="H11" s="17">
        <v>0.17601388545256799</v>
      </c>
      <c r="I11" s="17">
        <v>0.153818294365346</v>
      </c>
      <c r="J11" s="17">
        <v>0.16759273675338399</v>
      </c>
      <c r="K11" s="17">
        <v>0.205830023668854</v>
      </c>
      <c r="L11" s="17">
        <v>0.21652520870599501</v>
      </c>
      <c r="M11" s="17"/>
      <c r="N11" s="17">
        <v>0.196499618678218</v>
      </c>
      <c r="O11" s="17">
        <v>0.16963048600521699</v>
      </c>
      <c r="P11" s="17">
        <v>0.21884201671517001</v>
      </c>
      <c r="Q11" s="17">
        <v>0.14677674643559899</v>
      </c>
      <c r="R11" s="17">
        <v>0.14703329575129701</v>
      </c>
      <c r="S11" s="17"/>
      <c r="T11" s="17">
        <v>0.236178784182797</v>
      </c>
      <c r="U11" s="17">
        <v>0.18074357978087899</v>
      </c>
      <c r="V11" s="17">
        <v>0.171899101800601</v>
      </c>
      <c r="W11" s="17">
        <v>0.18469062906102601</v>
      </c>
      <c r="X11" s="17"/>
      <c r="Y11" s="17">
        <v>0.18140848833095799</v>
      </c>
      <c r="Z11" s="17">
        <v>0.18453092485091199</v>
      </c>
      <c r="AA11" s="17">
        <v>0.17857726586381001</v>
      </c>
      <c r="AB11" s="17">
        <v>0.21266813854452299</v>
      </c>
      <c r="AC11" s="17">
        <v>9.2671736832120599E-2</v>
      </c>
      <c r="AD11" s="17">
        <v>0.32378625381869403</v>
      </c>
      <c r="AE11" s="17"/>
      <c r="AF11" s="17">
        <v>0.18592982704444699</v>
      </c>
      <c r="AG11" s="17"/>
      <c r="AH11" s="17">
        <v>0.176439512663047</v>
      </c>
      <c r="AI11" s="17"/>
      <c r="AJ11" s="17">
        <v>0.16793071694819101</v>
      </c>
      <c r="AK11" s="17">
        <v>0.21505080444531499</v>
      </c>
      <c r="AL11" s="17">
        <v>0.156508790911911</v>
      </c>
      <c r="AM11" s="17">
        <v>0.19146752164008399</v>
      </c>
      <c r="AN11" s="17">
        <v>0.17719589763220001</v>
      </c>
    </row>
    <row r="12" spans="2:40" x14ac:dyDescent="0.35">
      <c r="B12" s="18" t="s">
        <v>252</v>
      </c>
      <c r="C12" s="17">
        <v>0.123986869020732</v>
      </c>
      <c r="D12" s="17">
        <v>9.4218130261923105E-2</v>
      </c>
      <c r="E12" s="17">
        <v>0.15248266904062399</v>
      </c>
      <c r="F12" s="17"/>
      <c r="G12" s="17">
        <v>4.7643741778253201E-2</v>
      </c>
      <c r="H12" s="17">
        <v>7.8119764708835901E-2</v>
      </c>
      <c r="I12" s="17">
        <v>0.127685485961989</v>
      </c>
      <c r="J12" s="17">
        <v>0.13468880207457701</v>
      </c>
      <c r="K12" s="17">
        <v>0.10764891695041801</v>
      </c>
      <c r="L12" s="17">
        <v>0.18824491980463101</v>
      </c>
      <c r="M12" s="17"/>
      <c r="N12" s="17">
        <v>7.8844466179370104E-2</v>
      </c>
      <c r="O12" s="17">
        <v>0.13313655197347599</v>
      </c>
      <c r="P12" s="17">
        <v>0.157713052669406</v>
      </c>
      <c r="Q12" s="17">
        <v>0.10797929646324</v>
      </c>
      <c r="R12" s="17">
        <v>8.23966305291403E-2</v>
      </c>
      <c r="S12" s="17"/>
      <c r="T12" s="17">
        <v>0.108810112463156</v>
      </c>
      <c r="U12" s="17">
        <v>0.141978880961033</v>
      </c>
      <c r="V12" s="17">
        <v>0.124072264325473</v>
      </c>
      <c r="W12" s="17">
        <v>0.10072098302726799</v>
      </c>
      <c r="X12" s="17"/>
      <c r="Y12" s="17">
        <v>8.6444289475976405E-2</v>
      </c>
      <c r="Z12" s="17">
        <v>0.122712851935183</v>
      </c>
      <c r="AA12" s="17">
        <v>0.1844210441095</v>
      </c>
      <c r="AB12" s="17">
        <v>0.112360816951922</v>
      </c>
      <c r="AC12" s="17">
        <v>9.5701635387325207E-2</v>
      </c>
      <c r="AD12" s="17">
        <v>0.12782082718099899</v>
      </c>
      <c r="AE12" s="17"/>
      <c r="AF12" s="17">
        <v>0.123558077959961</v>
      </c>
      <c r="AG12" s="17"/>
      <c r="AH12" s="17">
        <v>0.12517239968229099</v>
      </c>
      <c r="AI12" s="17"/>
      <c r="AJ12" s="17">
        <v>0.113208343093449</v>
      </c>
      <c r="AK12" s="17">
        <v>0.10178296358075101</v>
      </c>
      <c r="AL12" s="17">
        <v>0.14474393416344</v>
      </c>
      <c r="AM12" s="17">
        <v>0.14097901648167699</v>
      </c>
      <c r="AN12" s="17">
        <v>0.108431063893161</v>
      </c>
    </row>
    <row r="13" spans="2:40" x14ac:dyDescent="0.35">
      <c r="B13" s="18" t="s">
        <v>253</v>
      </c>
      <c r="C13" s="17">
        <v>0.14622036253805201</v>
      </c>
      <c r="D13" s="17">
        <v>0.100025683313928</v>
      </c>
      <c r="E13" s="17">
        <v>0.19329406341007799</v>
      </c>
      <c r="F13" s="17"/>
      <c r="G13" s="17">
        <v>0.109146865446375</v>
      </c>
      <c r="H13" s="17">
        <v>5.3784039869024303E-2</v>
      </c>
      <c r="I13" s="17">
        <v>0.10380910606437301</v>
      </c>
      <c r="J13" s="17">
        <v>0.14000608141783699</v>
      </c>
      <c r="K13" s="17">
        <v>0.21946839128913201</v>
      </c>
      <c r="L13" s="17">
        <v>0.20516088887488701</v>
      </c>
      <c r="M13" s="17"/>
      <c r="N13" s="17">
        <v>0.15769544864002799</v>
      </c>
      <c r="O13" s="17">
        <v>0.17663528927185099</v>
      </c>
      <c r="P13" s="17">
        <v>0.18373445676038899</v>
      </c>
      <c r="Q13" s="17">
        <v>0.104734391934621</v>
      </c>
      <c r="R13" s="17">
        <v>8.5288133540541294E-2</v>
      </c>
      <c r="S13" s="17"/>
      <c r="T13" s="17">
        <v>0.12502313672398599</v>
      </c>
      <c r="U13" s="17">
        <v>0.21232029118215201</v>
      </c>
      <c r="V13" s="17">
        <v>0.12704113699928399</v>
      </c>
      <c r="W13" s="17">
        <v>6.3748385361712206E-2</v>
      </c>
      <c r="X13" s="17"/>
      <c r="Y13" s="17">
        <v>9.0673087583522202E-2</v>
      </c>
      <c r="Z13" s="17">
        <v>0.11872622319345</v>
      </c>
      <c r="AA13" s="17">
        <v>0.239272459190567</v>
      </c>
      <c r="AB13" s="17">
        <v>0.12989081619225901</v>
      </c>
      <c r="AC13" s="17">
        <v>9.8864398361724906E-2</v>
      </c>
      <c r="AD13" s="17">
        <v>0.19021844024061799</v>
      </c>
      <c r="AE13" s="17"/>
      <c r="AF13" s="17">
        <v>0.151691217625463</v>
      </c>
      <c r="AG13" s="17"/>
      <c r="AH13" s="17">
        <v>0.14399849457226899</v>
      </c>
      <c r="AI13" s="17"/>
      <c r="AJ13" s="17">
        <v>0.12169054248668899</v>
      </c>
      <c r="AK13" s="17">
        <v>0.15973785632573001</v>
      </c>
      <c r="AL13" s="17">
        <v>0.138619225544408</v>
      </c>
      <c r="AM13" s="17">
        <v>0.17968025694770301</v>
      </c>
      <c r="AN13" s="17">
        <v>0.14457987616010201</v>
      </c>
    </row>
    <row r="14" spans="2:40" x14ac:dyDescent="0.35">
      <c r="B14" s="18" t="s">
        <v>58</v>
      </c>
      <c r="C14" s="17">
        <v>5.0420214548640298E-2</v>
      </c>
      <c r="D14" s="17">
        <v>3.2094034454360501E-2</v>
      </c>
      <c r="E14" s="17">
        <v>6.9049905740150394E-2</v>
      </c>
      <c r="F14" s="17"/>
      <c r="G14" s="17">
        <v>1.6684823065692401E-2</v>
      </c>
      <c r="H14" s="17">
        <v>4.9902479590672899E-2</v>
      </c>
      <c r="I14" s="17">
        <v>5.36881947151669E-2</v>
      </c>
      <c r="J14" s="17">
        <v>5.5879450905534499E-2</v>
      </c>
      <c r="K14" s="17">
        <v>8.4652840425602699E-2</v>
      </c>
      <c r="L14" s="17">
        <v>3.79626533004572E-2</v>
      </c>
      <c r="M14" s="17"/>
      <c r="N14" s="17">
        <v>9.0550957310897295E-2</v>
      </c>
      <c r="O14" s="17">
        <v>7.3317266948470003E-2</v>
      </c>
      <c r="P14" s="17">
        <v>4.6516691362214597E-2</v>
      </c>
      <c r="Q14" s="17">
        <v>4.4205000585357097E-2</v>
      </c>
      <c r="R14" s="17">
        <v>2.2144179546365699E-2</v>
      </c>
      <c r="S14" s="17"/>
      <c r="T14" s="17">
        <v>2.90464840361007E-2</v>
      </c>
      <c r="U14" s="17">
        <v>5.3604874954008903E-2</v>
      </c>
      <c r="V14" s="17">
        <v>4.4602873394332603E-2</v>
      </c>
      <c r="W14" s="17">
        <v>2.6236552101674901E-2</v>
      </c>
      <c r="X14" s="17"/>
      <c r="Y14" s="17">
        <v>4.8783597709807801E-2</v>
      </c>
      <c r="Z14" s="17">
        <v>5.0613048314988002E-2</v>
      </c>
      <c r="AA14" s="17">
        <v>5.5097183620831998E-2</v>
      </c>
      <c r="AB14" s="17">
        <v>2.6727863288585799E-2</v>
      </c>
      <c r="AC14" s="17">
        <v>5.6360789917973102E-2</v>
      </c>
      <c r="AD14" s="17">
        <v>4.4011057026356298E-2</v>
      </c>
      <c r="AE14" s="17"/>
      <c r="AF14" s="17">
        <v>5.9711168544965401E-2</v>
      </c>
      <c r="AG14" s="17"/>
      <c r="AH14" s="17">
        <v>4.8936531343609202E-2</v>
      </c>
      <c r="AI14" s="17"/>
      <c r="AJ14" s="17">
        <v>4.6545975736071797E-2</v>
      </c>
      <c r="AK14" s="17">
        <v>4.2380039031571302E-2</v>
      </c>
      <c r="AL14" s="17">
        <v>5.47974216501819E-2</v>
      </c>
      <c r="AM14" s="17">
        <v>5.6514052063829298E-2</v>
      </c>
      <c r="AN14" s="17">
        <v>5.1260043486439803E-2</v>
      </c>
    </row>
    <row r="15" spans="2:40" x14ac:dyDescent="0.35">
      <c r="B15" s="18" t="s">
        <v>254</v>
      </c>
      <c r="C15" s="21">
        <v>0.50076065819604798</v>
      </c>
      <c r="D15" s="21">
        <v>0.59797383237171298</v>
      </c>
      <c r="E15" s="21">
        <v>0.40257315525213699</v>
      </c>
      <c r="F15" s="21"/>
      <c r="G15" s="21">
        <v>0.72287465303592602</v>
      </c>
      <c r="H15" s="21">
        <v>0.64217983037889903</v>
      </c>
      <c r="I15" s="21">
        <v>0.56099891889312503</v>
      </c>
      <c r="J15" s="21">
        <v>0.50183292884866804</v>
      </c>
      <c r="K15" s="21">
        <v>0.38239982766599301</v>
      </c>
      <c r="L15" s="21">
        <v>0.35210632931403002</v>
      </c>
      <c r="M15" s="21"/>
      <c r="N15" s="21">
        <v>0.476409509191487</v>
      </c>
      <c r="O15" s="21">
        <v>0.44728040580098599</v>
      </c>
      <c r="P15" s="21">
        <v>0.39319378249282</v>
      </c>
      <c r="Q15" s="21">
        <v>0.59630456458118397</v>
      </c>
      <c r="R15" s="21">
        <v>0.66313776063265595</v>
      </c>
      <c r="S15" s="21"/>
      <c r="T15" s="21">
        <v>0.50094148259395999</v>
      </c>
      <c r="U15" s="21">
        <v>0.41135237312192702</v>
      </c>
      <c r="V15" s="21">
        <v>0.53238462348031002</v>
      </c>
      <c r="W15" s="21">
        <v>0.624603450448319</v>
      </c>
      <c r="X15" s="21"/>
      <c r="Y15" s="21">
        <v>0.59269053689973605</v>
      </c>
      <c r="Z15" s="21">
        <v>0.52341695170546698</v>
      </c>
      <c r="AA15" s="21">
        <v>0.342632047215291</v>
      </c>
      <c r="AB15" s="21">
        <v>0.51835236502270998</v>
      </c>
      <c r="AC15" s="21">
        <v>0.65640143950085605</v>
      </c>
      <c r="AD15" s="21">
        <v>0.314163421733333</v>
      </c>
      <c r="AE15" s="21"/>
      <c r="AF15" s="21">
        <v>0.47910970882516302</v>
      </c>
      <c r="AG15" s="21"/>
      <c r="AH15" s="21">
        <v>0.50545306173878402</v>
      </c>
      <c r="AI15" s="21"/>
      <c r="AJ15" s="21">
        <v>0.5506244217356</v>
      </c>
      <c r="AK15" s="21">
        <v>0.48104833661663299</v>
      </c>
      <c r="AL15" s="21">
        <v>0.50533062773005899</v>
      </c>
      <c r="AM15" s="21">
        <v>0.43135915286670701</v>
      </c>
      <c r="AN15" s="21">
        <v>0.51853311882809605</v>
      </c>
    </row>
    <row r="16" spans="2:40" x14ac:dyDescent="0.35">
      <c r="B16" s="18" t="s">
        <v>255</v>
      </c>
      <c r="C16" s="21">
        <v>0.27020723155878401</v>
      </c>
      <c r="D16" s="21">
        <v>0.19424381357585099</v>
      </c>
      <c r="E16" s="21">
        <v>0.34577673245070201</v>
      </c>
      <c r="F16" s="21"/>
      <c r="G16" s="21">
        <v>0.15679060722462801</v>
      </c>
      <c r="H16" s="21">
        <v>0.13190380457786</v>
      </c>
      <c r="I16" s="21">
        <v>0.231494592026361</v>
      </c>
      <c r="J16" s="21">
        <v>0.274694883492414</v>
      </c>
      <c r="K16" s="21">
        <v>0.32711730823954999</v>
      </c>
      <c r="L16" s="21">
        <v>0.39340580867951802</v>
      </c>
      <c r="M16" s="21"/>
      <c r="N16" s="21">
        <v>0.23653991481939801</v>
      </c>
      <c r="O16" s="21">
        <v>0.30977184124532697</v>
      </c>
      <c r="P16" s="21">
        <v>0.34144750942979601</v>
      </c>
      <c r="Q16" s="21">
        <v>0.21271368839786101</v>
      </c>
      <c r="R16" s="21">
        <v>0.167684764069682</v>
      </c>
      <c r="S16" s="21"/>
      <c r="T16" s="21">
        <v>0.23383324918714199</v>
      </c>
      <c r="U16" s="21">
        <v>0.35429917214318501</v>
      </c>
      <c r="V16" s="21">
        <v>0.25111340132475701</v>
      </c>
      <c r="W16" s="21">
        <v>0.16446936838897999</v>
      </c>
      <c r="X16" s="21"/>
      <c r="Y16" s="21">
        <v>0.17711737705949901</v>
      </c>
      <c r="Z16" s="21">
        <v>0.241439075128633</v>
      </c>
      <c r="AA16" s="21">
        <v>0.423693503300067</v>
      </c>
      <c r="AB16" s="21">
        <v>0.24225163314418099</v>
      </c>
      <c r="AC16" s="21">
        <v>0.19456603374904999</v>
      </c>
      <c r="AD16" s="21">
        <v>0.31803926742161698</v>
      </c>
      <c r="AE16" s="21"/>
      <c r="AF16" s="21">
        <v>0.27524929558542399</v>
      </c>
      <c r="AG16" s="21"/>
      <c r="AH16" s="21">
        <v>0.26917089425455998</v>
      </c>
      <c r="AI16" s="21"/>
      <c r="AJ16" s="21">
        <v>0.23489888558013799</v>
      </c>
      <c r="AK16" s="21">
        <v>0.26152081990648002</v>
      </c>
      <c r="AL16" s="21">
        <v>0.28336315970784798</v>
      </c>
      <c r="AM16" s="21">
        <v>0.32065927342938</v>
      </c>
      <c r="AN16" s="21">
        <v>0.25301094005326402</v>
      </c>
    </row>
    <row r="17" spans="2:40" x14ac:dyDescent="0.35">
      <c r="B17" s="18" t="s">
        <v>240</v>
      </c>
      <c r="C17" s="22">
        <v>0.230553426637264</v>
      </c>
      <c r="D17" s="22">
        <v>0.40373001879586201</v>
      </c>
      <c r="E17" s="22">
        <v>5.6796422801434703E-2</v>
      </c>
      <c r="F17" s="22"/>
      <c r="G17" s="22">
        <v>0.56608404581129801</v>
      </c>
      <c r="H17" s="22">
        <v>0.51027602580103903</v>
      </c>
      <c r="I17" s="22">
        <v>0.32950432686676401</v>
      </c>
      <c r="J17" s="22">
        <v>0.22713804535625301</v>
      </c>
      <c r="K17" s="22">
        <v>5.5282519426442703E-2</v>
      </c>
      <c r="L17" s="22">
        <v>-4.1299479365487501E-2</v>
      </c>
      <c r="M17" s="22"/>
      <c r="N17" s="22">
        <v>0.23986959437208899</v>
      </c>
      <c r="O17" s="22">
        <v>0.13750856455565799</v>
      </c>
      <c r="P17" s="22">
        <v>5.1746273063024498E-2</v>
      </c>
      <c r="Q17" s="22">
        <v>0.38359087618332299</v>
      </c>
      <c r="R17" s="22">
        <v>0.49545299656297398</v>
      </c>
      <c r="S17" s="22"/>
      <c r="T17" s="22">
        <v>0.267108233406818</v>
      </c>
      <c r="U17" s="22">
        <v>5.7053200978742599E-2</v>
      </c>
      <c r="V17" s="22">
        <v>0.281271222155552</v>
      </c>
      <c r="W17" s="22">
        <v>0.46013408205933998</v>
      </c>
      <c r="X17" s="22"/>
      <c r="Y17" s="22">
        <v>0.41557315984023702</v>
      </c>
      <c r="Z17" s="22">
        <v>0.28197787657683399</v>
      </c>
      <c r="AA17" s="22">
        <v>-8.1061456084775899E-2</v>
      </c>
      <c r="AB17" s="22">
        <v>0.27610073187852902</v>
      </c>
      <c r="AC17" s="22">
        <v>0.46183540575180598</v>
      </c>
      <c r="AD17" s="22">
        <v>-3.87584568828342E-3</v>
      </c>
      <c r="AE17" s="22"/>
      <c r="AF17" s="22">
        <v>0.203860413239739</v>
      </c>
      <c r="AG17" s="22"/>
      <c r="AH17" s="22">
        <v>0.23628216748422401</v>
      </c>
      <c r="AI17" s="22"/>
      <c r="AJ17" s="22">
        <v>0.31572553615546101</v>
      </c>
      <c r="AK17" s="22">
        <v>0.219527516710153</v>
      </c>
      <c r="AL17" s="22">
        <v>0.22196746802221201</v>
      </c>
      <c r="AM17" s="22">
        <v>0.110699879437327</v>
      </c>
      <c r="AN17" s="22">
        <v>0.26552217877483297</v>
      </c>
    </row>
    <row r="18" spans="2:40" x14ac:dyDescent="0.35">
      <c r="B18" s="16"/>
    </row>
    <row r="19" spans="2:40" x14ac:dyDescent="0.35">
      <c r="B19" t="s">
        <v>63</v>
      </c>
    </row>
    <row r="20" spans="2:40" x14ac:dyDescent="0.35">
      <c r="B20" t="s">
        <v>64</v>
      </c>
    </row>
    <row r="22" spans="2:40" x14ac:dyDescent="0.35">
      <c r="B22" s="8" t="str">
        <f>HYPERLINK("#'Contents'!A1", "Return to Contents")</f>
        <v>Return to Contents</v>
      </c>
    </row>
  </sheetData>
  <mergeCells count="9">
    <mergeCell ref="AF5"/>
    <mergeCell ref="AH5"/>
    <mergeCell ref="AJ5:AN5"/>
    <mergeCell ref="D2:AH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dimension ref="B2:J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0" width="20.7265625" customWidth="1"/>
  </cols>
  <sheetData>
    <row r="2" spans="2:10" ht="40" customHeight="1" x14ac:dyDescent="0.35">
      <c r="D2" s="30" t="s">
        <v>319</v>
      </c>
      <c r="E2" s="26"/>
      <c r="F2" s="26"/>
      <c r="G2" s="26"/>
      <c r="H2" s="26"/>
      <c r="I2" s="26"/>
      <c r="J2" s="26"/>
    </row>
    <row r="6" spans="2:10" ht="50" customHeight="1" x14ac:dyDescent="0.35">
      <c r="B6" s="20" t="s">
        <v>15</v>
      </c>
      <c r="C6" s="20" t="s">
        <v>92</v>
      </c>
      <c r="D6" s="20" t="s">
        <v>96</v>
      </c>
      <c r="E6" s="20" t="s">
        <v>93</v>
      </c>
      <c r="F6" s="20" t="s">
        <v>316</v>
      </c>
      <c r="G6" s="20" t="s">
        <v>97</v>
      </c>
      <c r="H6" s="20" t="s">
        <v>218</v>
      </c>
      <c r="I6" s="20" t="s">
        <v>95</v>
      </c>
    </row>
    <row r="7" spans="2:10" x14ac:dyDescent="0.35">
      <c r="B7" s="18" t="s">
        <v>317</v>
      </c>
      <c r="C7" s="17">
        <v>0.58571113569463595</v>
      </c>
      <c r="D7" s="17">
        <v>0.33603715966543901</v>
      </c>
      <c r="E7" s="17">
        <v>0.51132407161141602</v>
      </c>
      <c r="F7" s="17">
        <v>0.31547135469453103</v>
      </c>
      <c r="G7" s="17">
        <v>0.26987645606794303</v>
      </c>
      <c r="H7" s="17">
        <v>0.607615960741824</v>
      </c>
      <c r="I7" s="17">
        <v>0.639916445504916</v>
      </c>
    </row>
    <row r="8" spans="2:10" ht="29" x14ac:dyDescent="0.35">
      <c r="B8" s="18" t="s">
        <v>318</v>
      </c>
      <c r="C8" s="17">
        <v>0.18662142082418701</v>
      </c>
      <c r="D8" s="17">
        <v>0.352917687102901</v>
      </c>
      <c r="E8" s="17">
        <v>0.24641639248976899</v>
      </c>
      <c r="F8" s="17">
        <v>0.30007225069506699</v>
      </c>
      <c r="G8" s="17">
        <v>0.39949959265863499</v>
      </c>
      <c r="H8" s="17">
        <v>0.16421889787840799</v>
      </c>
      <c r="I8" s="17">
        <v>0.114404650453256</v>
      </c>
    </row>
    <row r="9" spans="2:10" x14ac:dyDescent="0.35">
      <c r="B9" s="18" t="s">
        <v>58</v>
      </c>
      <c r="C9" s="17">
        <v>0.22766744348117701</v>
      </c>
      <c r="D9" s="17">
        <v>0.31104515323166099</v>
      </c>
      <c r="E9" s="17">
        <v>0.24225953589881499</v>
      </c>
      <c r="F9" s="17">
        <v>0.38445639461040199</v>
      </c>
      <c r="G9" s="17">
        <v>0.33062395127342198</v>
      </c>
      <c r="H9" s="17">
        <v>0.22816514137976801</v>
      </c>
      <c r="I9" s="17">
        <v>0.24567890404182799</v>
      </c>
    </row>
    <row r="10" spans="2:10" x14ac:dyDescent="0.35">
      <c r="B10" s="16"/>
      <c r="C10" s="16"/>
      <c r="D10" s="16"/>
      <c r="E10" s="16"/>
      <c r="F10" s="16"/>
      <c r="G10" s="16"/>
      <c r="H10" s="16"/>
      <c r="I10" s="16"/>
    </row>
    <row r="11" spans="2:10" x14ac:dyDescent="0.35">
      <c r="B11" t="s">
        <v>63</v>
      </c>
    </row>
    <row r="12" spans="2:10" x14ac:dyDescent="0.35">
      <c r="B12" t="s">
        <v>64</v>
      </c>
    </row>
    <row r="16" spans="2:10" x14ac:dyDescent="0.35">
      <c r="B16" s="8" t="str">
        <f>HYPERLINK("#'Contents'!A1", "Return to Contents")</f>
        <v>Return to Contents</v>
      </c>
    </row>
  </sheetData>
  <mergeCells count="1">
    <mergeCell ref="D2:J2"/>
  </mergeCells>
  <pageMargins left="0.7" right="0.7" top="0.75" bottom="0.75" header="0.3" footer="0.3"/>
  <pageSetup paperSize="9" orientation="portrait" horizontalDpi="300" verticalDpi="300"/>
  <drawing r:id="rId1"/>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dimension ref="B2:AN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0" width="10.7265625" customWidth="1"/>
    <col min="41" max="41" width="2.1796875" customWidth="1"/>
  </cols>
  <sheetData>
    <row r="2" spans="2:40" ht="40" customHeight="1" x14ac:dyDescent="0.35">
      <c r="D2" s="30" t="s">
        <v>320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row>
    <row r="5" spans="2:40" ht="30" customHeight="1" x14ac:dyDescent="0.35">
      <c r="B5" s="15"/>
      <c r="C5" s="15"/>
      <c r="D5" s="29" t="s">
        <v>49</v>
      </c>
      <c r="E5" s="29"/>
      <c r="F5" s="15"/>
      <c r="G5" s="29" t="s">
        <v>50</v>
      </c>
      <c r="H5" s="29"/>
      <c r="I5" s="29"/>
      <c r="J5" s="29"/>
      <c r="K5" s="29"/>
      <c r="L5" s="29"/>
      <c r="M5" s="15"/>
      <c r="N5" s="29" t="s">
        <v>51</v>
      </c>
      <c r="O5" s="29"/>
      <c r="P5" s="29"/>
      <c r="Q5" s="29"/>
      <c r="R5" s="29"/>
      <c r="S5" s="15"/>
      <c r="T5" s="29" t="s">
        <v>52</v>
      </c>
      <c r="U5" s="29"/>
      <c r="V5" s="29"/>
      <c r="W5" s="29"/>
      <c r="X5" s="15"/>
      <c r="Y5" s="29" t="s">
        <v>53</v>
      </c>
      <c r="Z5" s="29"/>
      <c r="AA5" s="29"/>
      <c r="AB5" s="29"/>
      <c r="AC5" s="29"/>
      <c r="AD5" s="29"/>
      <c r="AE5" s="15"/>
      <c r="AF5" s="29" t="s">
        <v>42</v>
      </c>
      <c r="AG5" s="15"/>
      <c r="AH5" s="29" t="s">
        <v>43</v>
      </c>
      <c r="AI5" s="15"/>
      <c r="AJ5" s="29" t="s">
        <v>54</v>
      </c>
      <c r="AK5" s="29"/>
      <c r="AL5" s="29"/>
      <c r="AM5" s="29"/>
      <c r="AN5" s="29"/>
    </row>
    <row r="6" spans="2:4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C6" s="12" t="s">
        <v>40</v>
      </c>
      <c r="AD6" s="12" t="s">
        <v>41</v>
      </c>
      <c r="AF6" s="12" t="s">
        <v>42</v>
      </c>
      <c r="AH6" s="12" t="s">
        <v>43</v>
      </c>
      <c r="AJ6" s="12" t="s">
        <v>44</v>
      </c>
      <c r="AK6" s="12" t="s">
        <v>45</v>
      </c>
      <c r="AL6" s="12" t="s">
        <v>46</v>
      </c>
      <c r="AM6" s="12" t="s">
        <v>47</v>
      </c>
      <c r="AN6" s="12" t="s">
        <v>48</v>
      </c>
    </row>
    <row r="7" spans="2:40" ht="30" customHeight="1" x14ac:dyDescent="0.35">
      <c r="B7" s="10" t="s">
        <v>19</v>
      </c>
      <c r="C7" s="10">
        <v>1008</v>
      </c>
      <c r="D7" s="10">
        <v>459</v>
      </c>
      <c r="E7" s="10">
        <v>546</v>
      </c>
      <c r="F7" s="10"/>
      <c r="G7" s="10">
        <v>99</v>
      </c>
      <c r="H7" s="10">
        <v>151</v>
      </c>
      <c r="I7" s="10">
        <v>140</v>
      </c>
      <c r="J7" s="10">
        <v>164</v>
      </c>
      <c r="K7" s="10">
        <v>186</v>
      </c>
      <c r="L7" s="10">
        <v>268</v>
      </c>
      <c r="M7" s="10"/>
      <c r="N7" s="10">
        <v>91</v>
      </c>
      <c r="O7" s="10">
        <v>143</v>
      </c>
      <c r="P7" s="10">
        <v>357</v>
      </c>
      <c r="Q7" s="10">
        <v>280</v>
      </c>
      <c r="R7" s="10">
        <v>129</v>
      </c>
      <c r="S7" s="10"/>
      <c r="T7" s="10">
        <v>61</v>
      </c>
      <c r="U7" s="10">
        <v>290</v>
      </c>
      <c r="V7" s="10">
        <v>259</v>
      </c>
      <c r="W7" s="10">
        <v>272</v>
      </c>
      <c r="X7" s="10"/>
      <c r="Y7" s="10">
        <v>415</v>
      </c>
      <c r="Z7" s="10">
        <v>104</v>
      </c>
      <c r="AA7" s="10">
        <v>327</v>
      </c>
      <c r="AB7" s="10">
        <v>67</v>
      </c>
      <c r="AC7" s="10">
        <v>69</v>
      </c>
      <c r="AD7" s="10">
        <v>21</v>
      </c>
      <c r="AE7" s="10"/>
      <c r="AF7" s="10">
        <v>488</v>
      </c>
      <c r="AG7" s="10"/>
      <c r="AH7" s="10">
        <v>983</v>
      </c>
      <c r="AI7" s="10"/>
      <c r="AJ7" s="10">
        <v>334</v>
      </c>
      <c r="AK7" s="10">
        <v>150</v>
      </c>
      <c r="AL7" s="10">
        <v>221</v>
      </c>
      <c r="AM7" s="10">
        <v>207</v>
      </c>
      <c r="AN7" s="10">
        <v>96</v>
      </c>
    </row>
    <row r="8" spans="2:40" ht="30" customHeight="1" x14ac:dyDescent="0.35">
      <c r="B8" s="11" t="s">
        <v>20</v>
      </c>
      <c r="C8" s="11">
        <v>1008</v>
      </c>
      <c r="D8" s="11">
        <v>503</v>
      </c>
      <c r="E8" s="11">
        <v>502</v>
      </c>
      <c r="F8" s="11"/>
      <c r="G8" s="11">
        <v>109</v>
      </c>
      <c r="H8" s="11">
        <v>169</v>
      </c>
      <c r="I8" s="11">
        <v>145</v>
      </c>
      <c r="J8" s="11">
        <v>169</v>
      </c>
      <c r="K8" s="11">
        <v>162</v>
      </c>
      <c r="L8" s="11">
        <v>255</v>
      </c>
      <c r="M8" s="11"/>
      <c r="N8" s="11">
        <v>95</v>
      </c>
      <c r="O8" s="11">
        <v>146</v>
      </c>
      <c r="P8" s="11">
        <v>349</v>
      </c>
      <c r="Q8" s="11">
        <v>281</v>
      </c>
      <c r="R8" s="11">
        <v>129</v>
      </c>
      <c r="S8" s="11"/>
      <c r="T8" s="11">
        <v>62</v>
      </c>
      <c r="U8" s="11">
        <v>286</v>
      </c>
      <c r="V8" s="11">
        <v>258</v>
      </c>
      <c r="W8" s="11">
        <v>278</v>
      </c>
      <c r="X8" s="11"/>
      <c r="Y8" s="11">
        <v>428</v>
      </c>
      <c r="Z8" s="11">
        <v>102</v>
      </c>
      <c r="AA8" s="11">
        <v>309</v>
      </c>
      <c r="AB8" s="11">
        <v>69</v>
      </c>
      <c r="AC8" s="11">
        <v>74</v>
      </c>
      <c r="AD8" s="11">
        <v>21</v>
      </c>
      <c r="AE8" s="11"/>
      <c r="AF8" s="11">
        <v>487</v>
      </c>
      <c r="AG8" s="11"/>
      <c r="AH8" s="11">
        <v>984</v>
      </c>
      <c r="AI8" s="11"/>
      <c r="AJ8" s="11">
        <v>320</v>
      </c>
      <c r="AK8" s="11">
        <v>145</v>
      </c>
      <c r="AL8" s="11">
        <v>211</v>
      </c>
      <c r="AM8" s="11">
        <v>229</v>
      </c>
      <c r="AN8" s="11">
        <v>103</v>
      </c>
    </row>
    <row r="9" spans="2:40" x14ac:dyDescent="0.35">
      <c r="B9" s="18" t="s">
        <v>317</v>
      </c>
      <c r="C9" s="17">
        <v>0.58571113569463595</v>
      </c>
      <c r="D9" s="17">
        <v>0.624532373358066</v>
      </c>
      <c r="E9" s="17">
        <v>0.54441485727209005</v>
      </c>
      <c r="F9" s="17"/>
      <c r="G9" s="17">
        <v>0.72328707813761695</v>
      </c>
      <c r="H9" s="17">
        <v>0.53097180538412203</v>
      </c>
      <c r="I9" s="17">
        <v>0.621852458033747</v>
      </c>
      <c r="J9" s="17">
        <v>0.58925315367141795</v>
      </c>
      <c r="K9" s="17">
        <v>0.580517640615554</v>
      </c>
      <c r="L9" s="17">
        <v>0.54358290667017495</v>
      </c>
      <c r="M9" s="17"/>
      <c r="N9" s="17">
        <v>0.62660368206218298</v>
      </c>
      <c r="O9" s="17">
        <v>0.63554283838969206</v>
      </c>
      <c r="P9" s="17">
        <v>0.56372741433740803</v>
      </c>
      <c r="Q9" s="17">
        <v>0.58230243436386497</v>
      </c>
      <c r="R9" s="17">
        <v>0.57367570149210301</v>
      </c>
      <c r="S9" s="17"/>
      <c r="T9" s="17">
        <v>0.51093544053731998</v>
      </c>
      <c r="U9" s="17">
        <v>0.56874878181416699</v>
      </c>
      <c r="V9" s="17">
        <v>0.60135648838863898</v>
      </c>
      <c r="W9" s="17">
        <v>0.63932644656563897</v>
      </c>
      <c r="X9" s="17"/>
      <c r="Y9" s="17">
        <v>0.63880911029153098</v>
      </c>
      <c r="Z9" s="17">
        <v>0.53395237915135596</v>
      </c>
      <c r="AA9" s="17">
        <v>0.52534239671244598</v>
      </c>
      <c r="AB9" s="17">
        <v>0.52796781429838702</v>
      </c>
      <c r="AC9" s="17">
        <v>0.68861363376560203</v>
      </c>
      <c r="AD9" s="17">
        <v>0.56640909185982502</v>
      </c>
      <c r="AE9" s="17"/>
      <c r="AF9" s="17">
        <v>0.55847355500920204</v>
      </c>
      <c r="AG9" s="17"/>
      <c r="AH9" s="17">
        <v>0.59225316692712504</v>
      </c>
      <c r="AI9" s="17"/>
      <c r="AJ9" s="17">
        <v>0.59409754688849703</v>
      </c>
      <c r="AK9" s="17">
        <v>0.59879385253450002</v>
      </c>
      <c r="AL9" s="17">
        <v>0.57941413387359797</v>
      </c>
      <c r="AM9" s="17">
        <v>0.55281480895881996</v>
      </c>
      <c r="AN9" s="17">
        <v>0.62727696756769702</v>
      </c>
    </row>
    <row r="10" spans="2:40" ht="29" x14ac:dyDescent="0.35">
      <c r="B10" s="18" t="s">
        <v>318</v>
      </c>
      <c r="C10" s="17">
        <v>0.18662142082418701</v>
      </c>
      <c r="D10" s="17">
        <v>0.197244577863636</v>
      </c>
      <c r="E10" s="17">
        <v>0.17710844067158199</v>
      </c>
      <c r="F10" s="17"/>
      <c r="G10" s="17">
        <v>0.22253076573796701</v>
      </c>
      <c r="H10" s="17">
        <v>0.29813997844440698</v>
      </c>
      <c r="I10" s="17">
        <v>0.20564349468570101</v>
      </c>
      <c r="J10" s="17">
        <v>0.197871428614738</v>
      </c>
      <c r="K10" s="17">
        <v>0.123587233553722</v>
      </c>
      <c r="L10" s="17">
        <v>0.119005972402452</v>
      </c>
      <c r="M10" s="17"/>
      <c r="N10" s="17">
        <v>0.19367090631556499</v>
      </c>
      <c r="O10" s="17">
        <v>0.166950863361052</v>
      </c>
      <c r="P10" s="17">
        <v>0.13897352232702001</v>
      </c>
      <c r="Q10" s="17">
        <v>0.23188438318225299</v>
      </c>
      <c r="R10" s="17">
        <v>0.237355940751104</v>
      </c>
      <c r="S10" s="17"/>
      <c r="T10" s="17">
        <v>0.30348508662525597</v>
      </c>
      <c r="U10" s="17">
        <v>0.139170658777545</v>
      </c>
      <c r="V10" s="17">
        <v>0.191291719810876</v>
      </c>
      <c r="W10" s="17">
        <v>0.21756816789761901</v>
      </c>
      <c r="X10" s="17"/>
      <c r="Y10" s="17">
        <v>0.20106502320581501</v>
      </c>
      <c r="Z10" s="17">
        <v>0.25937980350534101</v>
      </c>
      <c r="AA10" s="17">
        <v>0.12317031246561599</v>
      </c>
      <c r="AB10" s="17">
        <v>0.25241859217697699</v>
      </c>
      <c r="AC10" s="17">
        <v>0.20389242496792501</v>
      </c>
      <c r="AD10" s="17">
        <v>0.193761084191966</v>
      </c>
      <c r="AE10" s="17"/>
      <c r="AF10" s="17">
        <v>0.18237301581948001</v>
      </c>
      <c r="AG10" s="17"/>
      <c r="AH10" s="17">
        <v>0.18803811152476299</v>
      </c>
      <c r="AI10" s="17"/>
      <c r="AJ10" s="17">
        <v>0.20032268819298099</v>
      </c>
      <c r="AK10" s="17">
        <v>0.16956276514030599</v>
      </c>
      <c r="AL10" s="17">
        <v>0.168294034083596</v>
      </c>
      <c r="AM10" s="17">
        <v>0.21450194688145699</v>
      </c>
      <c r="AN10" s="17">
        <v>0.14362664073970299</v>
      </c>
    </row>
    <row r="11" spans="2:40" x14ac:dyDescent="0.35">
      <c r="B11" s="18" t="s">
        <v>58</v>
      </c>
      <c r="C11" s="19">
        <v>0.22766744348117701</v>
      </c>
      <c r="D11" s="19">
        <v>0.178223048778298</v>
      </c>
      <c r="E11" s="19">
        <v>0.27847670205632802</v>
      </c>
      <c r="F11" s="19"/>
      <c r="G11" s="19">
        <v>5.4182156124416098E-2</v>
      </c>
      <c r="H11" s="19">
        <v>0.17088821617147101</v>
      </c>
      <c r="I11" s="19">
        <v>0.17250404728055199</v>
      </c>
      <c r="J11" s="19">
        <v>0.212875417713844</v>
      </c>
      <c r="K11" s="19">
        <v>0.29589512583072403</v>
      </c>
      <c r="L11" s="19">
        <v>0.33741112092737202</v>
      </c>
      <c r="M11" s="19"/>
      <c r="N11" s="19">
        <v>0.179725411622251</v>
      </c>
      <c r="O11" s="19">
        <v>0.197506298249256</v>
      </c>
      <c r="P11" s="19">
        <v>0.29729906333557199</v>
      </c>
      <c r="Q11" s="19">
        <v>0.18581318245388201</v>
      </c>
      <c r="R11" s="19">
        <v>0.18896835775679299</v>
      </c>
      <c r="S11" s="19"/>
      <c r="T11" s="19">
        <v>0.18557947283742399</v>
      </c>
      <c r="U11" s="19">
        <v>0.29208055940828798</v>
      </c>
      <c r="V11" s="19">
        <v>0.20735179180048499</v>
      </c>
      <c r="W11" s="19">
        <v>0.14310538553674201</v>
      </c>
      <c r="X11" s="19"/>
      <c r="Y11" s="19">
        <v>0.16012586650265401</v>
      </c>
      <c r="Z11" s="19">
        <v>0.206667817343303</v>
      </c>
      <c r="AA11" s="19">
        <v>0.35148729082193803</v>
      </c>
      <c r="AB11" s="19">
        <v>0.219613593524635</v>
      </c>
      <c r="AC11" s="19">
        <v>0.10749394126647301</v>
      </c>
      <c r="AD11" s="19">
        <v>0.23982982394820901</v>
      </c>
      <c r="AE11" s="19"/>
      <c r="AF11" s="19">
        <v>0.25915342917131801</v>
      </c>
      <c r="AG11" s="19"/>
      <c r="AH11" s="19">
        <v>0.219708721548112</v>
      </c>
      <c r="AI11" s="19"/>
      <c r="AJ11" s="19">
        <v>0.20557976491852201</v>
      </c>
      <c r="AK11" s="19">
        <v>0.23164338232519399</v>
      </c>
      <c r="AL11" s="19">
        <v>0.25229183204280498</v>
      </c>
      <c r="AM11" s="19">
        <v>0.232683244159723</v>
      </c>
      <c r="AN11" s="19">
        <v>0.22909639169259999</v>
      </c>
    </row>
    <row r="12" spans="2:40" x14ac:dyDescent="0.35">
      <c r="B12" s="16"/>
    </row>
    <row r="13" spans="2:40" x14ac:dyDescent="0.35">
      <c r="B13" t="s">
        <v>63</v>
      </c>
    </row>
    <row r="14" spans="2:40" x14ac:dyDescent="0.35">
      <c r="B14" t="s">
        <v>64</v>
      </c>
    </row>
    <row r="16" spans="2:40" x14ac:dyDescent="0.35">
      <c r="B16" s="8" t="str">
        <f>HYPERLINK("#'Contents'!A1", "Return to Contents")</f>
        <v>Return to Contents</v>
      </c>
    </row>
  </sheetData>
  <mergeCells count="9">
    <mergeCell ref="AF5"/>
    <mergeCell ref="AH5"/>
    <mergeCell ref="AJ5:AN5"/>
    <mergeCell ref="D2:AH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dimension ref="B2:AN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0" width="10.7265625" customWidth="1"/>
    <col min="41" max="41" width="2.1796875" customWidth="1"/>
  </cols>
  <sheetData>
    <row r="2" spans="2:40" ht="40" customHeight="1" x14ac:dyDescent="0.35">
      <c r="D2" s="30" t="s">
        <v>321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row>
    <row r="5" spans="2:40" ht="30" customHeight="1" x14ac:dyDescent="0.35">
      <c r="B5" s="15"/>
      <c r="C5" s="15"/>
      <c r="D5" s="29" t="s">
        <v>49</v>
      </c>
      <c r="E5" s="29"/>
      <c r="F5" s="15"/>
      <c r="G5" s="29" t="s">
        <v>50</v>
      </c>
      <c r="H5" s="29"/>
      <c r="I5" s="29"/>
      <c r="J5" s="29"/>
      <c r="K5" s="29"/>
      <c r="L5" s="29"/>
      <c r="M5" s="15"/>
      <c r="N5" s="29" t="s">
        <v>51</v>
      </c>
      <c r="O5" s="29"/>
      <c r="P5" s="29"/>
      <c r="Q5" s="29"/>
      <c r="R5" s="29"/>
      <c r="S5" s="15"/>
      <c r="T5" s="29" t="s">
        <v>52</v>
      </c>
      <c r="U5" s="29"/>
      <c r="V5" s="29"/>
      <c r="W5" s="29"/>
      <c r="X5" s="15"/>
      <c r="Y5" s="29" t="s">
        <v>53</v>
      </c>
      <c r="Z5" s="29"/>
      <c r="AA5" s="29"/>
      <c r="AB5" s="29"/>
      <c r="AC5" s="29"/>
      <c r="AD5" s="29"/>
      <c r="AE5" s="15"/>
      <c r="AF5" s="29" t="s">
        <v>42</v>
      </c>
      <c r="AG5" s="15"/>
      <c r="AH5" s="29" t="s">
        <v>43</v>
      </c>
      <c r="AI5" s="15"/>
      <c r="AJ5" s="29" t="s">
        <v>54</v>
      </c>
      <c r="AK5" s="29"/>
      <c r="AL5" s="29"/>
      <c r="AM5" s="29"/>
      <c r="AN5" s="29"/>
    </row>
    <row r="6" spans="2:4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C6" s="12" t="s">
        <v>40</v>
      </c>
      <c r="AD6" s="12" t="s">
        <v>41</v>
      </c>
      <c r="AF6" s="12" t="s">
        <v>42</v>
      </c>
      <c r="AH6" s="12" t="s">
        <v>43</v>
      </c>
      <c r="AJ6" s="12" t="s">
        <v>44</v>
      </c>
      <c r="AK6" s="12" t="s">
        <v>45</v>
      </c>
      <c r="AL6" s="12" t="s">
        <v>46</v>
      </c>
      <c r="AM6" s="12" t="s">
        <v>47</v>
      </c>
      <c r="AN6" s="12" t="s">
        <v>48</v>
      </c>
    </row>
    <row r="7" spans="2:40" ht="30" customHeight="1" x14ac:dyDescent="0.35">
      <c r="B7" s="10" t="s">
        <v>19</v>
      </c>
      <c r="C7" s="10">
        <v>1008</v>
      </c>
      <c r="D7" s="10">
        <v>459</v>
      </c>
      <c r="E7" s="10">
        <v>546</v>
      </c>
      <c r="F7" s="10"/>
      <c r="G7" s="10">
        <v>99</v>
      </c>
      <c r="H7" s="10">
        <v>151</v>
      </c>
      <c r="I7" s="10">
        <v>140</v>
      </c>
      <c r="J7" s="10">
        <v>164</v>
      </c>
      <c r="K7" s="10">
        <v>186</v>
      </c>
      <c r="L7" s="10">
        <v>268</v>
      </c>
      <c r="M7" s="10"/>
      <c r="N7" s="10">
        <v>91</v>
      </c>
      <c r="O7" s="10">
        <v>143</v>
      </c>
      <c r="P7" s="10">
        <v>357</v>
      </c>
      <c r="Q7" s="10">
        <v>280</v>
      </c>
      <c r="R7" s="10">
        <v>129</v>
      </c>
      <c r="S7" s="10"/>
      <c r="T7" s="10">
        <v>61</v>
      </c>
      <c r="U7" s="10">
        <v>290</v>
      </c>
      <c r="V7" s="10">
        <v>259</v>
      </c>
      <c r="W7" s="10">
        <v>272</v>
      </c>
      <c r="X7" s="10"/>
      <c r="Y7" s="10">
        <v>415</v>
      </c>
      <c r="Z7" s="10">
        <v>104</v>
      </c>
      <c r="AA7" s="10">
        <v>327</v>
      </c>
      <c r="AB7" s="10">
        <v>67</v>
      </c>
      <c r="AC7" s="10">
        <v>69</v>
      </c>
      <c r="AD7" s="10">
        <v>21</v>
      </c>
      <c r="AE7" s="10"/>
      <c r="AF7" s="10">
        <v>488</v>
      </c>
      <c r="AG7" s="10"/>
      <c r="AH7" s="10">
        <v>983</v>
      </c>
      <c r="AI7" s="10"/>
      <c r="AJ7" s="10">
        <v>334</v>
      </c>
      <c r="AK7" s="10">
        <v>150</v>
      </c>
      <c r="AL7" s="10">
        <v>221</v>
      </c>
      <c r="AM7" s="10">
        <v>207</v>
      </c>
      <c r="AN7" s="10">
        <v>96</v>
      </c>
    </row>
    <row r="8" spans="2:40" ht="30" customHeight="1" x14ac:dyDescent="0.35">
      <c r="B8" s="11" t="s">
        <v>20</v>
      </c>
      <c r="C8" s="11">
        <v>1008</v>
      </c>
      <c r="D8" s="11">
        <v>503</v>
      </c>
      <c r="E8" s="11">
        <v>502</v>
      </c>
      <c r="F8" s="11"/>
      <c r="G8" s="11">
        <v>109</v>
      </c>
      <c r="H8" s="11">
        <v>169</v>
      </c>
      <c r="I8" s="11">
        <v>145</v>
      </c>
      <c r="J8" s="11">
        <v>169</v>
      </c>
      <c r="K8" s="11">
        <v>162</v>
      </c>
      <c r="L8" s="11">
        <v>255</v>
      </c>
      <c r="M8" s="11"/>
      <c r="N8" s="11">
        <v>95</v>
      </c>
      <c r="O8" s="11">
        <v>146</v>
      </c>
      <c r="P8" s="11">
        <v>349</v>
      </c>
      <c r="Q8" s="11">
        <v>281</v>
      </c>
      <c r="R8" s="11">
        <v>129</v>
      </c>
      <c r="S8" s="11"/>
      <c r="T8" s="11">
        <v>62</v>
      </c>
      <c r="U8" s="11">
        <v>286</v>
      </c>
      <c r="V8" s="11">
        <v>258</v>
      </c>
      <c r="W8" s="11">
        <v>278</v>
      </c>
      <c r="X8" s="11"/>
      <c r="Y8" s="11">
        <v>428</v>
      </c>
      <c r="Z8" s="11">
        <v>102</v>
      </c>
      <c r="AA8" s="11">
        <v>309</v>
      </c>
      <c r="AB8" s="11">
        <v>69</v>
      </c>
      <c r="AC8" s="11">
        <v>74</v>
      </c>
      <c r="AD8" s="11">
        <v>21</v>
      </c>
      <c r="AE8" s="11"/>
      <c r="AF8" s="11">
        <v>487</v>
      </c>
      <c r="AG8" s="11"/>
      <c r="AH8" s="11">
        <v>984</v>
      </c>
      <c r="AI8" s="11"/>
      <c r="AJ8" s="11">
        <v>320</v>
      </c>
      <c r="AK8" s="11">
        <v>145</v>
      </c>
      <c r="AL8" s="11">
        <v>211</v>
      </c>
      <c r="AM8" s="11">
        <v>229</v>
      </c>
      <c r="AN8" s="11">
        <v>103</v>
      </c>
    </row>
    <row r="9" spans="2:40" x14ac:dyDescent="0.35">
      <c r="B9" s="18" t="s">
        <v>317</v>
      </c>
      <c r="C9" s="17">
        <v>0.33603715966543901</v>
      </c>
      <c r="D9" s="17">
        <v>0.39999851947369103</v>
      </c>
      <c r="E9" s="17">
        <v>0.26810886529571998</v>
      </c>
      <c r="F9" s="17"/>
      <c r="G9" s="17">
        <v>0.47775393673745897</v>
      </c>
      <c r="H9" s="17">
        <v>0.39789906095278699</v>
      </c>
      <c r="I9" s="17">
        <v>0.42498033497812499</v>
      </c>
      <c r="J9" s="17">
        <v>0.35873800523949501</v>
      </c>
      <c r="K9" s="17">
        <v>0.29115939174835997</v>
      </c>
      <c r="L9" s="17">
        <v>0.197192286231578</v>
      </c>
      <c r="M9" s="17"/>
      <c r="N9" s="17">
        <v>0.37594400844019399</v>
      </c>
      <c r="O9" s="17">
        <v>0.36135413555831802</v>
      </c>
      <c r="P9" s="17">
        <v>0.24523296258490901</v>
      </c>
      <c r="Q9" s="17">
        <v>0.40056263716062201</v>
      </c>
      <c r="R9" s="17">
        <v>0.39659372748326799</v>
      </c>
      <c r="S9" s="17"/>
      <c r="T9" s="17">
        <v>0.33141937461333199</v>
      </c>
      <c r="U9" s="17">
        <v>0.240793024794039</v>
      </c>
      <c r="V9" s="17">
        <v>0.36062413320549502</v>
      </c>
      <c r="W9" s="17">
        <v>0.44608725923631398</v>
      </c>
      <c r="X9" s="17"/>
      <c r="Y9" s="17">
        <v>0.437426180292044</v>
      </c>
      <c r="Z9" s="17">
        <v>0.26678563677517297</v>
      </c>
      <c r="AA9" s="17">
        <v>0.22094560616084699</v>
      </c>
      <c r="AB9" s="17">
        <v>0.31332634006885401</v>
      </c>
      <c r="AC9" s="17">
        <v>0.38319518814272502</v>
      </c>
      <c r="AD9" s="17">
        <v>0.29107084950703699</v>
      </c>
      <c r="AE9" s="17"/>
      <c r="AF9" s="17">
        <v>0.35325269725201303</v>
      </c>
      <c r="AG9" s="17"/>
      <c r="AH9" s="17">
        <v>0.33830817400916602</v>
      </c>
      <c r="AI9" s="17"/>
      <c r="AJ9" s="17">
        <v>0.36467881650637801</v>
      </c>
      <c r="AK9" s="17">
        <v>0.31550076341418598</v>
      </c>
      <c r="AL9" s="17">
        <v>0.34314595224488198</v>
      </c>
      <c r="AM9" s="17">
        <v>0.30706835988023101</v>
      </c>
      <c r="AN9" s="17">
        <v>0.32580752067399299</v>
      </c>
    </row>
    <row r="10" spans="2:40" ht="29" x14ac:dyDescent="0.35">
      <c r="B10" s="18" t="s">
        <v>318</v>
      </c>
      <c r="C10" s="17">
        <v>0.352917687102901</v>
      </c>
      <c r="D10" s="17">
        <v>0.36889261435381698</v>
      </c>
      <c r="E10" s="17">
        <v>0.33904289603051002</v>
      </c>
      <c r="F10" s="17"/>
      <c r="G10" s="17">
        <v>0.41778768687412998</v>
      </c>
      <c r="H10" s="17">
        <v>0.46199187263742902</v>
      </c>
      <c r="I10" s="17">
        <v>0.307305806360824</v>
      </c>
      <c r="J10" s="17">
        <v>0.30403274271643199</v>
      </c>
      <c r="K10" s="17">
        <v>0.31810363010850701</v>
      </c>
      <c r="L10" s="17">
        <v>0.33329791545758403</v>
      </c>
      <c r="M10" s="17"/>
      <c r="N10" s="17">
        <v>0.40489617929473898</v>
      </c>
      <c r="O10" s="17">
        <v>0.36085305641444398</v>
      </c>
      <c r="P10" s="17">
        <v>0.33495835708673999</v>
      </c>
      <c r="Q10" s="17">
        <v>0.32945781694356902</v>
      </c>
      <c r="R10" s="17">
        <v>0.40518738085476702</v>
      </c>
      <c r="S10" s="17"/>
      <c r="T10" s="17">
        <v>0.45185441606933602</v>
      </c>
      <c r="U10" s="17">
        <v>0.383232087256696</v>
      </c>
      <c r="V10" s="17">
        <v>0.33017126960023402</v>
      </c>
      <c r="W10" s="17">
        <v>0.35556606692176901</v>
      </c>
      <c r="X10" s="17"/>
      <c r="Y10" s="17">
        <v>0.33359712291909999</v>
      </c>
      <c r="Z10" s="17">
        <v>0.460990137739064</v>
      </c>
      <c r="AA10" s="17">
        <v>0.31946031669369301</v>
      </c>
      <c r="AB10" s="17">
        <v>0.330648778462594</v>
      </c>
      <c r="AC10" s="17">
        <v>0.47573045762650501</v>
      </c>
      <c r="AD10" s="17">
        <v>0.39224798429511998</v>
      </c>
      <c r="AE10" s="17"/>
      <c r="AF10" s="17">
        <v>0.30310014367717097</v>
      </c>
      <c r="AG10" s="17"/>
      <c r="AH10" s="17">
        <v>0.35831484010147902</v>
      </c>
      <c r="AI10" s="17"/>
      <c r="AJ10" s="17">
        <v>0.344086515118532</v>
      </c>
      <c r="AK10" s="17">
        <v>0.40865683685501097</v>
      </c>
      <c r="AL10" s="17">
        <v>0.30876246154575199</v>
      </c>
      <c r="AM10" s="17">
        <v>0.38211957091119497</v>
      </c>
      <c r="AN10" s="17">
        <v>0.32741593488349402</v>
      </c>
    </row>
    <row r="11" spans="2:40" x14ac:dyDescent="0.35">
      <c r="B11" s="18" t="s">
        <v>58</v>
      </c>
      <c r="C11" s="19">
        <v>0.31104515323166099</v>
      </c>
      <c r="D11" s="19">
        <v>0.23110886617249199</v>
      </c>
      <c r="E11" s="19">
        <v>0.39284823867377</v>
      </c>
      <c r="F11" s="19"/>
      <c r="G11" s="19">
        <v>0.104458376388411</v>
      </c>
      <c r="H11" s="19">
        <v>0.14010906640978399</v>
      </c>
      <c r="I11" s="19">
        <v>0.26771385866105102</v>
      </c>
      <c r="J11" s="19">
        <v>0.337229252044073</v>
      </c>
      <c r="K11" s="19">
        <v>0.39073697814313302</v>
      </c>
      <c r="L11" s="19">
        <v>0.469509798310838</v>
      </c>
      <c r="M11" s="19"/>
      <c r="N11" s="19">
        <v>0.21915981226506601</v>
      </c>
      <c r="O11" s="19">
        <v>0.27779280802723899</v>
      </c>
      <c r="P11" s="19">
        <v>0.419808680328351</v>
      </c>
      <c r="Q11" s="19">
        <v>0.26997954589580903</v>
      </c>
      <c r="R11" s="19">
        <v>0.19821889166196399</v>
      </c>
      <c r="S11" s="19"/>
      <c r="T11" s="19">
        <v>0.216726209317331</v>
      </c>
      <c r="U11" s="19">
        <v>0.37597488794926498</v>
      </c>
      <c r="V11" s="19">
        <v>0.30920459719427001</v>
      </c>
      <c r="W11" s="19">
        <v>0.19834667384191701</v>
      </c>
      <c r="X11" s="19"/>
      <c r="Y11" s="19">
        <v>0.22897669678885599</v>
      </c>
      <c r="Z11" s="19">
        <v>0.27222422548576303</v>
      </c>
      <c r="AA11" s="19">
        <v>0.45959407714545902</v>
      </c>
      <c r="AB11" s="19">
        <v>0.35602488146855199</v>
      </c>
      <c r="AC11" s="19">
        <v>0.141074354230771</v>
      </c>
      <c r="AD11" s="19">
        <v>0.31668116619784298</v>
      </c>
      <c r="AE11" s="19"/>
      <c r="AF11" s="19">
        <v>0.343647159070816</v>
      </c>
      <c r="AG11" s="19"/>
      <c r="AH11" s="19">
        <v>0.30337698588935502</v>
      </c>
      <c r="AI11" s="19"/>
      <c r="AJ11" s="19">
        <v>0.29123466837509099</v>
      </c>
      <c r="AK11" s="19">
        <v>0.27584239973080299</v>
      </c>
      <c r="AL11" s="19">
        <v>0.34809158620936598</v>
      </c>
      <c r="AM11" s="19">
        <v>0.31081206920857402</v>
      </c>
      <c r="AN11" s="19">
        <v>0.34677654444251299</v>
      </c>
    </row>
    <row r="12" spans="2:40" x14ac:dyDescent="0.35">
      <c r="B12" s="16"/>
    </row>
    <row r="13" spans="2:40" x14ac:dyDescent="0.35">
      <c r="B13" t="s">
        <v>63</v>
      </c>
    </row>
    <row r="14" spans="2:40" x14ac:dyDescent="0.35">
      <c r="B14" t="s">
        <v>64</v>
      </c>
    </row>
    <row r="16" spans="2:40" x14ac:dyDescent="0.35">
      <c r="B16" s="8" t="str">
        <f>HYPERLINK("#'Contents'!A1", "Return to Contents")</f>
        <v>Return to Contents</v>
      </c>
    </row>
  </sheetData>
  <mergeCells count="9">
    <mergeCell ref="AF5"/>
    <mergeCell ref="AH5"/>
    <mergeCell ref="AJ5:AN5"/>
    <mergeCell ref="D2:AH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dimension ref="B2:AN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0" width="10.7265625" customWidth="1"/>
    <col min="41" max="41" width="2.1796875" customWidth="1"/>
  </cols>
  <sheetData>
    <row r="2" spans="2:40" ht="40" customHeight="1" x14ac:dyDescent="0.35">
      <c r="D2" s="30" t="s">
        <v>322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row>
    <row r="5" spans="2:40" ht="30" customHeight="1" x14ac:dyDescent="0.35">
      <c r="B5" s="15"/>
      <c r="C5" s="15"/>
      <c r="D5" s="29" t="s">
        <v>49</v>
      </c>
      <c r="E5" s="29"/>
      <c r="F5" s="15"/>
      <c r="G5" s="29" t="s">
        <v>50</v>
      </c>
      <c r="H5" s="29"/>
      <c r="I5" s="29"/>
      <c r="J5" s="29"/>
      <c r="K5" s="29"/>
      <c r="L5" s="29"/>
      <c r="M5" s="15"/>
      <c r="N5" s="29" t="s">
        <v>51</v>
      </c>
      <c r="O5" s="29"/>
      <c r="P5" s="29"/>
      <c r="Q5" s="29"/>
      <c r="R5" s="29"/>
      <c r="S5" s="15"/>
      <c r="T5" s="29" t="s">
        <v>52</v>
      </c>
      <c r="U5" s="29"/>
      <c r="V5" s="29"/>
      <c r="W5" s="29"/>
      <c r="X5" s="15"/>
      <c r="Y5" s="29" t="s">
        <v>53</v>
      </c>
      <c r="Z5" s="29"/>
      <c r="AA5" s="29"/>
      <c r="AB5" s="29"/>
      <c r="AC5" s="29"/>
      <c r="AD5" s="29"/>
      <c r="AE5" s="15"/>
      <c r="AF5" s="29" t="s">
        <v>42</v>
      </c>
      <c r="AG5" s="15"/>
      <c r="AH5" s="29" t="s">
        <v>43</v>
      </c>
      <c r="AI5" s="15"/>
      <c r="AJ5" s="29" t="s">
        <v>54</v>
      </c>
      <c r="AK5" s="29"/>
      <c r="AL5" s="29"/>
      <c r="AM5" s="29"/>
      <c r="AN5" s="29"/>
    </row>
    <row r="6" spans="2:4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C6" s="12" t="s">
        <v>40</v>
      </c>
      <c r="AD6" s="12" t="s">
        <v>41</v>
      </c>
      <c r="AF6" s="12" t="s">
        <v>42</v>
      </c>
      <c r="AH6" s="12" t="s">
        <v>43</v>
      </c>
      <c r="AJ6" s="12" t="s">
        <v>44</v>
      </c>
      <c r="AK6" s="12" t="s">
        <v>45</v>
      </c>
      <c r="AL6" s="12" t="s">
        <v>46</v>
      </c>
      <c r="AM6" s="12" t="s">
        <v>47</v>
      </c>
      <c r="AN6" s="12" t="s">
        <v>48</v>
      </c>
    </row>
    <row r="7" spans="2:40" ht="30" customHeight="1" x14ac:dyDescent="0.35">
      <c r="B7" s="10" t="s">
        <v>19</v>
      </c>
      <c r="C7" s="10">
        <v>1008</v>
      </c>
      <c r="D7" s="10">
        <v>459</v>
      </c>
      <c r="E7" s="10">
        <v>546</v>
      </c>
      <c r="F7" s="10"/>
      <c r="G7" s="10">
        <v>99</v>
      </c>
      <c r="H7" s="10">
        <v>151</v>
      </c>
      <c r="I7" s="10">
        <v>140</v>
      </c>
      <c r="J7" s="10">
        <v>164</v>
      </c>
      <c r="K7" s="10">
        <v>186</v>
      </c>
      <c r="L7" s="10">
        <v>268</v>
      </c>
      <c r="M7" s="10"/>
      <c r="N7" s="10">
        <v>91</v>
      </c>
      <c r="O7" s="10">
        <v>143</v>
      </c>
      <c r="P7" s="10">
        <v>357</v>
      </c>
      <c r="Q7" s="10">
        <v>280</v>
      </c>
      <c r="R7" s="10">
        <v>129</v>
      </c>
      <c r="S7" s="10"/>
      <c r="T7" s="10">
        <v>61</v>
      </c>
      <c r="U7" s="10">
        <v>290</v>
      </c>
      <c r="V7" s="10">
        <v>259</v>
      </c>
      <c r="W7" s="10">
        <v>272</v>
      </c>
      <c r="X7" s="10"/>
      <c r="Y7" s="10">
        <v>415</v>
      </c>
      <c r="Z7" s="10">
        <v>104</v>
      </c>
      <c r="AA7" s="10">
        <v>327</v>
      </c>
      <c r="AB7" s="10">
        <v>67</v>
      </c>
      <c r="AC7" s="10">
        <v>69</v>
      </c>
      <c r="AD7" s="10">
        <v>21</v>
      </c>
      <c r="AE7" s="10"/>
      <c r="AF7" s="10">
        <v>488</v>
      </c>
      <c r="AG7" s="10"/>
      <c r="AH7" s="10">
        <v>983</v>
      </c>
      <c r="AI7" s="10"/>
      <c r="AJ7" s="10">
        <v>334</v>
      </c>
      <c r="AK7" s="10">
        <v>150</v>
      </c>
      <c r="AL7" s="10">
        <v>221</v>
      </c>
      <c r="AM7" s="10">
        <v>207</v>
      </c>
      <c r="AN7" s="10">
        <v>96</v>
      </c>
    </row>
    <row r="8" spans="2:40" ht="30" customHeight="1" x14ac:dyDescent="0.35">
      <c r="B8" s="11" t="s">
        <v>20</v>
      </c>
      <c r="C8" s="11">
        <v>1008</v>
      </c>
      <c r="D8" s="11">
        <v>503</v>
      </c>
      <c r="E8" s="11">
        <v>502</v>
      </c>
      <c r="F8" s="11"/>
      <c r="G8" s="11">
        <v>109</v>
      </c>
      <c r="H8" s="11">
        <v>169</v>
      </c>
      <c r="I8" s="11">
        <v>145</v>
      </c>
      <c r="J8" s="11">
        <v>169</v>
      </c>
      <c r="K8" s="11">
        <v>162</v>
      </c>
      <c r="L8" s="11">
        <v>255</v>
      </c>
      <c r="M8" s="11"/>
      <c r="N8" s="11">
        <v>95</v>
      </c>
      <c r="O8" s="11">
        <v>146</v>
      </c>
      <c r="P8" s="11">
        <v>349</v>
      </c>
      <c r="Q8" s="11">
        <v>281</v>
      </c>
      <c r="R8" s="11">
        <v>129</v>
      </c>
      <c r="S8" s="11"/>
      <c r="T8" s="11">
        <v>62</v>
      </c>
      <c r="U8" s="11">
        <v>286</v>
      </c>
      <c r="V8" s="11">
        <v>258</v>
      </c>
      <c r="W8" s="11">
        <v>278</v>
      </c>
      <c r="X8" s="11"/>
      <c r="Y8" s="11">
        <v>428</v>
      </c>
      <c r="Z8" s="11">
        <v>102</v>
      </c>
      <c r="AA8" s="11">
        <v>309</v>
      </c>
      <c r="AB8" s="11">
        <v>69</v>
      </c>
      <c r="AC8" s="11">
        <v>74</v>
      </c>
      <c r="AD8" s="11">
        <v>21</v>
      </c>
      <c r="AE8" s="11"/>
      <c r="AF8" s="11">
        <v>487</v>
      </c>
      <c r="AG8" s="11"/>
      <c r="AH8" s="11">
        <v>984</v>
      </c>
      <c r="AI8" s="11"/>
      <c r="AJ8" s="11">
        <v>320</v>
      </c>
      <c r="AK8" s="11">
        <v>145</v>
      </c>
      <c r="AL8" s="11">
        <v>211</v>
      </c>
      <c r="AM8" s="11">
        <v>229</v>
      </c>
      <c r="AN8" s="11">
        <v>103</v>
      </c>
    </row>
    <row r="9" spans="2:40" x14ac:dyDescent="0.35">
      <c r="B9" s="18" t="s">
        <v>317</v>
      </c>
      <c r="C9" s="17">
        <v>0.51132407161141602</v>
      </c>
      <c r="D9" s="17">
        <v>0.51795832358347504</v>
      </c>
      <c r="E9" s="17">
        <v>0.50177697225039497</v>
      </c>
      <c r="F9" s="17"/>
      <c r="G9" s="17">
        <v>0.65217134104525099</v>
      </c>
      <c r="H9" s="17">
        <v>0.459417575463062</v>
      </c>
      <c r="I9" s="17">
        <v>0.49708264177300898</v>
      </c>
      <c r="J9" s="17">
        <v>0.572253725012286</v>
      </c>
      <c r="K9" s="17">
        <v>0.529107706498951</v>
      </c>
      <c r="L9" s="17">
        <v>0.44195506192386602</v>
      </c>
      <c r="M9" s="17"/>
      <c r="N9" s="17">
        <v>0.55764351410784496</v>
      </c>
      <c r="O9" s="17">
        <v>0.519484150770399</v>
      </c>
      <c r="P9" s="17">
        <v>0.478224676129819</v>
      </c>
      <c r="Q9" s="17">
        <v>0.521630908029588</v>
      </c>
      <c r="R9" s="17">
        <v>0.54506435533053599</v>
      </c>
      <c r="S9" s="17"/>
      <c r="T9" s="17">
        <v>0.47128161906146598</v>
      </c>
      <c r="U9" s="17">
        <v>0.46570128069042799</v>
      </c>
      <c r="V9" s="17">
        <v>0.499150022290344</v>
      </c>
      <c r="W9" s="17">
        <v>0.591658208463826</v>
      </c>
      <c r="X9" s="17"/>
      <c r="Y9" s="17">
        <v>0.53695575445162802</v>
      </c>
      <c r="Z9" s="17">
        <v>0.52373491606233302</v>
      </c>
      <c r="AA9" s="17">
        <v>0.45302442676926802</v>
      </c>
      <c r="AB9" s="17">
        <v>0.55132229906831798</v>
      </c>
      <c r="AC9" s="17">
        <v>0.58538743488162204</v>
      </c>
      <c r="AD9" s="17">
        <v>0.42559625248976801</v>
      </c>
      <c r="AE9" s="17"/>
      <c r="AF9" s="17">
        <v>0.50445414985123405</v>
      </c>
      <c r="AG9" s="17"/>
      <c r="AH9" s="17">
        <v>0.51608989343429201</v>
      </c>
      <c r="AI9" s="17"/>
      <c r="AJ9" s="17">
        <v>0.53193749997054496</v>
      </c>
      <c r="AK9" s="17">
        <v>0.48021090990028398</v>
      </c>
      <c r="AL9" s="17">
        <v>0.53188017913741603</v>
      </c>
      <c r="AM9" s="17">
        <v>0.50951342919522902</v>
      </c>
      <c r="AN9" s="17">
        <v>0.45299795315038099</v>
      </c>
    </row>
    <row r="10" spans="2:40" ht="29" x14ac:dyDescent="0.35">
      <c r="B10" s="18" t="s">
        <v>318</v>
      </c>
      <c r="C10" s="17">
        <v>0.24641639248976899</v>
      </c>
      <c r="D10" s="17">
        <v>0.30787494974384899</v>
      </c>
      <c r="E10" s="17">
        <v>0.18641573189594801</v>
      </c>
      <c r="F10" s="17"/>
      <c r="G10" s="17">
        <v>0.24131019302951601</v>
      </c>
      <c r="H10" s="17">
        <v>0.36464393976173698</v>
      </c>
      <c r="I10" s="17">
        <v>0.30712596960233002</v>
      </c>
      <c r="J10" s="17">
        <v>0.221508973272555</v>
      </c>
      <c r="K10" s="17">
        <v>0.17622994434990599</v>
      </c>
      <c r="L10" s="17">
        <v>0.19666892574574699</v>
      </c>
      <c r="M10" s="17"/>
      <c r="N10" s="17">
        <v>0.25677543955953802</v>
      </c>
      <c r="O10" s="17">
        <v>0.27428378435348499</v>
      </c>
      <c r="P10" s="17">
        <v>0.20532860453589399</v>
      </c>
      <c r="Q10" s="17">
        <v>0.26188915333915003</v>
      </c>
      <c r="R10" s="17">
        <v>0.28476517903176102</v>
      </c>
      <c r="S10" s="17"/>
      <c r="T10" s="17">
        <v>0.351234629166505</v>
      </c>
      <c r="U10" s="17">
        <v>0.22483361449450701</v>
      </c>
      <c r="V10" s="17">
        <v>0.26906896903978</v>
      </c>
      <c r="W10" s="17">
        <v>0.27153006363996801</v>
      </c>
      <c r="X10" s="17"/>
      <c r="Y10" s="17">
        <v>0.28488383718266602</v>
      </c>
      <c r="Z10" s="17">
        <v>0.24569291590865</v>
      </c>
      <c r="AA10" s="17">
        <v>0.18617374598955699</v>
      </c>
      <c r="AB10" s="17">
        <v>0.23887563198486</v>
      </c>
      <c r="AC10" s="17">
        <v>0.276704714599113</v>
      </c>
      <c r="AD10" s="17">
        <v>0.28528253199996201</v>
      </c>
      <c r="AE10" s="17"/>
      <c r="AF10" s="17">
        <v>0.23148396820313899</v>
      </c>
      <c r="AG10" s="17"/>
      <c r="AH10" s="17">
        <v>0.24927737728088101</v>
      </c>
      <c r="AI10" s="17"/>
      <c r="AJ10" s="17">
        <v>0.240528609167935</v>
      </c>
      <c r="AK10" s="17">
        <v>0.30402272567356098</v>
      </c>
      <c r="AL10" s="17">
        <v>0.202591322591929</v>
      </c>
      <c r="AM10" s="17">
        <v>0.25760091177716898</v>
      </c>
      <c r="AN10" s="17">
        <v>0.248523258343814</v>
      </c>
    </row>
    <row r="11" spans="2:40" x14ac:dyDescent="0.35">
      <c r="B11" s="18" t="s">
        <v>58</v>
      </c>
      <c r="C11" s="19">
        <v>0.24225953589881499</v>
      </c>
      <c r="D11" s="19">
        <v>0.17416672667267599</v>
      </c>
      <c r="E11" s="19">
        <v>0.31180729585365702</v>
      </c>
      <c r="F11" s="19"/>
      <c r="G11" s="19">
        <v>0.10651846592523199</v>
      </c>
      <c r="H11" s="19">
        <v>0.17593848477520099</v>
      </c>
      <c r="I11" s="19">
        <v>0.195791388624661</v>
      </c>
      <c r="J11" s="19">
        <v>0.206237301715159</v>
      </c>
      <c r="K11" s="19">
        <v>0.29466234915114298</v>
      </c>
      <c r="L11" s="19">
        <v>0.36137601233038702</v>
      </c>
      <c r="M11" s="19"/>
      <c r="N11" s="19">
        <v>0.18558104633261699</v>
      </c>
      <c r="O11" s="19">
        <v>0.20623206487611601</v>
      </c>
      <c r="P11" s="19">
        <v>0.31644671933428697</v>
      </c>
      <c r="Q11" s="19">
        <v>0.216479938631262</v>
      </c>
      <c r="R11" s="19">
        <v>0.17017046563770299</v>
      </c>
      <c r="S11" s="19"/>
      <c r="T11" s="19">
        <v>0.17748375177202899</v>
      </c>
      <c r="U11" s="19">
        <v>0.30946510481506501</v>
      </c>
      <c r="V11" s="19">
        <v>0.231781008669875</v>
      </c>
      <c r="W11" s="19">
        <v>0.13681172789620699</v>
      </c>
      <c r="X11" s="19"/>
      <c r="Y11" s="19">
        <v>0.17816040836570601</v>
      </c>
      <c r="Z11" s="19">
        <v>0.23057216802901601</v>
      </c>
      <c r="AA11" s="19">
        <v>0.36080182724117499</v>
      </c>
      <c r="AB11" s="19">
        <v>0.20980206894682199</v>
      </c>
      <c r="AC11" s="19">
        <v>0.13790785051926499</v>
      </c>
      <c r="AD11" s="19">
        <v>0.28912121551027098</v>
      </c>
      <c r="AE11" s="19"/>
      <c r="AF11" s="19">
        <v>0.26406188194562702</v>
      </c>
      <c r="AG11" s="19"/>
      <c r="AH11" s="19">
        <v>0.23463272928482701</v>
      </c>
      <c r="AI11" s="19"/>
      <c r="AJ11" s="19">
        <v>0.22753389086152001</v>
      </c>
      <c r="AK11" s="19">
        <v>0.21576636442615499</v>
      </c>
      <c r="AL11" s="19">
        <v>0.265528498270655</v>
      </c>
      <c r="AM11" s="19">
        <v>0.232885659027602</v>
      </c>
      <c r="AN11" s="19">
        <v>0.298478788505805</v>
      </c>
    </row>
    <row r="12" spans="2:40" x14ac:dyDescent="0.35">
      <c r="B12" s="16"/>
    </row>
    <row r="13" spans="2:40" x14ac:dyDescent="0.35">
      <c r="B13" t="s">
        <v>63</v>
      </c>
    </row>
    <row r="14" spans="2:40" x14ac:dyDescent="0.35">
      <c r="B14" t="s">
        <v>64</v>
      </c>
    </row>
    <row r="16" spans="2:40" x14ac:dyDescent="0.35">
      <c r="B16" s="8" t="str">
        <f>HYPERLINK("#'Contents'!A1", "Return to Contents")</f>
        <v>Return to Contents</v>
      </c>
    </row>
  </sheetData>
  <mergeCells count="9">
    <mergeCell ref="AF5"/>
    <mergeCell ref="AH5"/>
    <mergeCell ref="AJ5:AN5"/>
    <mergeCell ref="D2:AH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dimension ref="B2:AN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0" width="10.7265625" customWidth="1"/>
    <col min="41" max="41" width="2.1796875" customWidth="1"/>
  </cols>
  <sheetData>
    <row r="2" spans="2:40" ht="40" customHeight="1" x14ac:dyDescent="0.35">
      <c r="D2" s="30" t="s">
        <v>323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row>
    <row r="5" spans="2:40" ht="30" customHeight="1" x14ac:dyDescent="0.35">
      <c r="B5" s="15"/>
      <c r="C5" s="15"/>
      <c r="D5" s="29" t="s">
        <v>49</v>
      </c>
      <c r="E5" s="29"/>
      <c r="F5" s="15"/>
      <c r="G5" s="29" t="s">
        <v>50</v>
      </c>
      <c r="H5" s="29"/>
      <c r="I5" s="29"/>
      <c r="J5" s="29"/>
      <c r="K5" s="29"/>
      <c r="L5" s="29"/>
      <c r="M5" s="15"/>
      <c r="N5" s="29" t="s">
        <v>51</v>
      </c>
      <c r="O5" s="29"/>
      <c r="P5" s="29"/>
      <c r="Q5" s="29"/>
      <c r="R5" s="29"/>
      <c r="S5" s="15"/>
      <c r="T5" s="29" t="s">
        <v>52</v>
      </c>
      <c r="U5" s="29"/>
      <c r="V5" s="29"/>
      <c r="W5" s="29"/>
      <c r="X5" s="15"/>
      <c r="Y5" s="29" t="s">
        <v>53</v>
      </c>
      <c r="Z5" s="29"/>
      <c r="AA5" s="29"/>
      <c r="AB5" s="29"/>
      <c r="AC5" s="29"/>
      <c r="AD5" s="29"/>
      <c r="AE5" s="15"/>
      <c r="AF5" s="29" t="s">
        <v>42</v>
      </c>
      <c r="AG5" s="15"/>
      <c r="AH5" s="29" t="s">
        <v>43</v>
      </c>
      <c r="AI5" s="15"/>
      <c r="AJ5" s="29" t="s">
        <v>54</v>
      </c>
      <c r="AK5" s="29"/>
      <c r="AL5" s="29"/>
      <c r="AM5" s="29"/>
      <c r="AN5" s="29"/>
    </row>
    <row r="6" spans="2:4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C6" s="12" t="s">
        <v>40</v>
      </c>
      <c r="AD6" s="12" t="s">
        <v>41</v>
      </c>
      <c r="AF6" s="12" t="s">
        <v>42</v>
      </c>
      <c r="AH6" s="12" t="s">
        <v>43</v>
      </c>
      <c r="AJ6" s="12" t="s">
        <v>44</v>
      </c>
      <c r="AK6" s="12" t="s">
        <v>45</v>
      </c>
      <c r="AL6" s="12" t="s">
        <v>46</v>
      </c>
      <c r="AM6" s="12" t="s">
        <v>47</v>
      </c>
      <c r="AN6" s="12" t="s">
        <v>48</v>
      </c>
    </row>
    <row r="7" spans="2:40" ht="30" customHeight="1" x14ac:dyDescent="0.35">
      <c r="B7" s="10" t="s">
        <v>19</v>
      </c>
      <c r="C7" s="10">
        <v>1008</v>
      </c>
      <c r="D7" s="10">
        <v>459</v>
      </c>
      <c r="E7" s="10">
        <v>546</v>
      </c>
      <c r="F7" s="10"/>
      <c r="G7" s="10">
        <v>99</v>
      </c>
      <c r="H7" s="10">
        <v>151</v>
      </c>
      <c r="I7" s="10">
        <v>140</v>
      </c>
      <c r="J7" s="10">
        <v>164</v>
      </c>
      <c r="K7" s="10">
        <v>186</v>
      </c>
      <c r="L7" s="10">
        <v>268</v>
      </c>
      <c r="M7" s="10"/>
      <c r="N7" s="10">
        <v>91</v>
      </c>
      <c r="O7" s="10">
        <v>143</v>
      </c>
      <c r="P7" s="10">
        <v>357</v>
      </c>
      <c r="Q7" s="10">
        <v>280</v>
      </c>
      <c r="R7" s="10">
        <v>129</v>
      </c>
      <c r="S7" s="10"/>
      <c r="T7" s="10">
        <v>61</v>
      </c>
      <c r="U7" s="10">
        <v>290</v>
      </c>
      <c r="V7" s="10">
        <v>259</v>
      </c>
      <c r="W7" s="10">
        <v>272</v>
      </c>
      <c r="X7" s="10"/>
      <c r="Y7" s="10">
        <v>415</v>
      </c>
      <c r="Z7" s="10">
        <v>104</v>
      </c>
      <c r="AA7" s="10">
        <v>327</v>
      </c>
      <c r="AB7" s="10">
        <v>67</v>
      </c>
      <c r="AC7" s="10">
        <v>69</v>
      </c>
      <c r="AD7" s="10">
        <v>21</v>
      </c>
      <c r="AE7" s="10"/>
      <c r="AF7" s="10">
        <v>488</v>
      </c>
      <c r="AG7" s="10"/>
      <c r="AH7" s="10">
        <v>983</v>
      </c>
      <c r="AI7" s="10"/>
      <c r="AJ7" s="10">
        <v>334</v>
      </c>
      <c r="AK7" s="10">
        <v>150</v>
      </c>
      <c r="AL7" s="10">
        <v>221</v>
      </c>
      <c r="AM7" s="10">
        <v>207</v>
      </c>
      <c r="AN7" s="10">
        <v>96</v>
      </c>
    </row>
    <row r="8" spans="2:40" ht="30" customHeight="1" x14ac:dyDescent="0.35">
      <c r="B8" s="11" t="s">
        <v>20</v>
      </c>
      <c r="C8" s="11">
        <v>1008</v>
      </c>
      <c r="D8" s="11">
        <v>503</v>
      </c>
      <c r="E8" s="11">
        <v>502</v>
      </c>
      <c r="F8" s="11"/>
      <c r="G8" s="11">
        <v>109</v>
      </c>
      <c r="H8" s="11">
        <v>169</v>
      </c>
      <c r="I8" s="11">
        <v>145</v>
      </c>
      <c r="J8" s="11">
        <v>169</v>
      </c>
      <c r="K8" s="11">
        <v>162</v>
      </c>
      <c r="L8" s="11">
        <v>255</v>
      </c>
      <c r="M8" s="11"/>
      <c r="N8" s="11">
        <v>95</v>
      </c>
      <c r="O8" s="11">
        <v>146</v>
      </c>
      <c r="P8" s="11">
        <v>349</v>
      </c>
      <c r="Q8" s="11">
        <v>281</v>
      </c>
      <c r="R8" s="11">
        <v>129</v>
      </c>
      <c r="S8" s="11"/>
      <c r="T8" s="11">
        <v>62</v>
      </c>
      <c r="U8" s="11">
        <v>286</v>
      </c>
      <c r="V8" s="11">
        <v>258</v>
      </c>
      <c r="W8" s="11">
        <v>278</v>
      </c>
      <c r="X8" s="11"/>
      <c r="Y8" s="11">
        <v>428</v>
      </c>
      <c r="Z8" s="11">
        <v>102</v>
      </c>
      <c r="AA8" s="11">
        <v>309</v>
      </c>
      <c r="AB8" s="11">
        <v>69</v>
      </c>
      <c r="AC8" s="11">
        <v>74</v>
      </c>
      <c r="AD8" s="11">
        <v>21</v>
      </c>
      <c r="AE8" s="11"/>
      <c r="AF8" s="11">
        <v>487</v>
      </c>
      <c r="AG8" s="11"/>
      <c r="AH8" s="11">
        <v>984</v>
      </c>
      <c r="AI8" s="11"/>
      <c r="AJ8" s="11">
        <v>320</v>
      </c>
      <c r="AK8" s="11">
        <v>145</v>
      </c>
      <c r="AL8" s="11">
        <v>211</v>
      </c>
      <c r="AM8" s="11">
        <v>229</v>
      </c>
      <c r="AN8" s="11">
        <v>103</v>
      </c>
    </row>
    <row r="9" spans="2:40" x14ac:dyDescent="0.35">
      <c r="B9" s="18" t="s">
        <v>317</v>
      </c>
      <c r="C9" s="17">
        <v>0.31547135469453103</v>
      </c>
      <c r="D9" s="17">
        <v>0.31177986883317999</v>
      </c>
      <c r="E9" s="17">
        <v>0.31508476236558902</v>
      </c>
      <c r="F9" s="17"/>
      <c r="G9" s="17">
        <v>0.39015495806473699</v>
      </c>
      <c r="H9" s="17">
        <v>0.31884016491730499</v>
      </c>
      <c r="I9" s="17">
        <v>0.37345114078855801</v>
      </c>
      <c r="J9" s="17">
        <v>0.29318923377068901</v>
      </c>
      <c r="K9" s="17">
        <v>0.33136484571563901</v>
      </c>
      <c r="L9" s="17">
        <v>0.25296686863922502</v>
      </c>
      <c r="M9" s="17"/>
      <c r="N9" s="17">
        <v>0.34814035352824602</v>
      </c>
      <c r="O9" s="17">
        <v>0.28344051198335302</v>
      </c>
      <c r="P9" s="17">
        <v>0.26303419873483402</v>
      </c>
      <c r="Q9" s="17">
        <v>0.35485135427862302</v>
      </c>
      <c r="R9" s="17">
        <v>0.38769368993615899</v>
      </c>
      <c r="S9" s="17"/>
      <c r="T9" s="17">
        <v>0.248404898875904</v>
      </c>
      <c r="U9" s="17">
        <v>0.29033000581657897</v>
      </c>
      <c r="V9" s="17">
        <v>0.26511227560782802</v>
      </c>
      <c r="W9" s="17">
        <v>0.42441233802806799</v>
      </c>
      <c r="X9" s="17"/>
      <c r="Y9" s="17">
        <v>0.36065722533592798</v>
      </c>
      <c r="Z9" s="17">
        <v>0.30510648030682302</v>
      </c>
      <c r="AA9" s="17">
        <v>0.27167670784224401</v>
      </c>
      <c r="AB9" s="17">
        <v>0.314336961784355</v>
      </c>
      <c r="AC9" s="17">
        <v>0.33866779602903402</v>
      </c>
      <c r="AD9" s="17">
        <v>8.7306423861494703E-2</v>
      </c>
      <c r="AE9" s="17"/>
      <c r="AF9" s="17">
        <v>0.30272495497340302</v>
      </c>
      <c r="AG9" s="17"/>
      <c r="AH9" s="17">
        <v>0.32034127109217497</v>
      </c>
      <c r="AI9" s="17"/>
      <c r="AJ9" s="17">
        <v>0.34195126556460598</v>
      </c>
      <c r="AK9" s="17">
        <v>0.29676918082650899</v>
      </c>
      <c r="AL9" s="17">
        <v>0.329033169001131</v>
      </c>
      <c r="AM9" s="17">
        <v>0.29429779502711101</v>
      </c>
      <c r="AN9" s="17">
        <v>0.278825200107986</v>
      </c>
    </row>
    <row r="10" spans="2:40" ht="29" x14ac:dyDescent="0.35">
      <c r="B10" s="18" t="s">
        <v>318</v>
      </c>
      <c r="C10" s="17">
        <v>0.30007225069506699</v>
      </c>
      <c r="D10" s="17">
        <v>0.36522090661616902</v>
      </c>
      <c r="E10" s="17">
        <v>0.236700573274776</v>
      </c>
      <c r="F10" s="17"/>
      <c r="G10" s="17">
        <v>0.48509261090880001</v>
      </c>
      <c r="H10" s="17">
        <v>0.46842085719247001</v>
      </c>
      <c r="I10" s="17">
        <v>0.37498438850806398</v>
      </c>
      <c r="J10" s="17">
        <v>0.28676027780386198</v>
      </c>
      <c r="K10" s="17">
        <v>0.17055897160435399</v>
      </c>
      <c r="L10" s="17">
        <v>0.157674327429142</v>
      </c>
      <c r="M10" s="17"/>
      <c r="N10" s="17">
        <v>0.33902593501874501</v>
      </c>
      <c r="O10" s="17">
        <v>0.37354518490107702</v>
      </c>
      <c r="P10" s="17">
        <v>0.229874725572174</v>
      </c>
      <c r="Q10" s="17">
        <v>0.31581341024717302</v>
      </c>
      <c r="R10" s="17">
        <v>0.36276765144798401</v>
      </c>
      <c r="S10" s="17"/>
      <c r="T10" s="17">
        <v>0.496888902297763</v>
      </c>
      <c r="U10" s="17">
        <v>0.27225235613525001</v>
      </c>
      <c r="V10" s="17">
        <v>0.327694751930522</v>
      </c>
      <c r="W10" s="17">
        <v>0.29835085585837201</v>
      </c>
      <c r="X10" s="17"/>
      <c r="Y10" s="17">
        <v>0.351727857414389</v>
      </c>
      <c r="Z10" s="17">
        <v>0.381305046648793</v>
      </c>
      <c r="AA10" s="17">
        <v>0.149265784765863</v>
      </c>
      <c r="AB10" s="17">
        <v>0.29901037540630199</v>
      </c>
      <c r="AC10" s="17">
        <v>0.46566955870439602</v>
      </c>
      <c r="AD10" s="17">
        <v>0.51916106769102799</v>
      </c>
      <c r="AE10" s="17"/>
      <c r="AF10" s="17">
        <v>0.27587456624151002</v>
      </c>
      <c r="AG10" s="17"/>
      <c r="AH10" s="17">
        <v>0.302924466696675</v>
      </c>
      <c r="AI10" s="17"/>
      <c r="AJ10" s="17">
        <v>0.27676484665992501</v>
      </c>
      <c r="AK10" s="17">
        <v>0.32267871786716401</v>
      </c>
      <c r="AL10" s="17">
        <v>0.257204242682185</v>
      </c>
      <c r="AM10" s="17">
        <v>0.32819644620805599</v>
      </c>
      <c r="AN10" s="17">
        <v>0.36594740088472999</v>
      </c>
    </row>
    <row r="11" spans="2:40" x14ac:dyDescent="0.35">
      <c r="B11" s="18" t="s">
        <v>58</v>
      </c>
      <c r="C11" s="19">
        <v>0.38445639461040199</v>
      </c>
      <c r="D11" s="19">
        <v>0.322999224550651</v>
      </c>
      <c r="E11" s="19">
        <v>0.44821466435963497</v>
      </c>
      <c r="F11" s="19"/>
      <c r="G11" s="19">
        <v>0.124752431026463</v>
      </c>
      <c r="H11" s="19">
        <v>0.212738977890226</v>
      </c>
      <c r="I11" s="19">
        <v>0.25156447070337801</v>
      </c>
      <c r="J11" s="19">
        <v>0.42005048842544901</v>
      </c>
      <c r="K11" s="19">
        <v>0.49807618268000697</v>
      </c>
      <c r="L11" s="19">
        <v>0.58935880393163298</v>
      </c>
      <c r="M11" s="19"/>
      <c r="N11" s="19">
        <v>0.31283371145300898</v>
      </c>
      <c r="O11" s="19">
        <v>0.34301430311557102</v>
      </c>
      <c r="P11" s="19">
        <v>0.50709107569299205</v>
      </c>
      <c r="Q11" s="19">
        <v>0.32933523547420401</v>
      </c>
      <c r="R11" s="19">
        <v>0.249538658615856</v>
      </c>
      <c r="S11" s="19"/>
      <c r="T11" s="19">
        <v>0.254706198826333</v>
      </c>
      <c r="U11" s="19">
        <v>0.43741763804817102</v>
      </c>
      <c r="V11" s="19">
        <v>0.40719297246164898</v>
      </c>
      <c r="W11" s="19">
        <v>0.27723680611356</v>
      </c>
      <c r="X11" s="19"/>
      <c r="Y11" s="19">
        <v>0.28761491724968302</v>
      </c>
      <c r="Z11" s="19">
        <v>0.31358847304438398</v>
      </c>
      <c r="AA11" s="19">
        <v>0.57905750739189299</v>
      </c>
      <c r="AB11" s="19">
        <v>0.38665266280934202</v>
      </c>
      <c r="AC11" s="19">
        <v>0.19566264526657001</v>
      </c>
      <c r="AD11" s="19">
        <v>0.393532508447477</v>
      </c>
      <c r="AE11" s="19"/>
      <c r="AF11" s="19">
        <v>0.42140047878508702</v>
      </c>
      <c r="AG11" s="19"/>
      <c r="AH11" s="19">
        <v>0.37673426221114997</v>
      </c>
      <c r="AI11" s="19"/>
      <c r="AJ11" s="19">
        <v>0.38128388777546901</v>
      </c>
      <c r="AK11" s="19">
        <v>0.380552101306327</v>
      </c>
      <c r="AL11" s="19">
        <v>0.413762588316684</v>
      </c>
      <c r="AM11" s="19">
        <v>0.377505758764833</v>
      </c>
      <c r="AN11" s="19">
        <v>0.35522739900728401</v>
      </c>
    </row>
    <row r="12" spans="2:40" x14ac:dyDescent="0.35">
      <c r="B12" s="16"/>
    </row>
    <row r="13" spans="2:40" x14ac:dyDescent="0.35">
      <c r="B13" t="s">
        <v>63</v>
      </c>
    </row>
    <row r="14" spans="2:40" x14ac:dyDescent="0.35">
      <c r="B14" t="s">
        <v>64</v>
      </c>
    </row>
    <row r="16" spans="2:40" x14ac:dyDescent="0.35">
      <c r="B16" s="8" t="str">
        <f>HYPERLINK("#'Contents'!A1", "Return to Contents")</f>
        <v>Return to Contents</v>
      </c>
    </row>
  </sheetData>
  <mergeCells count="9">
    <mergeCell ref="AF5"/>
    <mergeCell ref="AH5"/>
    <mergeCell ref="AJ5:AN5"/>
    <mergeCell ref="D2:AH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dimension ref="B2:AN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0" width="10.7265625" customWidth="1"/>
    <col min="41" max="41" width="2.1796875" customWidth="1"/>
  </cols>
  <sheetData>
    <row r="2" spans="2:40" ht="40" customHeight="1" x14ac:dyDescent="0.35">
      <c r="D2" s="30" t="s">
        <v>324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row>
    <row r="5" spans="2:40" ht="30" customHeight="1" x14ac:dyDescent="0.35">
      <c r="B5" s="15"/>
      <c r="C5" s="15"/>
      <c r="D5" s="29" t="s">
        <v>49</v>
      </c>
      <c r="E5" s="29"/>
      <c r="F5" s="15"/>
      <c r="G5" s="29" t="s">
        <v>50</v>
      </c>
      <c r="H5" s="29"/>
      <c r="I5" s="29"/>
      <c r="J5" s="29"/>
      <c r="K5" s="29"/>
      <c r="L5" s="29"/>
      <c r="M5" s="15"/>
      <c r="N5" s="29" t="s">
        <v>51</v>
      </c>
      <c r="O5" s="29"/>
      <c r="P5" s="29"/>
      <c r="Q5" s="29"/>
      <c r="R5" s="29"/>
      <c r="S5" s="15"/>
      <c r="T5" s="29" t="s">
        <v>52</v>
      </c>
      <c r="U5" s="29"/>
      <c r="V5" s="29"/>
      <c r="W5" s="29"/>
      <c r="X5" s="15"/>
      <c r="Y5" s="29" t="s">
        <v>53</v>
      </c>
      <c r="Z5" s="29"/>
      <c r="AA5" s="29"/>
      <c r="AB5" s="29"/>
      <c r="AC5" s="29"/>
      <c r="AD5" s="29"/>
      <c r="AE5" s="15"/>
      <c r="AF5" s="29" t="s">
        <v>42</v>
      </c>
      <c r="AG5" s="15"/>
      <c r="AH5" s="29" t="s">
        <v>43</v>
      </c>
      <c r="AI5" s="15"/>
      <c r="AJ5" s="29" t="s">
        <v>54</v>
      </c>
      <c r="AK5" s="29"/>
      <c r="AL5" s="29"/>
      <c r="AM5" s="29"/>
      <c r="AN5" s="29"/>
    </row>
    <row r="6" spans="2:4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C6" s="12" t="s">
        <v>40</v>
      </c>
      <c r="AD6" s="12" t="s">
        <v>41</v>
      </c>
      <c r="AF6" s="12" t="s">
        <v>42</v>
      </c>
      <c r="AH6" s="12" t="s">
        <v>43</v>
      </c>
      <c r="AJ6" s="12" t="s">
        <v>44</v>
      </c>
      <c r="AK6" s="12" t="s">
        <v>45</v>
      </c>
      <c r="AL6" s="12" t="s">
        <v>46</v>
      </c>
      <c r="AM6" s="12" t="s">
        <v>47</v>
      </c>
      <c r="AN6" s="12" t="s">
        <v>48</v>
      </c>
    </row>
    <row r="7" spans="2:40" ht="30" customHeight="1" x14ac:dyDescent="0.35">
      <c r="B7" s="10" t="s">
        <v>19</v>
      </c>
      <c r="C7" s="10">
        <v>1008</v>
      </c>
      <c r="D7" s="10">
        <v>459</v>
      </c>
      <c r="E7" s="10">
        <v>546</v>
      </c>
      <c r="F7" s="10"/>
      <c r="G7" s="10">
        <v>99</v>
      </c>
      <c r="H7" s="10">
        <v>151</v>
      </c>
      <c r="I7" s="10">
        <v>140</v>
      </c>
      <c r="J7" s="10">
        <v>164</v>
      </c>
      <c r="K7" s="10">
        <v>186</v>
      </c>
      <c r="L7" s="10">
        <v>268</v>
      </c>
      <c r="M7" s="10"/>
      <c r="N7" s="10">
        <v>91</v>
      </c>
      <c r="O7" s="10">
        <v>143</v>
      </c>
      <c r="P7" s="10">
        <v>357</v>
      </c>
      <c r="Q7" s="10">
        <v>280</v>
      </c>
      <c r="R7" s="10">
        <v>129</v>
      </c>
      <c r="S7" s="10"/>
      <c r="T7" s="10">
        <v>61</v>
      </c>
      <c r="U7" s="10">
        <v>290</v>
      </c>
      <c r="V7" s="10">
        <v>259</v>
      </c>
      <c r="W7" s="10">
        <v>272</v>
      </c>
      <c r="X7" s="10"/>
      <c r="Y7" s="10">
        <v>415</v>
      </c>
      <c r="Z7" s="10">
        <v>104</v>
      </c>
      <c r="AA7" s="10">
        <v>327</v>
      </c>
      <c r="AB7" s="10">
        <v>67</v>
      </c>
      <c r="AC7" s="10">
        <v>69</v>
      </c>
      <c r="AD7" s="10">
        <v>21</v>
      </c>
      <c r="AE7" s="10"/>
      <c r="AF7" s="10">
        <v>488</v>
      </c>
      <c r="AG7" s="10"/>
      <c r="AH7" s="10">
        <v>983</v>
      </c>
      <c r="AI7" s="10"/>
      <c r="AJ7" s="10">
        <v>334</v>
      </c>
      <c r="AK7" s="10">
        <v>150</v>
      </c>
      <c r="AL7" s="10">
        <v>221</v>
      </c>
      <c r="AM7" s="10">
        <v>207</v>
      </c>
      <c r="AN7" s="10">
        <v>96</v>
      </c>
    </row>
    <row r="8" spans="2:40" ht="30" customHeight="1" x14ac:dyDescent="0.35">
      <c r="B8" s="11" t="s">
        <v>20</v>
      </c>
      <c r="C8" s="11">
        <v>1008</v>
      </c>
      <c r="D8" s="11">
        <v>503</v>
      </c>
      <c r="E8" s="11">
        <v>502</v>
      </c>
      <c r="F8" s="11"/>
      <c r="G8" s="11">
        <v>109</v>
      </c>
      <c r="H8" s="11">
        <v>169</v>
      </c>
      <c r="I8" s="11">
        <v>145</v>
      </c>
      <c r="J8" s="11">
        <v>169</v>
      </c>
      <c r="K8" s="11">
        <v>162</v>
      </c>
      <c r="L8" s="11">
        <v>255</v>
      </c>
      <c r="M8" s="11"/>
      <c r="N8" s="11">
        <v>95</v>
      </c>
      <c r="O8" s="11">
        <v>146</v>
      </c>
      <c r="P8" s="11">
        <v>349</v>
      </c>
      <c r="Q8" s="11">
        <v>281</v>
      </c>
      <c r="R8" s="11">
        <v>129</v>
      </c>
      <c r="S8" s="11"/>
      <c r="T8" s="11">
        <v>62</v>
      </c>
      <c r="U8" s="11">
        <v>286</v>
      </c>
      <c r="V8" s="11">
        <v>258</v>
      </c>
      <c r="W8" s="11">
        <v>278</v>
      </c>
      <c r="X8" s="11"/>
      <c r="Y8" s="11">
        <v>428</v>
      </c>
      <c r="Z8" s="11">
        <v>102</v>
      </c>
      <c r="AA8" s="11">
        <v>309</v>
      </c>
      <c r="AB8" s="11">
        <v>69</v>
      </c>
      <c r="AC8" s="11">
        <v>74</v>
      </c>
      <c r="AD8" s="11">
        <v>21</v>
      </c>
      <c r="AE8" s="11"/>
      <c r="AF8" s="11">
        <v>487</v>
      </c>
      <c r="AG8" s="11"/>
      <c r="AH8" s="11">
        <v>984</v>
      </c>
      <c r="AI8" s="11"/>
      <c r="AJ8" s="11">
        <v>320</v>
      </c>
      <c r="AK8" s="11">
        <v>145</v>
      </c>
      <c r="AL8" s="11">
        <v>211</v>
      </c>
      <c r="AM8" s="11">
        <v>229</v>
      </c>
      <c r="AN8" s="11">
        <v>103</v>
      </c>
    </row>
    <row r="9" spans="2:40" x14ac:dyDescent="0.35">
      <c r="B9" s="18" t="s">
        <v>317</v>
      </c>
      <c r="C9" s="17">
        <v>0.26987645606794303</v>
      </c>
      <c r="D9" s="17">
        <v>0.33423467031151499</v>
      </c>
      <c r="E9" s="17">
        <v>0.201157028041167</v>
      </c>
      <c r="F9" s="17"/>
      <c r="G9" s="17">
        <v>0.42740045771982799</v>
      </c>
      <c r="H9" s="17">
        <v>0.27231924135010499</v>
      </c>
      <c r="I9" s="17">
        <v>0.33015405889371702</v>
      </c>
      <c r="J9" s="17">
        <v>0.26380922109207899</v>
      </c>
      <c r="K9" s="17">
        <v>0.26601750735269403</v>
      </c>
      <c r="L9" s="17">
        <v>0.17305062397448201</v>
      </c>
      <c r="M9" s="17"/>
      <c r="N9" s="17">
        <v>0.30645775368804801</v>
      </c>
      <c r="O9" s="17">
        <v>0.23953715958017299</v>
      </c>
      <c r="P9" s="17">
        <v>0.21279074146830099</v>
      </c>
      <c r="Q9" s="17">
        <v>0.32180332585967503</v>
      </c>
      <c r="R9" s="17">
        <v>0.33533305806671898</v>
      </c>
      <c r="S9" s="17"/>
      <c r="T9" s="17">
        <v>0.24358046517449999</v>
      </c>
      <c r="U9" s="17">
        <v>0.21888445227353101</v>
      </c>
      <c r="V9" s="17">
        <v>0.24377337041375199</v>
      </c>
      <c r="W9" s="17">
        <v>0.38834452255713697</v>
      </c>
      <c r="X9" s="17"/>
      <c r="Y9" s="17">
        <v>0.33580521718965101</v>
      </c>
      <c r="Z9" s="17">
        <v>0.19227340889247499</v>
      </c>
      <c r="AA9" s="17">
        <v>0.19302769241346299</v>
      </c>
      <c r="AB9" s="17">
        <v>0.28915860489915102</v>
      </c>
      <c r="AC9" s="17">
        <v>0.341560831096128</v>
      </c>
      <c r="AD9" s="17">
        <v>0.14057391095013899</v>
      </c>
      <c r="AE9" s="17"/>
      <c r="AF9" s="17">
        <v>0.24351102815582101</v>
      </c>
      <c r="AG9" s="17"/>
      <c r="AH9" s="17">
        <v>0.27108308710171303</v>
      </c>
      <c r="AI9" s="17"/>
      <c r="AJ9" s="17">
        <v>0.28635537181547699</v>
      </c>
      <c r="AK9" s="17">
        <v>0.23503111408726299</v>
      </c>
      <c r="AL9" s="17">
        <v>0.28555052902205003</v>
      </c>
      <c r="AM9" s="17">
        <v>0.24384350484307901</v>
      </c>
      <c r="AN9" s="17">
        <v>0.29350400932197301</v>
      </c>
    </row>
    <row r="10" spans="2:40" ht="29" x14ac:dyDescent="0.35">
      <c r="B10" s="18" t="s">
        <v>318</v>
      </c>
      <c r="C10" s="17">
        <v>0.39949959265863499</v>
      </c>
      <c r="D10" s="17">
        <v>0.39845742821534202</v>
      </c>
      <c r="E10" s="17">
        <v>0.40292231366231601</v>
      </c>
      <c r="F10" s="17"/>
      <c r="G10" s="17">
        <v>0.43638345044327198</v>
      </c>
      <c r="H10" s="17">
        <v>0.54699940571010897</v>
      </c>
      <c r="I10" s="17">
        <v>0.39200500950933198</v>
      </c>
      <c r="J10" s="17">
        <v>0.373560848652158</v>
      </c>
      <c r="K10" s="17">
        <v>0.33609837377582502</v>
      </c>
      <c r="L10" s="17">
        <v>0.34758252865516098</v>
      </c>
      <c r="M10" s="17"/>
      <c r="N10" s="17">
        <v>0.37235135787692603</v>
      </c>
      <c r="O10" s="17">
        <v>0.43625234450445399</v>
      </c>
      <c r="P10" s="17">
        <v>0.37494114192809203</v>
      </c>
      <c r="Q10" s="17">
        <v>0.39655175529748499</v>
      </c>
      <c r="R10" s="17">
        <v>0.45375635735276099</v>
      </c>
      <c r="S10" s="17"/>
      <c r="T10" s="17">
        <v>0.476717701153199</v>
      </c>
      <c r="U10" s="17">
        <v>0.38877834532946598</v>
      </c>
      <c r="V10" s="17">
        <v>0.42318807934704</v>
      </c>
      <c r="W10" s="17">
        <v>0.40076983975091901</v>
      </c>
      <c r="X10" s="17"/>
      <c r="Y10" s="17">
        <v>0.42730428387165298</v>
      </c>
      <c r="Z10" s="17">
        <v>0.44890196094442802</v>
      </c>
      <c r="AA10" s="17">
        <v>0.33619597407745599</v>
      </c>
      <c r="AB10" s="17">
        <v>0.350984140570334</v>
      </c>
      <c r="AC10" s="17">
        <v>0.47260815885330199</v>
      </c>
      <c r="AD10" s="17">
        <v>0.47623649580814298</v>
      </c>
      <c r="AE10" s="17"/>
      <c r="AF10" s="17">
        <v>0.38171611643183201</v>
      </c>
      <c r="AG10" s="17"/>
      <c r="AH10" s="17">
        <v>0.40639249988049803</v>
      </c>
      <c r="AI10" s="17"/>
      <c r="AJ10" s="17">
        <v>0.37233331852471002</v>
      </c>
      <c r="AK10" s="17">
        <v>0.464183967551624</v>
      </c>
      <c r="AL10" s="17">
        <v>0.36491444861677402</v>
      </c>
      <c r="AM10" s="17">
        <v>0.45182914325074502</v>
      </c>
      <c r="AN10" s="17">
        <v>0.34734397781020998</v>
      </c>
    </row>
    <row r="11" spans="2:40" x14ac:dyDescent="0.35">
      <c r="B11" s="18" t="s">
        <v>58</v>
      </c>
      <c r="C11" s="19">
        <v>0.33062395127342198</v>
      </c>
      <c r="D11" s="19">
        <v>0.26730790147314298</v>
      </c>
      <c r="E11" s="19">
        <v>0.39592065829651701</v>
      </c>
      <c r="F11" s="19"/>
      <c r="G11" s="19">
        <v>0.13621609183690001</v>
      </c>
      <c r="H11" s="19">
        <v>0.18068135293978599</v>
      </c>
      <c r="I11" s="19">
        <v>0.277840931596951</v>
      </c>
      <c r="J11" s="19">
        <v>0.36262993025576301</v>
      </c>
      <c r="K11" s="19">
        <v>0.39788411887148201</v>
      </c>
      <c r="L11" s="19">
        <v>0.47936684737035801</v>
      </c>
      <c r="M11" s="19"/>
      <c r="N11" s="19">
        <v>0.32119088843502602</v>
      </c>
      <c r="O11" s="19">
        <v>0.32421049591537299</v>
      </c>
      <c r="P11" s="19">
        <v>0.41226811660360702</v>
      </c>
      <c r="Q11" s="19">
        <v>0.28164491884283999</v>
      </c>
      <c r="R11" s="19">
        <v>0.21091058458052001</v>
      </c>
      <c r="S11" s="19"/>
      <c r="T11" s="19">
        <v>0.279701833672301</v>
      </c>
      <c r="U11" s="19">
        <v>0.39233720239700198</v>
      </c>
      <c r="V11" s="19">
        <v>0.33303855023920698</v>
      </c>
      <c r="W11" s="19">
        <v>0.21088563769194399</v>
      </c>
      <c r="X11" s="19"/>
      <c r="Y11" s="19">
        <v>0.23689049893869599</v>
      </c>
      <c r="Z11" s="19">
        <v>0.35882463016309701</v>
      </c>
      <c r="AA11" s="19">
        <v>0.47077633350908099</v>
      </c>
      <c r="AB11" s="19">
        <v>0.35985725453051498</v>
      </c>
      <c r="AC11" s="19">
        <v>0.18583101005057101</v>
      </c>
      <c r="AD11" s="19">
        <v>0.38318959324171797</v>
      </c>
      <c r="AE11" s="19"/>
      <c r="AF11" s="19">
        <v>0.37477285541234701</v>
      </c>
      <c r="AG11" s="19"/>
      <c r="AH11" s="19">
        <v>0.32252441301779</v>
      </c>
      <c r="AI11" s="19"/>
      <c r="AJ11" s="19">
        <v>0.34131130965981299</v>
      </c>
      <c r="AK11" s="19">
        <v>0.30078491836111299</v>
      </c>
      <c r="AL11" s="19">
        <v>0.34953502236117701</v>
      </c>
      <c r="AM11" s="19">
        <v>0.30432735190617599</v>
      </c>
      <c r="AN11" s="19">
        <v>0.35915201286781601</v>
      </c>
    </row>
    <row r="12" spans="2:40" x14ac:dyDescent="0.35">
      <c r="B12" s="16"/>
    </row>
    <row r="13" spans="2:40" x14ac:dyDescent="0.35">
      <c r="B13" t="s">
        <v>63</v>
      </c>
    </row>
    <row r="14" spans="2:40" x14ac:dyDescent="0.35">
      <c r="B14" t="s">
        <v>64</v>
      </c>
    </row>
    <row r="16" spans="2:40" x14ac:dyDescent="0.35">
      <c r="B16" s="8" t="str">
        <f>HYPERLINK("#'Contents'!A1", "Return to Contents")</f>
        <v>Return to Contents</v>
      </c>
    </row>
  </sheetData>
  <mergeCells count="9">
    <mergeCell ref="AF5"/>
    <mergeCell ref="AH5"/>
    <mergeCell ref="AJ5:AN5"/>
    <mergeCell ref="D2:AH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dimension ref="B2:AN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0" width="10.7265625" customWidth="1"/>
    <col min="41" max="41" width="2.1796875" customWidth="1"/>
  </cols>
  <sheetData>
    <row r="2" spans="2:40" ht="40" customHeight="1" x14ac:dyDescent="0.35">
      <c r="D2" s="30" t="s">
        <v>325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row>
    <row r="5" spans="2:40" ht="30" customHeight="1" x14ac:dyDescent="0.35">
      <c r="B5" s="15"/>
      <c r="C5" s="15"/>
      <c r="D5" s="29" t="s">
        <v>49</v>
      </c>
      <c r="E5" s="29"/>
      <c r="F5" s="15"/>
      <c r="G5" s="29" t="s">
        <v>50</v>
      </c>
      <c r="H5" s="29"/>
      <c r="I5" s="29"/>
      <c r="J5" s="29"/>
      <c r="K5" s="29"/>
      <c r="L5" s="29"/>
      <c r="M5" s="15"/>
      <c r="N5" s="29" t="s">
        <v>51</v>
      </c>
      <c r="O5" s="29"/>
      <c r="P5" s="29"/>
      <c r="Q5" s="29"/>
      <c r="R5" s="29"/>
      <c r="S5" s="15"/>
      <c r="T5" s="29" t="s">
        <v>52</v>
      </c>
      <c r="U5" s="29"/>
      <c r="V5" s="29"/>
      <c r="W5" s="29"/>
      <c r="X5" s="15"/>
      <c r="Y5" s="29" t="s">
        <v>53</v>
      </c>
      <c r="Z5" s="29"/>
      <c r="AA5" s="29"/>
      <c r="AB5" s="29"/>
      <c r="AC5" s="29"/>
      <c r="AD5" s="29"/>
      <c r="AE5" s="15"/>
      <c r="AF5" s="29" t="s">
        <v>42</v>
      </c>
      <c r="AG5" s="15"/>
      <c r="AH5" s="29" t="s">
        <v>43</v>
      </c>
      <c r="AI5" s="15"/>
      <c r="AJ5" s="29" t="s">
        <v>54</v>
      </c>
      <c r="AK5" s="29"/>
      <c r="AL5" s="29"/>
      <c r="AM5" s="29"/>
      <c r="AN5" s="29"/>
    </row>
    <row r="6" spans="2:4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C6" s="12" t="s">
        <v>40</v>
      </c>
      <c r="AD6" s="12" t="s">
        <v>41</v>
      </c>
      <c r="AF6" s="12" t="s">
        <v>42</v>
      </c>
      <c r="AH6" s="12" t="s">
        <v>43</v>
      </c>
      <c r="AJ6" s="12" t="s">
        <v>44</v>
      </c>
      <c r="AK6" s="12" t="s">
        <v>45</v>
      </c>
      <c r="AL6" s="12" t="s">
        <v>46</v>
      </c>
      <c r="AM6" s="12" t="s">
        <v>47</v>
      </c>
      <c r="AN6" s="12" t="s">
        <v>48</v>
      </c>
    </row>
    <row r="7" spans="2:40" ht="30" customHeight="1" x14ac:dyDescent="0.35">
      <c r="B7" s="10" t="s">
        <v>19</v>
      </c>
      <c r="C7" s="10">
        <v>1008</v>
      </c>
      <c r="D7" s="10">
        <v>459</v>
      </c>
      <c r="E7" s="10">
        <v>546</v>
      </c>
      <c r="F7" s="10"/>
      <c r="G7" s="10">
        <v>99</v>
      </c>
      <c r="H7" s="10">
        <v>151</v>
      </c>
      <c r="I7" s="10">
        <v>140</v>
      </c>
      <c r="J7" s="10">
        <v>164</v>
      </c>
      <c r="K7" s="10">
        <v>186</v>
      </c>
      <c r="L7" s="10">
        <v>268</v>
      </c>
      <c r="M7" s="10"/>
      <c r="N7" s="10">
        <v>91</v>
      </c>
      <c r="O7" s="10">
        <v>143</v>
      </c>
      <c r="P7" s="10">
        <v>357</v>
      </c>
      <c r="Q7" s="10">
        <v>280</v>
      </c>
      <c r="R7" s="10">
        <v>129</v>
      </c>
      <c r="S7" s="10"/>
      <c r="T7" s="10">
        <v>61</v>
      </c>
      <c r="U7" s="10">
        <v>290</v>
      </c>
      <c r="V7" s="10">
        <v>259</v>
      </c>
      <c r="W7" s="10">
        <v>272</v>
      </c>
      <c r="X7" s="10"/>
      <c r="Y7" s="10">
        <v>415</v>
      </c>
      <c r="Z7" s="10">
        <v>104</v>
      </c>
      <c r="AA7" s="10">
        <v>327</v>
      </c>
      <c r="AB7" s="10">
        <v>67</v>
      </c>
      <c r="AC7" s="10">
        <v>69</v>
      </c>
      <c r="AD7" s="10">
        <v>21</v>
      </c>
      <c r="AE7" s="10"/>
      <c r="AF7" s="10">
        <v>488</v>
      </c>
      <c r="AG7" s="10"/>
      <c r="AH7" s="10">
        <v>983</v>
      </c>
      <c r="AI7" s="10"/>
      <c r="AJ7" s="10">
        <v>334</v>
      </c>
      <c r="AK7" s="10">
        <v>150</v>
      </c>
      <c r="AL7" s="10">
        <v>221</v>
      </c>
      <c r="AM7" s="10">
        <v>207</v>
      </c>
      <c r="AN7" s="10">
        <v>96</v>
      </c>
    </row>
    <row r="8" spans="2:40" ht="30" customHeight="1" x14ac:dyDescent="0.35">
      <c r="B8" s="11" t="s">
        <v>20</v>
      </c>
      <c r="C8" s="11">
        <v>1008</v>
      </c>
      <c r="D8" s="11">
        <v>503</v>
      </c>
      <c r="E8" s="11">
        <v>502</v>
      </c>
      <c r="F8" s="11"/>
      <c r="G8" s="11">
        <v>109</v>
      </c>
      <c r="H8" s="11">
        <v>169</v>
      </c>
      <c r="I8" s="11">
        <v>145</v>
      </c>
      <c r="J8" s="11">
        <v>169</v>
      </c>
      <c r="K8" s="11">
        <v>162</v>
      </c>
      <c r="L8" s="11">
        <v>255</v>
      </c>
      <c r="M8" s="11"/>
      <c r="N8" s="11">
        <v>95</v>
      </c>
      <c r="O8" s="11">
        <v>146</v>
      </c>
      <c r="P8" s="11">
        <v>349</v>
      </c>
      <c r="Q8" s="11">
        <v>281</v>
      </c>
      <c r="R8" s="11">
        <v>129</v>
      </c>
      <c r="S8" s="11"/>
      <c r="T8" s="11">
        <v>62</v>
      </c>
      <c r="U8" s="11">
        <v>286</v>
      </c>
      <c r="V8" s="11">
        <v>258</v>
      </c>
      <c r="W8" s="11">
        <v>278</v>
      </c>
      <c r="X8" s="11"/>
      <c r="Y8" s="11">
        <v>428</v>
      </c>
      <c r="Z8" s="11">
        <v>102</v>
      </c>
      <c r="AA8" s="11">
        <v>309</v>
      </c>
      <c r="AB8" s="11">
        <v>69</v>
      </c>
      <c r="AC8" s="11">
        <v>74</v>
      </c>
      <c r="AD8" s="11">
        <v>21</v>
      </c>
      <c r="AE8" s="11"/>
      <c r="AF8" s="11">
        <v>487</v>
      </c>
      <c r="AG8" s="11"/>
      <c r="AH8" s="11">
        <v>984</v>
      </c>
      <c r="AI8" s="11"/>
      <c r="AJ8" s="11">
        <v>320</v>
      </c>
      <c r="AK8" s="11">
        <v>145</v>
      </c>
      <c r="AL8" s="11">
        <v>211</v>
      </c>
      <c r="AM8" s="11">
        <v>229</v>
      </c>
      <c r="AN8" s="11">
        <v>103</v>
      </c>
    </row>
    <row r="9" spans="2:40" x14ac:dyDescent="0.35">
      <c r="B9" s="18" t="s">
        <v>317</v>
      </c>
      <c r="C9" s="17">
        <v>0.607615960741824</v>
      </c>
      <c r="D9" s="17">
        <v>0.61674759538520096</v>
      </c>
      <c r="E9" s="17">
        <v>0.596144804265759</v>
      </c>
      <c r="F9" s="17"/>
      <c r="G9" s="17">
        <v>0.77510497865790595</v>
      </c>
      <c r="H9" s="17">
        <v>0.62352609259514902</v>
      </c>
      <c r="I9" s="17">
        <v>0.643808982642321</v>
      </c>
      <c r="J9" s="17">
        <v>0.56162307331697803</v>
      </c>
      <c r="K9" s="17">
        <v>0.553810614310424</v>
      </c>
      <c r="L9" s="17">
        <v>0.569508911956084</v>
      </c>
      <c r="M9" s="17"/>
      <c r="N9" s="17">
        <v>0.67688683641486402</v>
      </c>
      <c r="O9" s="17">
        <v>0.62201937181278699</v>
      </c>
      <c r="P9" s="17">
        <v>0.55587548064939496</v>
      </c>
      <c r="Q9" s="17">
        <v>0.65800645131619995</v>
      </c>
      <c r="R9" s="17">
        <v>0.56207947852114504</v>
      </c>
      <c r="S9" s="17"/>
      <c r="T9" s="17">
        <v>0.66965601444980805</v>
      </c>
      <c r="U9" s="17">
        <v>0.55009644318078099</v>
      </c>
      <c r="V9" s="17">
        <v>0.60629012884303402</v>
      </c>
      <c r="W9" s="17">
        <v>0.66316117370683703</v>
      </c>
      <c r="X9" s="17"/>
      <c r="Y9" s="17">
        <v>0.64035473472973103</v>
      </c>
      <c r="Z9" s="17">
        <v>0.59284400837305695</v>
      </c>
      <c r="AA9" s="17">
        <v>0.54546616192570596</v>
      </c>
      <c r="AB9" s="17">
        <v>0.59271796072374705</v>
      </c>
      <c r="AC9" s="17">
        <v>0.75431369219889999</v>
      </c>
      <c r="AD9" s="17">
        <v>0.51487668379145202</v>
      </c>
      <c r="AE9" s="17"/>
      <c r="AF9" s="17">
        <v>0.59494180597131097</v>
      </c>
      <c r="AG9" s="17"/>
      <c r="AH9" s="17">
        <v>0.61340465497055896</v>
      </c>
      <c r="AI9" s="17"/>
      <c r="AJ9" s="17">
        <v>0.61671614608380099</v>
      </c>
      <c r="AK9" s="17">
        <v>0.58174938390859599</v>
      </c>
      <c r="AL9" s="17">
        <v>0.59305005606185401</v>
      </c>
      <c r="AM9" s="17">
        <v>0.63186808035073905</v>
      </c>
      <c r="AN9" s="17">
        <v>0.59167678431869097</v>
      </c>
    </row>
    <row r="10" spans="2:40" ht="29" x14ac:dyDescent="0.35">
      <c r="B10" s="18" t="s">
        <v>318</v>
      </c>
      <c r="C10" s="17">
        <v>0.16421889787840799</v>
      </c>
      <c r="D10" s="17">
        <v>0.20562485655591001</v>
      </c>
      <c r="E10" s="17">
        <v>0.123784447530777</v>
      </c>
      <c r="F10" s="17"/>
      <c r="G10" s="17">
        <v>0.15249043726547501</v>
      </c>
      <c r="H10" s="17">
        <v>0.23437486443368699</v>
      </c>
      <c r="I10" s="17">
        <v>0.18372446738543999</v>
      </c>
      <c r="J10" s="17">
        <v>0.192540613680724</v>
      </c>
      <c r="K10" s="17">
        <v>0.14149574396081299</v>
      </c>
      <c r="L10" s="17">
        <v>0.107220738421213</v>
      </c>
      <c r="M10" s="17"/>
      <c r="N10" s="17">
        <v>0.155101542029425</v>
      </c>
      <c r="O10" s="17">
        <v>0.18089452105812701</v>
      </c>
      <c r="P10" s="17">
        <v>0.12838580764882601</v>
      </c>
      <c r="Q10" s="17">
        <v>0.17142065209742</v>
      </c>
      <c r="R10" s="17">
        <v>0.243692931138384</v>
      </c>
      <c r="S10" s="17"/>
      <c r="T10" s="17">
        <v>0.14309717287779</v>
      </c>
      <c r="U10" s="17">
        <v>0.139931469720628</v>
      </c>
      <c r="V10" s="17">
        <v>0.17405114630535101</v>
      </c>
      <c r="W10" s="17">
        <v>0.20523463810123599</v>
      </c>
      <c r="X10" s="17"/>
      <c r="Y10" s="17">
        <v>0.190493269628465</v>
      </c>
      <c r="Z10" s="17">
        <v>0.20329717216881399</v>
      </c>
      <c r="AA10" s="17">
        <v>0.115144470106029</v>
      </c>
      <c r="AB10" s="17">
        <v>0.17002182750243799</v>
      </c>
      <c r="AC10" s="17">
        <v>0.15710915606849599</v>
      </c>
      <c r="AD10" s="17">
        <v>0.16106388022911999</v>
      </c>
      <c r="AE10" s="17"/>
      <c r="AF10" s="17">
        <v>0.15241525907348699</v>
      </c>
      <c r="AG10" s="17"/>
      <c r="AH10" s="17">
        <v>0.16819131401729301</v>
      </c>
      <c r="AI10" s="17"/>
      <c r="AJ10" s="17">
        <v>0.18164982125464099</v>
      </c>
      <c r="AK10" s="17">
        <v>0.197985564013997</v>
      </c>
      <c r="AL10" s="17">
        <v>0.15406381826343399</v>
      </c>
      <c r="AM10" s="17">
        <v>0.13859698882035701</v>
      </c>
      <c r="AN10" s="17">
        <v>0.140297314412371</v>
      </c>
    </row>
    <row r="11" spans="2:40" x14ac:dyDescent="0.35">
      <c r="B11" s="18" t="s">
        <v>58</v>
      </c>
      <c r="C11" s="19">
        <v>0.22816514137976801</v>
      </c>
      <c r="D11" s="19">
        <v>0.177627548058889</v>
      </c>
      <c r="E11" s="19">
        <v>0.280070748203465</v>
      </c>
      <c r="F11" s="19"/>
      <c r="G11" s="19">
        <v>7.2404584076618997E-2</v>
      </c>
      <c r="H11" s="19">
        <v>0.14209904297116499</v>
      </c>
      <c r="I11" s="19">
        <v>0.17246654997223901</v>
      </c>
      <c r="J11" s="19">
        <v>0.245836313002298</v>
      </c>
      <c r="K11" s="19">
        <v>0.30469364172876301</v>
      </c>
      <c r="L11" s="19">
        <v>0.32327034962270401</v>
      </c>
      <c r="M11" s="19"/>
      <c r="N11" s="19">
        <v>0.168011621555711</v>
      </c>
      <c r="O11" s="19">
        <v>0.197086107129086</v>
      </c>
      <c r="P11" s="19">
        <v>0.31573871170177897</v>
      </c>
      <c r="Q11" s="19">
        <v>0.17057289658638</v>
      </c>
      <c r="R11" s="19">
        <v>0.19422759034047099</v>
      </c>
      <c r="S11" s="19"/>
      <c r="T11" s="19">
        <v>0.18724681267240201</v>
      </c>
      <c r="U11" s="19">
        <v>0.30997208709859198</v>
      </c>
      <c r="V11" s="19">
        <v>0.219658724851615</v>
      </c>
      <c r="W11" s="19">
        <v>0.13160418819192701</v>
      </c>
      <c r="X11" s="19"/>
      <c r="Y11" s="19">
        <v>0.169151995641804</v>
      </c>
      <c r="Z11" s="19">
        <v>0.203858819458129</v>
      </c>
      <c r="AA11" s="19">
        <v>0.33938936796826602</v>
      </c>
      <c r="AB11" s="19">
        <v>0.23726021177381501</v>
      </c>
      <c r="AC11" s="19">
        <v>8.8577151732603304E-2</v>
      </c>
      <c r="AD11" s="19">
        <v>0.32405943597942799</v>
      </c>
      <c r="AE11" s="19"/>
      <c r="AF11" s="19">
        <v>0.25264293495520201</v>
      </c>
      <c r="AG11" s="19"/>
      <c r="AH11" s="19">
        <v>0.218404031012148</v>
      </c>
      <c r="AI11" s="19"/>
      <c r="AJ11" s="19">
        <v>0.20163403266155799</v>
      </c>
      <c r="AK11" s="19">
        <v>0.22026505207740599</v>
      </c>
      <c r="AL11" s="19">
        <v>0.25288612567471302</v>
      </c>
      <c r="AM11" s="19">
        <v>0.229534930828903</v>
      </c>
      <c r="AN11" s="19">
        <v>0.26802590126893799</v>
      </c>
    </row>
    <row r="12" spans="2:40" x14ac:dyDescent="0.35">
      <c r="B12" s="16"/>
    </row>
    <row r="13" spans="2:40" x14ac:dyDescent="0.35">
      <c r="B13" t="s">
        <v>63</v>
      </c>
    </row>
    <row r="14" spans="2:40" x14ac:dyDescent="0.35">
      <c r="B14" t="s">
        <v>64</v>
      </c>
    </row>
    <row r="16" spans="2:40" x14ac:dyDescent="0.35">
      <c r="B16" s="8" t="str">
        <f>HYPERLINK("#'Contents'!A1", "Return to Contents")</f>
        <v>Return to Contents</v>
      </c>
    </row>
  </sheetData>
  <mergeCells count="9">
    <mergeCell ref="AF5"/>
    <mergeCell ref="AH5"/>
    <mergeCell ref="AJ5:AN5"/>
    <mergeCell ref="D2:AH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0-000000000000}">
  <dimension ref="B2:AN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0" width="10.7265625" customWidth="1"/>
    <col min="41" max="41" width="2.1796875" customWidth="1"/>
  </cols>
  <sheetData>
    <row r="2" spans="2:40" ht="40" customHeight="1" x14ac:dyDescent="0.35">
      <c r="D2" s="30" t="s">
        <v>326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row>
    <row r="5" spans="2:40" ht="30" customHeight="1" x14ac:dyDescent="0.35">
      <c r="B5" s="15"/>
      <c r="C5" s="15"/>
      <c r="D5" s="29" t="s">
        <v>49</v>
      </c>
      <c r="E5" s="29"/>
      <c r="F5" s="15"/>
      <c r="G5" s="29" t="s">
        <v>50</v>
      </c>
      <c r="H5" s="29"/>
      <c r="I5" s="29"/>
      <c r="J5" s="29"/>
      <c r="K5" s="29"/>
      <c r="L5" s="29"/>
      <c r="M5" s="15"/>
      <c r="N5" s="29" t="s">
        <v>51</v>
      </c>
      <c r="O5" s="29"/>
      <c r="P5" s="29"/>
      <c r="Q5" s="29"/>
      <c r="R5" s="29"/>
      <c r="S5" s="15"/>
      <c r="T5" s="29" t="s">
        <v>52</v>
      </c>
      <c r="U5" s="29"/>
      <c r="V5" s="29"/>
      <c r="W5" s="29"/>
      <c r="X5" s="15"/>
      <c r="Y5" s="29" t="s">
        <v>53</v>
      </c>
      <c r="Z5" s="29"/>
      <c r="AA5" s="29"/>
      <c r="AB5" s="29"/>
      <c r="AC5" s="29"/>
      <c r="AD5" s="29"/>
      <c r="AE5" s="15"/>
      <c r="AF5" s="29" t="s">
        <v>42</v>
      </c>
      <c r="AG5" s="15"/>
      <c r="AH5" s="29" t="s">
        <v>43</v>
      </c>
      <c r="AI5" s="15"/>
      <c r="AJ5" s="29" t="s">
        <v>54</v>
      </c>
      <c r="AK5" s="29"/>
      <c r="AL5" s="29"/>
      <c r="AM5" s="29"/>
      <c r="AN5" s="29"/>
    </row>
    <row r="6" spans="2:4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C6" s="12" t="s">
        <v>40</v>
      </c>
      <c r="AD6" s="12" t="s">
        <v>41</v>
      </c>
      <c r="AF6" s="12" t="s">
        <v>42</v>
      </c>
      <c r="AH6" s="12" t="s">
        <v>43</v>
      </c>
      <c r="AJ6" s="12" t="s">
        <v>44</v>
      </c>
      <c r="AK6" s="12" t="s">
        <v>45</v>
      </c>
      <c r="AL6" s="12" t="s">
        <v>46</v>
      </c>
      <c r="AM6" s="12" t="s">
        <v>47</v>
      </c>
      <c r="AN6" s="12" t="s">
        <v>48</v>
      </c>
    </row>
    <row r="7" spans="2:40" ht="30" customHeight="1" x14ac:dyDescent="0.35">
      <c r="B7" s="10" t="s">
        <v>19</v>
      </c>
      <c r="C7" s="10">
        <v>1008</v>
      </c>
      <c r="D7" s="10">
        <v>459</v>
      </c>
      <c r="E7" s="10">
        <v>546</v>
      </c>
      <c r="F7" s="10"/>
      <c r="G7" s="10">
        <v>99</v>
      </c>
      <c r="H7" s="10">
        <v>151</v>
      </c>
      <c r="I7" s="10">
        <v>140</v>
      </c>
      <c r="J7" s="10">
        <v>164</v>
      </c>
      <c r="K7" s="10">
        <v>186</v>
      </c>
      <c r="L7" s="10">
        <v>268</v>
      </c>
      <c r="M7" s="10"/>
      <c r="N7" s="10">
        <v>91</v>
      </c>
      <c r="O7" s="10">
        <v>143</v>
      </c>
      <c r="P7" s="10">
        <v>357</v>
      </c>
      <c r="Q7" s="10">
        <v>280</v>
      </c>
      <c r="R7" s="10">
        <v>129</v>
      </c>
      <c r="S7" s="10"/>
      <c r="T7" s="10">
        <v>61</v>
      </c>
      <c r="U7" s="10">
        <v>290</v>
      </c>
      <c r="V7" s="10">
        <v>259</v>
      </c>
      <c r="W7" s="10">
        <v>272</v>
      </c>
      <c r="X7" s="10"/>
      <c r="Y7" s="10">
        <v>415</v>
      </c>
      <c r="Z7" s="10">
        <v>104</v>
      </c>
      <c r="AA7" s="10">
        <v>327</v>
      </c>
      <c r="AB7" s="10">
        <v>67</v>
      </c>
      <c r="AC7" s="10">
        <v>69</v>
      </c>
      <c r="AD7" s="10">
        <v>21</v>
      </c>
      <c r="AE7" s="10"/>
      <c r="AF7" s="10">
        <v>488</v>
      </c>
      <c r="AG7" s="10"/>
      <c r="AH7" s="10">
        <v>983</v>
      </c>
      <c r="AI7" s="10"/>
      <c r="AJ7" s="10">
        <v>334</v>
      </c>
      <c r="AK7" s="10">
        <v>150</v>
      </c>
      <c r="AL7" s="10">
        <v>221</v>
      </c>
      <c r="AM7" s="10">
        <v>207</v>
      </c>
      <c r="AN7" s="10">
        <v>96</v>
      </c>
    </row>
    <row r="8" spans="2:40" ht="30" customHeight="1" x14ac:dyDescent="0.35">
      <c r="B8" s="11" t="s">
        <v>20</v>
      </c>
      <c r="C8" s="11">
        <v>1008</v>
      </c>
      <c r="D8" s="11">
        <v>503</v>
      </c>
      <c r="E8" s="11">
        <v>502</v>
      </c>
      <c r="F8" s="11"/>
      <c r="G8" s="11">
        <v>109</v>
      </c>
      <c r="H8" s="11">
        <v>169</v>
      </c>
      <c r="I8" s="11">
        <v>145</v>
      </c>
      <c r="J8" s="11">
        <v>169</v>
      </c>
      <c r="K8" s="11">
        <v>162</v>
      </c>
      <c r="L8" s="11">
        <v>255</v>
      </c>
      <c r="M8" s="11"/>
      <c r="N8" s="11">
        <v>95</v>
      </c>
      <c r="O8" s="11">
        <v>146</v>
      </c>
      <c r="P8" s="11">
        <v>349</v>
      </c>
      <c r="Q8" s="11">
        <v>281</v>
      </c>
      <c r="R8" s="11">
        <v>129</v>
      </c>
      <c r="S8" s="11"/>
      <c r="T8" s="11">
        <v>62</v>
      </c>
      <c r="U8" s="11">
        <v>286</v>
      </c>
      <c r="V8" s="11">
        <v>258</v>
      </c>
      <c r="W8" s="11">
        <v>278</v>
      </c>
      <c r="X8" s="11"/>
      <c r="Y8" s="11">
        <v>428</v>
      </c>
      <c r="Z8" s="11">
        <v>102</v>
      </c>
      <c r="AA8" s="11">
        <v>309</v>
      </c>
      <c r="AB8" s="11">
        <v>69</v>
      </c>
      <c r="AC8" s="11">
        <v>74</v>
      </c>
      <c r="AD8" s="11">
        <v>21</v>
      </c>
      <c r="AE8" s="11"/>
      <c r="AF8" s="11">
        <v>487</v>
      </c>
      <c r="AG8" s="11"/>
      <c r="AH8" s="11">
        <v>984</v>
      </c>
      <c r="AI8" s="11"/>
      <c r="AJ8" s="11">
        <v>320</v>
      </c>
      <c r="AK8" s="11">
        <v>145</v>
      </c>
      <c r="AL8" s="11">
        <v>211</v>
      </c>
      <c r="AM8" s="11">
        <v>229</v>
      </c>
      <c r="AN8" s="11">
        <v>103</v>
      </c>
    </row>
    <row r="9" spans="2:40" x14ac:dyDescent="0.35">
      <c r="B9" s="18" t="s">
        <v>317</v>
      </c>
      <c r="C9" s="17">
        <v>0.639916445504916</v>
      </c>
      <c r="D9" s="17">
        <v>0.67802615807229605</v>
      </c>
      <c r="E9" s="17">
        <v>0.59965478930758698</v>
      </c>
      <c r="F9" s="17"/>
      <c r="G9" s="17">
        <v>0.76267059242517399</v>
      </c>
      <c r="H9" s="17">
        <v>0.61702619889277199</v>
      </c>
      <c r="I9" s="17">
        <v>0.74193330166028604</v>
      </c>
      <c r="J9" s="17">
        <v>0.65659732344652899</v>
      </c>
      <c r="K9" s="17">
        <v>0.60145884772337899</v>
      </c>
      <c r="L9" s="17">
        <v>0.55789463146544205</v>
      </c>
      <c r="M9" s="17"/>
      <c r="N9" s="17">
        <v>0.67010273335308601</v>
      </c>
      <c r="O9" s="17">
        <v>0.675405668750796</v>
      </c>
      <c r="P9" s="17">
        <v>0.59206801898429096</v>
      </c>
      <c r="Q9" s="17">
        <v>0.68080297901238696</v>
      </c>
      <c r="R9" s="17">
        <v>0.61162519979187602</v>
      </c>
      <c r="S9" s="17"/>
      <c r="T9" s="17">
        <v>0.67810703784747495</v>
      </c>
      <c r="U9" s="17">
        <v>0.61730472718441198</v>
      </c>
      <c r="V9" s="17">
        <v>0.61065470757136098</v>
      </c>
      <c r="W9" s="17">
        <v>0.71506117342307796</v>
      </c>
      <c r="X9" s="17"/>
      <c r="Y9" s="17">
        <v>0.68120951489211901</v>
      </c>
      <c r="Z9" s="17">
        <v>0.63074949231882504</v>
      </c>
      <c r="AA9" s="17">
        <v>0.56730479589156801</v>
      </c>
      <c r="AB9" s="17">
        <v>0.63254035829807598</v>
      </c>
      <c r="AC9" s="17">
        <v>0.735514977319217</v>
      </c>
      <c r="AD9" s="17">
        <v>0.61750455845076102</v>
      </c>
      <c r="AE9" s="17"/>
      <c r="AF9" s="17">
        <v>0.65555274407893904</v>
      </c>
      <c r="AG9" s="17"/>
      <c r="AH9" s="17">
        <v>0.64991381988052299</v>
      </c>
      <c r="AI9" s="17"/>
      <c r="AJ9" s="17">
        <v>0.63714982163860001</v>
      </c>
      <c r="AK9" s="17">
        <v>0.63840540618374797</v>
      </c>
      <c r="AL9" s="17">
        <v>0.65538683148425503</v>
      </c>
      <c r="AM9" s="17">
        <v>0.65434210352243005</v>
      </c>
      <c r="AN9" s="17">
        <v>0.58687463202082901</v>
      </c>
    </row>
    <row r="10" spans="2:40" ht="29" x14ac:dyDescent="0.35">
      <c r="B10" s="18" t="s">
        <v>318</v>
      </c>
      <c r="C10" s="17">
        <v>0.114404650453256</v>
      </c>
      <c r="D10" s="17">
        <v>0.12680623991492601</v>
      </c>
      <c r="E10" s="17">
        <v>0.10268264142818601</v>
      </c>
      <c r="F10" s="17"/>
      <c r="G10" s="17">
        <v>0.168018545312693</v>
      </c>
      <c r="H10" s="17">
        <v>0.22494518410917599</v>
      </c>
      <c r="I10" s="17">
        <v>8.3924716281807102E-2</v>
      </c>
      <c r="J10" s="17">
        <v>0.10719907841903301</v>
      </c>
      <c r="K10" s="17">
        <v>6.0240299907376497E-2</v>
      </c>
      <c r="L10" s="17">
        <v>7.4660339459321406E-2</v>
      </c>
      <c r="M10" s="17"/>
      <c r="N10" s="17">
        <v>0.114966355546544</v>
      </c>
      <c r="O10" s="17">
        <v>0.12239160776013</v>
      </c>
      <c r="P10" s="17">
        <v>7.67222943222262E-2</v>
      </c>
      <c r="Q10" s="17">
        <v>0.113951755455777</v>
      </c>
      <c r="R10" s="17">
        <v>0.215142859977768</v>
      </c>
      <c r="S10" s="17"/>
      <c r="T10" s="17">
        <v>0.16593536848989601</v>
      </c>
      <c r="U10" s="17">
        <v>9.0569127326047494E-2</v>
      </c>
      <c r="V10" s="17">
        <v>0.12946764933268001</v>
      </c>
      <c r="W10" s="17">
        <v>0.12451041543672001</v>
      </c>
      <c r="X10" s="17"/>
      <c r="Y10" s="17">
        <v>0.128692068380304</v>
      </c>
      <c r="Z10" s="17">
        <v>0.12377497123100301</v>
      </c>
      <c r="AA10" s="17">
        <v>7.0204077828293798E-2</v>
      </c>
      <c r="AB10" s="17">
        <v>0.129763976809632</v>
      </c>
      <c r="AC10" s="17">
        <v>0.188975002675734</v>
      </c>
      <c r="AD10" s="17">
        <v>0.142665617601029</v>
      </c>
      <c r="AE10" s="17"/>
      <c r="AF10" s="17">
        <v>9.3977545307008803E-2</v>
      </c>
      <c r="AG10" s="17"/>
      <c r="AH10" s="17">
        <v>0.11459876208016199</v>
      </c>
      <c r="AI10" s="17"/>
      <c r="AJ10" s="17">
        <v>0.137826312563255</v>
      </c>
      <c r="AK10" s="17">
        <v>0.123074685039735</v>
      </c>
      <c r="AL10" s="17">
        <v>9.3958968027509193E-2</v>
      </c>
      <c r="AM10" s="17">
        <v>0.101226930181032</v>
      </c>
      <c r="AN10" s="17">
        <v>0.100614845054548</v>
      </c>
    </row>
    <row r="11" spans="2:40" x14ac:dyDescent="0.35">
      <c r="B11" s="18" t="s">
        <v>58</v>
      </c>
      <c r="C11" s="19">
        <v>0.24567890404182799</v>
      </c>
      <c r="D11" s="19">
        <v>0.195167602012778</v>
      </c>
      <c r="E11" s="19">
        <v>0.29766256926422802</v>
      </c>
      <c r="F11" s="19"/>
      <c r="G11" s="19">
        <v>6.9310862262132802E-2</v>
      </c>
      <c r="H11" s="19">
        <v>0.15802861699805201</v>
      </c>
      <c r="I11" s="19">
        <v>0.17414198205790701</v>
      </c>
      <c r="J11" s="19">
        <v>0.236203598134438</v>
      </c>
      <c r="K11" s="19">
        <v>0.33830085236924501</v>
      </c>
      <c r="L11" s="19">
        <v>0.36744502907523702</v>
      </c>
      <c r="M11" s="19"/>
      <c r="N11" s="19">
        <v>0.21493091110036999</v>
      </c>
      <c r="O11" s="19">
        <v>0.202202723489075</v>
      </c>
      <c r="P11" s="19">
        <v>0.331209686693483</v>
      </c>
      <c r="Q11" s="19">
        <v>0.205245265531837</v>
      </c>
      <c r="R11" s="19">
        <v>0.17323194023035501</v>
      </c>
      <c r="S11" s="19"/>
      <c r="T11" s="19">
        <v>0.15595759366263001</v>
      </c>
      <c r="U11" s="19">
        <v>0.29212614548954002</v>
      </c>
      <c r="V11" s="19">
        <v>0.25987764309595801</v>
      </c>
      <c r="W11" s="19">
        <v>0.16042841114020201</v>
      </c>
      <c r="X11" s="19"/>
      <c r="Y11" s="19">
        <v>0.19009841672757699</v>
      </c>
      <c r="Z11" s="19">
        <v>0.24547553645017101</v>
      </c>
      <c r="AA11" s="19">
        <v>0.36249112628013802</v>
      </c>
      <c r="AB11" s="19">
        <v>0.23769566489229199</v>
      </c>
      <c r="AC11" s="19">
        <v>7.5510020005049305E-2</v>
      </c>
      <c r="AD11" s="19">
        <v>0.23982982394820901</v>
      </c>
      <c r="AE11" s="19"/>
      <c r="AF11" s="19">
        <v>0.25046971061405199</v>
      </c>
      <c r="AG11" s="19"/>
      <c r="AH11" s="19">
        <v>0.235487418039315</v>
      </c>
      <c r="AI11" s="19"/>
      <c r="AJ11" s="19">
        <v>0.22502386579814501</v>
      </c>
      <c r="AK11" s="19">
        <v>0.23851990877651799</v>
      </c>
      <c r="AL11" s="19">
        <v>0.250654200488236</v>
      </c>
      <c r="AM11" s="19">
        <v>0.24443096629653799</v>
      </c>
      <c r="AN11" s="19">
        <v>0.312510522924623</v>
      </c>
    </row>
    <row r="12" spans="2:40" x14ac:dyDescent="0.35">
      <c r="B12" s="16"/>
    </row>
    <row r="13" spans="2:40" x14ac:dyDescent="0.35">
      <c r="B13" t="s">
        <v>63</v>
      </c>
    </row>
    <row r="14" spans="2:40" x14ac:dyDescent="0.35">
      <c r="B14" t="s">
        <v>64</v>
      </c>
    </row>
    <row r="16" spans="2:40" x14ac:dyDescent="0.35">
      <c r="B16" s="8" t="str">
        <f>HYPERLINK("#'Contents'!A1", "Return to Contents")</f>
        <v>Return to Contents</v>
      </c>
    </row>
  </sheetData>
  <mergeCells count="9">
    <mergeCell ref="AF5"/>
    <mergeCell ref="AH5"/>
    <mergeCell ref="AJ5:AN5"/>
    <mergeCell ref="D2:AH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0-000000000000}">
  <dimension ref="B2:AN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0" width="10.7265625" customWidth="1"/>
    <col min="41" max="41" width="2.1796875" customWidth="1"/>
  </cols>
  <sheetData>
    <row r="2" spans="2:40" ht="40" customHeight="1" x14ac:dyDescent="0.35">
      <c r="D2" s="30" t="s">
        <v>332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row>
    <row r="5" spans="2:40" ht="30" customHeight="1" x14ac:dyDescent="0.35">
      <c r="B5" s="15"/>
      <c r="C5" s="15"/>
      <c r="D5" s="29" t="s">
        <v>49</v>
      </c>
      <c r="E5" s="29"/>
      <c r="F5" s="15"/>
      <c r="G5" s="29" t="s">
        <v>50</v>
      </c>
      <c r="H5" s="29"/>
      <c r="I5" s="29"/>
      <c r="J5" s="29"/>
      <c r="K5" s="29"/>
      <c r="L5" s="29"/>
      <c r="M5" s="15"/>
      <c r="N5" s="29" t="s">
        <v>51</v>
      </c>
      <c r="O5" s="29"/>
      <c r="P5" s="29"/>
      <c r="Q5" s="29"/>
      <c r="R5" s="29"/>
      <c r="S5" s="15"/>
      <c r="T5" s="29" t="s">
        <v>52</v>
      </c>
      <c r="U5" s="29"/>
      <c r="V5" s="29"/>
      <c r="W5" s="29"/>
      <c r="X5" s="15"/>
      <c r="Y5" s="29" t="s">
        <v>53</v>
      </c>
      <c r="Z5" s="29"/>
      <c r="AA5" s="29"/>
      <c r="AB5" s="29"/>
      <c r="AC5" s="29"/>
      <c r="AD5" s="29"/>
      <c r="AE5" s="15"/>
      <c r="AF5" s="29" t="s">
        <v>42</v>
      </c>
      <c r="AG5" s="15"/>
      <c r="AH5" s="29" t="s">
        <v>43</v>
      </c>
      <c r="AI5" s="15"/>
      <c r="AJ5" s="29" t="s">
        <v>54</v>
      </c>
      <c r="AK5" s="29"/>
      <c r="AL5" s="29"/>
      <c r="AM5" s="29"/>
      <c r="AN5" s="29"/>
    </row>
    <row r="6" spans="2:4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C6" s="12" t="s">
        <v>40</v>
      </c>
      <c r="AD6" s="12" t="s">
        <v>41</v>
      </c>
      <c r="AF6" s="12" t="s">
        <v>42</v>
      </c>
      <c r="AH6" s="12" t="s">
        <v>43</v>
      </c>
      <c r="AJ6" s="12" t="s">
        <v>44</v>
      </c>
      <c r="AK6" s="12" t="s">
        <v>45</v>
      </c>
      <c r="AL6" s="12" t="s">
        <v>46</v>
      </c>
      <c r="AM6" s="12" t="s">
        <v>47</v>
      </c>
      <c r="AN6" s="12" t="s">
        <v>48</v>
      </c>
    </row>
    <row r="7" spans="2:40" ht="30" customHeight="1" x14ac:dyDescent="0.35">
      <c r="B7" s="10" t="s">
        <v>19</v>
      </c>
      <c r="C7" s="10">
        <v>1008</v>
      </c>
      <c r="D7" s="10">
        <v>459</v>
      </c>
      <c r="E7" s="10">
        <v>546</v>
      </c>
      <c r="F7" s="10"/>
      <c r="G7" s="10">
        <v>99</v>
      </c>
      <c r="H7" s="10">
        <v>151</v>
      </c>
      <c r="I7" s="10">
        <v>140</v>
      </c>
      <c r="J7" s="10">
        <v>164</v>
      </c>
      <c r="K7" s="10">
        <v>186</v>
      </c>
      <c r="L7" s="10">
        <v>268</v>
      </c>
      <c r="M7" s="10"/>
      <c r="N7" s="10">
        <v>91</v>
      </c>
      <c r="O7" s="10">
        <v>143</v>
      </c>
      <c r="P7" s="10">
        <v>357</v>
      </c>
      <c r="Q7" s="10">
        <v>280</v>
      </c>
      <c r="R7" s="10">
        <v>129</v>
      </c>
      <c r="S7" s="10"/>
      <c r="T7" s="10">
        <v>61</v>
      </c>
      <c r="U7" s="10">
        <v>290</v>
      </c>
      <c r="V7" s="10">
        <v>259</v>
      </c>
      <c r="W7" s="10">
        <v>272</v>
      </c>
      <c r="X7" s="10"/>
      <c r="Y7" s="10">
        <v>415</v>
      </c>
      <c r="Z7" s="10">
        <v>104</v>
      </c>
      <c r="AA7" s="10">
        <v>327</v>
      </c>
      <c r="AB7" s="10">
        <v>67</v>
      </c>
      <c r="AC7" s="10">
        <v>69</v>
      </c>
      <c r="AD7" s="10">
        <v>21</v>
      </c>
      <c r="AE7" s="10"/>
      <c r="AF7" s="10">
        <v>488</v>
      </c>
      <c r="AG7" s="10"/>
      <c r="AH7" s="10">
        <v>983</v>
      </c>
      <c r="AI7" s="10"/>
      <c r="AJ7" s="10">
        <v>334</v>
      </c>
      <c r="AK7" s="10">
        <v>150</v>
      </c>
      <c r="AL7" s="10">
        <v>221</v>
      </c>
      <c r="AM7" s="10">
        <v>207</v>
      </c>
      <c r="AN7" s="10">
        <v>96</v>
      </c>
    </row>
    <row r="8" spans="2:40" ht="30" customHeight="1" x14ac:dyDescent="0.35">
      <c r="B8" s="11" t="s">
        <v>20</v>
      </c>
      <c r="C8" s="11">
        <v>1008</v>
      </c>
      <c r="D8" s="11">
        <v>503</v>
      </c>
      <c r="E8" s="11">
        <v>502</v>
      </c>
      <c r="F8" s="11"/>
      <c r="G8" s="11">
        <v>109</v>
      </c>
      <c r="H8" s="11">
        <v>169</v>
      </c>
      <c r="I8" s="11">
        <v>145</v>
      </c>
      <c r="J8" s="11">
        <v>169</v>
      </c>
      <c r="K8" s="11">
        <v>162</v>
      </c>
      <c r="L8" s="11">
        <v>255</v>
      </c>
      <c r="M8" s="11"/>
      <c r="N8" s="11">
        <v>95</v>
      </c>
      <c r="O8" s="11">
        <v>146</v>
      </c>
      <c r="P8" s="11">
        <v>349</v>
      </c>
      <c r="Q8" s="11">
        <v>281</v>
      </c>
      <c r="R8" s="11">
        <v>129</v>
      </c>
      <c r="S8" s="11"/>
      <c r="T8" s="11">
        <v>62</v>
      </c>
      <c r="U8" s="11">
        <v>286</v>
      </c>
      <c r="V8" s="11">
        <v>258</v>
      </c>
      <c r="W8" s="11">
        <v>278</v>
      </c>
      <c r="X8" s="11"/>
      <c r="Y8" s="11">
        <v>428</v>
      </c>
      <c r="Z8" s="11">
        <v>102</v>
      </c>
      <c r="AA8" s="11">
        <v>309</v>
      </c>
      <c r="AB8" s="11">
        <v>69</v>
      </c>
      <c r="AC8" s="11">
        <v>74</v>
      </c>
      <c r="AD8" s="11">
        <v>21</v>
      </c>
      <c r="AE8" s="11"/>
      <c r="AF8" s="11">
        <v>487</v>
      </c>
      <c r="AG8" s="11"/>
      <c r="AH8" s="11">
        <v>984</v>
      </c>
      <c r="AI8" s="11"/>
      <c r="AJ8" s="11">
        <v>320</v>
      </c>
      <c r="AK8" s="11">
        <v>145</v>
      </c>
      <c r="AL8" s="11">
        <v>211</v>
      </c>
      <c r="AM8" s="11">
        <v>229</v>
      </c>
      <c r="AN8" s="11">
        <v>103</v>
      </c>
    </row>
    <row r="9" spans="2:40" x14ac:dyDescent="0.35">
      <c r="B9" s="18" t="s">
        <v>327</v>
      </c>
      <c r="C9" s="17">
        <v>7.8998473297097901E-2</v>
      </c>
      <c r="D9" s="17">
        <v>7.9623396067605295E-2</v>
      </c>
      <c r="E9" s="17">
        <v>7.8844150286636494E-2</v>
      </c>
      <c r="F9" s="17"/>
      <c r="G9" s="17">
        <v>9.3892430660289197E-2</v>
      </c>
      <c r="H9" s="17">
        <v>0.16972532998397</v>
      </c>
      <c r="I9" s="17">
        <v>8.7559314243829497E-2</v>
      </c>
      <c r="J9" s="17">
        <v>4.8143287660046101E-2</v>
      </c>
      <c r="K9" s="17">
        <v>6.9627460823694795E-2</v>
      </c>
      <c r="L9" s="17">
        <v>3.3958550767918497E-2</v>
      </c>
      <c r="M9" s="17"/>
      <c r="N9" s="17">
        <v>0.111777356351295</v>
      </c>
      <c r="O9" s="17">
        <v>4.3513698375975997E-2</v>
      </c>
      <c r="P9" s="17">
        <v>4.3316470917824701E-2</v>
      </c>
      <c r="Q9" s="17">
        <v>8.1813675043587095E-2</v>
      </c>
      <c r="R9" s="17">
        <v>0.190294469822409</v>
      </c>
      <c r="S9" s="17"/>
      <c r="T9" s="17">
        <v>9.3754888249135401E-2</v>
      </c>
      <c r="U9" s="17">
        <v>7.6473739320603695E-2</v>
      </c>
      <c r="V9" s="17">
        <v>9.2117146695370494E-2</v>
      </c>
      <c r="W9" s="17">
        <v>7.1459615074742203E-2</v>
      </c>
      <c r="X9" s="17"/>
      <c r="Y9" s="17">
        <v>8.3761981554287906E-2</v>
      </c>
      <c r="Z9" s="17">
        <v>0.11790618364396201</v>
      </c>
      <c r="AA9" s="17">
        <v>5.7472876922287697E-2</v>
      </c>
      <c r="AB9" s="17">
        <v>6.4034738733269106E-2</v>
      </c>
      <c r="AC9" s="17">
        <v>0.116049978812906</v>
      </c>
      <c r="AD9" s="17">
        <v>4.6804011805107598E-2</v>
      </c>
      <c r="AE9" s="17"/>
      <c r="AF9" s="17">
        <v>8.8083359923071994E-2</v>
      </c>
      <c r="AG9" s="17"/>
      <c r="AH9" s="17">
        <v>7.7322895814065498E-2</v>
      </c>
      <c r="AI9" s="17"/>
      <c r="AJ9" s="17">
        <v>0.127546838684235</v>
      </c>
      <c r="AK9" s="17">
        <v>3.9639911158166501E-2</v>
      </c>
      <c r="AL9" s="17">
        <v>7.0142991594482396E-2</v>
      </c>
      <c r="AM9" s="17">
        <v>6.0003782273619397E-2</v>
      </c>
      <c r="AN9" s="17">
        <v>4.39480409659294E-2</v>
      </c>
    </row>
    <row r="10" spans="2:40" x14ac:dyDescent="0.35">
      <c r="B10" s="18" t="s">
        <v>328</v>
      </c>
      <c r="C10" s="17">
        <v>0.21614351795959599</v>
      </c>
      <c r="D10" s="17">
        <v>0.2378003935544</v>
      </c>
      <c r="E10" s="17">
        <v>0.193800020689402</v>
      </c>
      <c r="F10" s="17"/>
      <c r="G10" s="17">
        <v>0.38948426137580699</v>
      </c>
      <c r="H10" s="17">
        <v>0.29829570713408998</v>
      </c>
      <c r="I10" s="17">
        <v>0.28821747412064902</v>
      </c>
      <c r="J10" s="17">
        <v>0.18937549028783901</v>
      </c>
      <c r="K10" s="17">
        <v>0.14142873722770899</v>
      </c>
      <c r="L10" s="17">
        <v>0.111674462292587</v>
      </c>
      <c r="M10" s="17"/>
      <c r="N10" s="17">
        <v>0.185851466198941</v>
      </c>
      <c r="O10" s="17">
        <v>0.28405655747714398</v>
      </c>
      <c r="P10" s="17">
        <v>0.156237925731192</v>
      </c>
      <c r="Q10" s="17">
        <v>0.25504088046120699</v>
      </c>
      <c r="R10" s="17">
        <v>0.24444763002084899</v>
      </c>
      <c r="S10" s="17"/>
      <c r="T10" s="17">
        <v>0.28764718687830798</v>
      </c>
      <c r="U10" s="17">
        <v>0.16805374523378</v>
      </c>
      <c r="V10" s="17">
        <v>0.20971679682454999</v>
      </c>
      <c r="W10" s="17">
        <v>0.27471388326419499</v>
      </c>
      <c r="X10" s="17"/>
      <c r="Y10" s="17">
        <v>0.25869897357849903</v>
      </c>
      <c r="Z10" s="17">
        <v>0.25345469178123398</v>
      </c>
      <c r="AA10" s="17">
        <v>0.122426261867894</v>
      </c>
      <c r="AB10" s="17">
        <v>0.23631162018483501</v>
      </c>
      <c r="AC10" s="17">
        <v>0.308419431910613</v>
      </c>
      <c r="AD10" s="17">
        <v>0.16837002074666799</v>
      </c>
      <c r="AE10" s="17"/>
      <c r="AF10" s="17">
        <v>0.21724223973536599</v>
      </c>
      <c r="AG10" s="17"/>
      <c r="AH10" s="17">
        <v>0.21457708015347299</v>
      </c>
      <c r="AI10" s="17"/>
      <c r="AJ10" s="17">
        <v>0.246934476260911</v>
      </c>
      <c r="AK10" s="17">
        <v>0.20636687389482999</v>
      </c>
      <c r="AL10" s="17">
        <v>0.150416398159464</v>
      </c>
      <c r="AM10" s="17">
        <v>0.26261333670030701</v>
      </c>
      <c r="AN10" s="17">
        <v>0.16557400843702499</v>
      </c>
    </row>
    <row r="11" spans="2:40" ht="29" x14ac:dyDescent="0.35">
      <c r="B11" s="18" t="s">
        <v>329</v>
      </c>
      <c r="C11" s="17">
        <v>0</v>
      </c>
      <c r="D11" s="17">
        <v>0</v>
      </c>
      <c r="E11" s="17">
        <v>0</v>
      </c>
      <c r="F11" s="17"/>
      <c r="G11" s="17">
        <v>0</v>
      </c>
      <c r="H11" s="17">
        <v>0</v>
      </c>
      <c r="I11" s="17">
        <v>0</v>
      </c>
      <c r="J11" s="17">
        <v>0</v>
      </c>
      <c r="K11" s="17">
        <v>0</v>
      </c>
      <c r="L11" s="17">
        <v>0</v>
      </c>
      <c r="M11" s="17"/>
      <c r="N11" s="17">
        <v>0</v>
      </c>
      <c r="O11" s="17">
        <v>0</v>
      </c>
      <c r="P11" s="17">
        <v>0</v>
      </c>
      <c r="Q11" s="17">
        <v>0</v>
      </c>
      <c r="R11" s="17">
        <v>0</v>
      </c>
      <c r="S11" s="17"/>
      <c r="T11" s="17">
        <v>0</v>
      </c>
      <c r="U11" s="17">
        <v>0</v>
      </c>
      <c r="V11" s="17">
        <v>0</v>
      </c>
      <c r="W11" s="17">
        <v>0</v>
      </c>
      <c r="X11" s="17"/>
      <c r="Y11" s="17">
        <v>0</v>
      </c>
      <c r="Z11" s="17">
        <v>0</v>
      </c>
      <c r="AA11" s="17">
        <v>0</v>
      </c>
      <c r="AB11" s="17">
        <v>0</v>
      </c>
      <c r="AC11" s="17">
        <v>0</v>
      </c>
      <c r="AD11" s="17">
        <v>0</v>
      </c>
      <c r="AE11" s="17"/>
      <c r="AF11" s="17">
        <v>0</v>
      </c>
      <c r="AG11" s="17"/>
      <c r="AH11" s="17">
        <v>0</v>
      </c>
      <c r="AI11" s="17"/>
      <c r="AJ11" s="17">
        <v>0</v>
      </c>
      <c r="AK11" s="17">
        <v>0</v>
      </c>
      <c r="AL11" s="17">
        <v>0</v>
      </c>
      <c r="AM11" s="17">
        <v>0</v>
      </c>
      <c r="AN11" s="17">
        <v>0</v>
      </c>
    </row>
    <row r="12" spans="2:40" x14ac:dyDescent="0.35">
      <c r="B12" s="18" t="s">
        <v>330</v>
      </c>
      <c r="C12" s="17">
        <v>0.306243498715563</v>
      </c>
      <c r="D12" s="17">
        <v>0.300311607697822</v>
      </c>
      <c r="E12" s="17">
        <v>0.31203026757486702</v>
      </c>
      <c r="F12" s="17"/>
      <c r="G12" s="17">
        <v>0.31892062082421702</v>
      </c>
      <c r="H12" s="17">
        <v>0.31762493366051903</v>
      </c>
      <c r="I12" s="17">
        <v>0.33564129677072002</v>
      </c>
      <c r="J12" s="17">
        <v>0.34217169267749897</v>
      </c>
      <c r="K12" s="17">
        <v>0.29122950329838498</v>
      </c>
      <c r="L12" s="17">
        <v>0.262241253649376</v>
      </c>
      <c r="M12" s="17"/>
      <c r="N12" s="17">
        <v>0.26673339656214501</v>
      </c>
      <c r="O12" s="17">
        <v>0.30483149793953801</v>
      </c>
      <c r="P12" s="17">
        <v>0.33054001683699902</v>
      </c>
      <c r="Q12" s="17">
        <v>0.281943723997027</v>
      </c>
      <c r="R12" s="17">
        <v>0.32853463031727498</v>
      </c>
      <c r="S12" s="17"/>
      <c r="T12" s="17">
        <v>0.34294688655461097</v>
      </c>
      <c r="U12" s="17">
        <v>0.28644862232803697</v>
      </c>
      <c r="V12" s="17">
        <v>0.32990129271771301</v>
      </c>
      <c r="W12" s="17">
        <v>0.29134971446669</v>
      </c>
      <c r="X12" s="17"/>
      <c r="Y12" s="17">
        <v>0.35337353979484698</v>
      </c>
      <c r="Z12" s="17">
        <v>0.20056685807973301</v>
      </c>
      <c r="AA12" s="17">
        <v>0.25134395401769699</v>
      </c>
      <c r="AB12" s="17">
        <v>0.33212209687001198</v>
      </c>
      <c r="AC12" s="17">
        <v>0.39022421885372699</v>
      </c>
      <c r="AD12" s="17">
        <v>0.27306812454676799</v>
      </c>
      <c r="AE12" s="17"/>
      <c r="AF12" s="17">
        <v>0.27892133426870702</v>
      </c>
      <c r="AG12" s="17"/>
      <c r="AH12" s="17">
        <v>0.31193072943253403</v>
      </c>
      <c r="AI12" s="17"/>
      <c r="AJ12" s="17">
        <v>0.25737278249844298</v>
      </c>
      <c r="AK12" s="17">
        <v>0.34212618011829099</v>
      </c>
      <c r="AL12" s="17">
        <v>0.324216192071698</v>
      </c>
      <c r="AM12" s="17">
        <v>0.30425409758732502</v>
      </c>
      <c r="AN12" s="17">
        <v>0.37516558557288798</v>
      </c>
    </row>
    <row r="13" spans="2:40" x14ac:dyDescent="0.35">
      <c r="B13" s="18" t="s">
        <v>331</v>
      </c>
      <c r="C13" s="17">
        <v>0.313310602875501</v>
      </c>
      <c r="D13" s="17">
        <v>0.33057981501633699</v>
      </c>
      <c r="E13" s="17">
        <v>0.295888596463945</v>
      </c>
      <c r="F13" s="17"/>
      <c r="G13" s="17">
        <v>0.14405302048357499</v>
      </c>
      <c r="H13" s="17">
        <v>0.157731609514246</v>
      </c>
      <c r="I13" s="17">
        <v>0.23492320660885599</v>
      </c>
      <c r="J13" s="17">
        <v>0.32621400732169298</v>
      </c>
      <c r="K13" s="17">
        <v>0.39944605601174499</v>
      </c>
      <c r="L13" s="17">
        <v>0.47029791108055702</v>
      </c>
      <c r="M13" s="17"/>
      <c r="N13" s="17">
        <v>0.32787242868313499</v>
      </c>
      <c r="O13" s="17">
        <v>0.27190323984951098</v>
      </c>
      <c r="P13" s="17">
        <v>0.36025993793681499</v>
      </c>
      <c r="Q13" s="17">
        <v>0.32150753695183598</v>
      </c>
      <c r="R13" s="17">
        <v>0.20712649753281001</v>
      </c>
      <c r="S13" s="17"/>
      <c r="T13" s="17">
        <v>0.18048972287251</v>
      </c>
      <c r="U13" s="17">
        <v>0.35748656595196998</v>
      </c>
      <c r="V13" s="17">
        <v>0.29929630046195099</v>
      </c>
      <c r="W13" s="17">
        <v>0.318367325596499</v>
      </c>
      <c r="X13" s="17"/>
      <c r="Y13" s="17">
        <v>0.27165625658980602</v>
      </c>
      <c r="Z13" s="17">
        <v>0.34897022185022802</v>
      </c>
      <c r="AA13" s="17">
        <v>0.421822328425837</v>
      </c>
      <c r="AB13" s="17">
        <v>0.26320178443709502</v>
      </c>
      <c r="AC13" s="17">
        <v>0.10167890095042</v>
      </c>
      <c r="AD13" s="17">
        <v>0.26563760794396202</v>
      </c>
      <c r="AE13" s="17"/>
      <c r="AF13" s="17">
        <v>0.33021236879055599</v>
      </c>
      <c r="AG13" s="17"/>
      <c r="AH13" s="17">
        <v>0.31328503361746501</v>
      </c>
      <c r="AI13" s="17"/>
      <c r="AJ13" s="17">
        <v>0.28668498431349398</v>
      </c>
      <c r="AK13" s="17">
        <v>0.33087246069918202</v>
      </c>
      <c r="AL13" s="17">
        <v>0.33865473465162899</v>
      </c>
      <c r="AM13" s="17">
        <v>0.32160951975775598</v>
      </c>
      <c r="AN13" s="17">
        <v>0.30093841631831297</v>
      </c>
    </row>
    <row r="14" spans="2:40" x14ac:dyDescent="0.35">
      <c r="B14" s="18" t="s">
        <v>58</v>
      </c>
      <c r="C14" s="19">
        <v>8.5303907152242106E-2</v>
      </c>
      <c r="D14" s="19">
        <v>5.1684787663835503E-2</v>
      </c>
      <c r="E14" s="19">
        <v>0.119436964985149</v>
      </c>
      <c r="F14" s="19"/>
      <c r="G14" s="19">
        <v>5.3649666656112399E-2</v>
      </c>
      <c r="H14" s="19">
        <v>5.6622419707175603E-2</v>
      </c>
      <c r="I14" s="19">
        <v>5.36587082559455E-2</v>
      </c>
      <c r="J14" s="19">
        <v>9.4095522052922695E-2</v>
      </c>
      <c r="K14" s="19">
        <v>9.8268242638466105E-2</v>
      </c>
      <c r="L14" s="19">
        <v>0.121827822209561</v>
      </c>
      <c r="M14" s="19"/>
      <c r="N14" s="19">
        <v>0.10776535220448399</v>
      </c>
      <c r="O14" s="19">
        <v>9.5695006357831403E-2</v>
      </c>
      <c r="P14" s="19">
        <v>0.10964564857716901</v>
      </c>
      <c r="Q14" s="19">
        <v>5.9694183546342303E-2</v>
      </c>
      <c r="R14" s="19">
        <v>2.9596772306657901E-2</v>
      </c>
      <c r="S14" s="19"/>
      <c r="T14" s="19">
        <v>9.5161315445436503E-2</v>
      </c>
      <c r="U14" s="19">
        <v>0.111537327165609</v>
      </c>
      <c r="V14" s="19">
        <v>6.8968463300415797E-2</v>
      </c>
      <c r="W14" s="19">
        <v>4.4109461597872802E-2</v>
      </c>
      <c r="X14" s="19"/>
      <c r="Y14" s="19">
        <v>3.2509248482560101E-2</v>
      </c>
      <c r="Z14" s="19">
        <v>7.9102044644844202E-2</v>
      </c>
      <c r="AA14" s="19">
        <v>0.14693457876628499</v>
      </c>
      <c r="AB14" s="19">
        <v>0.104329759774789</v>
      </c>
      <c r="AC14" s="19">
        <v>8.3627469472333696E-2</v>
      </c>
      <c r="AD14" s="19">
        <v>0.24612023495749399</v>
      </c>
      <c r="AE14" s="19"/>
      <c r="AF14" s="19">
        <v>8.5540697282299294E-2</v>
      </c>
      <c r="AG14" s="19"/>
      <c r="AH14" s="19">
        <v>8.2884260982462002E-2</v>
      </c>
      <c r="AI14" s="19"/>
      <c r="AJ14" s="19">
        <v>8.1460918242917804E-2</v>
      </c>
      <c r="AK14" s="19">
        <v>8.09945741295299E-2</v>
      </c>
      <c r="AL14" s="19">
        <v>0.11656968352272599</v>
      </c>
      <c r="AM14" s="19">
        <v>5.1519263680992099E-2</v>
      </c>
      <c r="AN14" s="19">
        <v>0.114373948705845</v>
      </c>
    </row>
    <row r="15" spans="2:40" x14ac:dyDescent="0.35">
      <c r="B15" s="16"/>
    </row>
    <row r="16" spans="2:40" x14ac:dyDescent="0.35">
      <c r="B16" t="s">
        <v>63</v>
      </c>
    </row>
    <row r="17" spans="2:2" x14ac:dyDescent="0.35">
      <c r="B17" t="s">
        <v>64</v>
      </c>
    </row>
    <row r="19" spans="2:2" x14ac:dyDescent="0.35">
      <c r="B19" s="8" t="str">
        <f>HYPERLINK("#'Contents'!A1", "Return to Contents")</f>
        <v>Return to Contents</v>
      </c>
    </row>
  </sheetData>
  <mergeCells count="9">
    <mergeCell ref="AF5"/>
    <mergeCell ref="AH5"/>
    <mergeCell ref="AJ5:AN5"/>
    <mergeCell ref="D2:AH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500-000000000000}">
  <dimension ref="B2:AN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0" width="10.7265625" customWidth="1"/>
    <col min="41" max="41" width="2.1796875" customWidth="1"/>
  </cols>
  <sheetData>
    <row r="2" spans="2:40" ht="40" customHeight="1" x14ac:dyDescent="0.35">
      <c r="D2" s="30" t="s">
        <v>338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row>
    <row r="5" spans="2:40" ht="30" customHeight="1" x14ac:dyDescent="0.35">
      <c r="B5" s="15"/>
      <c r="C5" s="15"/>
      <c r="D5" s="29" t="s">
        <v>49</v>
      </c>
      <c r="E5" s="29"/>
      <c r="F5" s="15"/>
      <c r="G5" s="29" t="s">
        <v>50</v>
      </c>
      <c r="H5" s="29"/>
      <c r="I5" s="29"/>
      <c r="J5" s="29"/>
      <c r="K5" s="29"/>
      <c r="L5" s="29"/>
      <c r="M5" s="15"/>
      <c r="N5" s="29" t="s">
        <v>51</v>
      </c>
      <c r="O5" s="29"/>
      <c r="P5" s="29"/>
      <c r="Q5" s="29"/>
      <c r="R5" s="29"/>
      <c r="S5" s="15"/>
      <c r="T5" s="29" t="s">
        <v>52</v>
      </c>
      <c r="U5" s="29"/>
      <c r="V5" s="29"/>
      <c r="W5" s="29"/>
      <c r="X5" s="15"/>
      <c r="Y5" s="29" t="s">
        <v>53</v>
      </c>
      <c r="Z5" s="29"/>
      <c r="AA5" s="29"/>
      <c r="AB5" s="29"/>
      <c r="AC5" s="29"/>
      <c r="AD5" s="29"/>
      <c r="AE5" s="15"/>
      <c r="AF5" s="29" t="s">
        <v>42</v>
      </c>
      <c r="AG5" s="15"/>
      <c r="AH5" s="29" t="s">
        <v>43</v>
      </c>
      <c r="AI5" s="15"/>
      <c r="AJ5" s="29" t="s">
        <v>54</v>
      </c>
      <c r="AK5" s="29"/>
      <c r="AL5" s="29"/>
      <c r="AM5" s="29"/>
      <c r="AN5" s="29"/>
    </row>
    <row r="6" spans="2:4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C6" s="12" t="s">
        <v>40</v>
      </c>
      <c r="AD6" s="12" t="s">
        <v>41</v>
      </c>
      <c r="AF6" s="12" t="s">
        <v>42</v>
      </c>
      <c r="AH6" s="12" t="s">
        <v>43</v>
      </c>
      <c r="AJ6" s="12" t="s">
        <v>44</v>
      </c>
      <c r="AK6" s="12" t="s">
        <v>45</v>
      </c>
      <c r="AL6" s="12" t="s">
        <v>46</v>
      </c>
      <c r="AM6" s="12" t="s">
        <v>47</v>
      </c>
      <c r="AN6" s="12" t="s">
        <v>48</v>
      </c>
    </row>
    <row r="7" spans="2:40" ht="30" customHeight="1" x14ac:dyDescent="0.35">
      <c r="B7" s="10" t="s">
        <v>19</v>
      </c>
      <c r="C7" s="10">
        <v>1008</v>
      </c>
      <c r="D7" s="10">
        <v>459</v>
      </c>
      <c r="E7" s="10">
        <v>546</v>
      </c>
      <c r="F7" s="10"/>
      <c r="G7" s="10">
        <v>99</v>
      </c>
      <c r="H7" s="10">
        <v>151</v>
      </c>
      <c r="I7" s="10">
        <v>140</v>
      </c>
      <c r="J7" s="10">
        <v>164</v>
      </c>
      <c r="K7" s="10">
        <v>186</v>
      </c>
      <c r="L7" s="10">
        <v>268</v>
      </c>
      <c r="M7" s="10"/>
      <c r="N7" s="10">
        <v>91</v>
      </c>
      <c r="O7" s="10">
        <v>143</v>
      </c>
      <c r="P7" s="10">
        <v>357</v>
      </c>
      <c r="Q7" s="10">
        <v>280</v>
      </c>
      <c r="R7" s="10">
        <v>129</v>
      </c>
      <c r="S7" s="10"/>
      <c r="T7" s="10">
        <v>61</v>
      </c>
      <c r="U7" s="10">
        <v>290</v>
      </c>
      <c r="V7" s="10">
        <v>259</v>
      </c>
      <c r="W7" s="10">
        <v>272</v>
      </c>
      <c r="X7" s="10"/>
      <c r="Y7" s="10">
        <v>415</v>
      </c>
      <c r="Z7" s="10">
        <v>104</v>
      </c>
      <c r="AA7" s="10">
        <v>327</v>
      </c>
      <c r="AB7" s="10">
        <v>67</v>
      </c>
      <c r="AC7" s="10">
        <v>69</v>
      </c>
      <c r="AD7" s="10">
        <v>21</v>
      </c>
      <c r="AE7" s="10"/>
      <c r="AF7" s="10">
        <v>488</v>
      </c>
      <c r="AG7" s="10"/>
      <c r="AH7" s="10">
        <v>983</v>
      </c>
      <c r="AI7" s="10"/>
      <c r="AJ7" s="10">
        <v>334</v>
      </c>
      <c r="AK7" s="10">
        <v>150</v>
      </c>
      <c r="AL7" s="10">
        <v>221</v>
      </c>
      <c r="AM7" s="10">
        <v>207</v>
      </c>
      <c r="AN7" s="10">
        <v>96</v>
      </c>
    </row>
    <row r="8" spans="2:40" ht="30" customHeight="1" x14ac:dyDescent="0.35">
      <c r="B8" s="11" t="s">
        <v>20</v>
      </c>
      <c r="C8" s="11">
        <v>1008</v>
      </c>
      <c r="D8" s="11">
        <v>503</v>
      </c>
      <c r="E8" s="11">
        <v>502</v>
      </c>
      <c r="F8" s="11"/>
      <c r="G8" s="11">
        <v>109</v>
      </c>
      <c r="H8" s="11">
        <v>169</v>
      </c>
      <c r="I8" s="11">
        <v>145</v>
      </c>
      <c r="J8" s="11">
        <v>169</v>
      </c>
      <c r="K8" s="11">
        <v>162</v>
      </c>
      <c r="L8" s="11">
        <v>255</v>
      </c>
      <c r="M8" s="11"/>
      <c r="N8" s="11">
        <v>95</v>
      </c>
      <c r="O8" s="11">
        <v>146</v>
      </c>
      <c r="P8" s="11">
        <v>349</v>
      </c>
      <c r="Q8" s="11">
        <v>281</v>
      </c>
      <c r="R8" s="11">
        <v>129</v>
      </c>
      <c r="S8" s="11"/>
      <c r="T8" s="11">
        <v>62</v>
      </c>
      <c r="U8" s="11">
        <v>286</v>
      </c>
      <c r="V8" s="11">
        <v>258</v>
      </c>
      <c r="W8" s="11">
        <v>278</v>
      </c>
      <c r="X8" s="11"/>
      <c r="Y8" s="11">
        <v>428</v>
      </c>
      <c r="Z8" s="11">
        <v>102</v>
      </c>
      <c r="AA8" s="11">
        <v>309</v>
      </c>
      <c r="AB8" s="11">
        <v>69</v>
      </c>
      <c r="AC8" s="11">
        <v>74</v>
      </c>
      <c r="AD8" s="11">
        <v>21</v>
      </c>
      <c r="AE8" s="11"/>
      <c r="AF8" s="11">
        <v>487</v>
      </c>
      <c r="AG8" s="11"/>
      <c r="AH8" s="11">
        <v>984</v>
      </c>
      <c r="AI8" s="11"/>
      <c r="AJ8" s="11">
        <v>320</v>
      </c>
      <c r="AK8" s="11">
        <v>145</v>
      </c>
      <c r="AL8" s="11">
        <v>211</v>
      </c>
      <c r="AM8" s="11">
        <v>229</v>
      </c>
      <c r="AN8" s="11">
        <v>103</v>
      </c>
    </row>
    <row r="9" spans="2:40" x14ac:dyDescent="0.35">
      <c r="B9" s="18" t="s">
        <v>333</v>
      </c>
      <c r="C9" s="17">
        <v>6.8030481016058894E-2</v>
      </c>
      <c r="D9" s="17">
        <v>9.1731554014351901E-2</v>
      </c>
      <c r="E9" s="17">
        <v>4.2714051631862301E-2</v>
      </c>
      <c r="F9" s="17"/>
      <c r="G9" s="17">
        <v>0.201818647973208</v>
      </c>
      <c r="H9" s="17">
        <v>0.177800096426663</v>
      </c>
      <c r="I9" s="17">
        <v>7.0013696892871E-2</v>
      </c>
      <c r="J9" s="17">
        <v>3.7961888402209702E-2</v>
      </c>
      <c r="K9" s="17">
        <v>0</v>
      </c>
      <c r="L9" s="17">
        <v>0</v>
      </c>
      <c r="M9" s="17"/>
      <c r="N9" s="17">
        <v>3.63056217562788E-2</v>
      </c>
      <c r="O9" s="17">
        <v>0.109396537187059</v>
      </c>
      <c r="P9" s="17">
        <v>3.95475300281895E-3</v>
      </c>
      <c r="Q9" s="17">
        <v>9.2073377517822005E-2</v>
      </c>
      <c r="R9" s="17">
        <v>0.17015055713128699</v>
      </c>
      <c r="S9" s="17"/>
      <c r="T9" s="17">
        <v>0.10051097362634701</v>
      </c>
      <c r="U9" s="17">
        <v>4.7594155316108201E-2</v>
      </c>
      <c r="V9" s="17">
        <v>8.6324812255409902E-2</v>
      </c>
      <c r="W9" s="17">
        <v>9.5274024325572901E-2</v>
      </c>
      <c r="X9" s="17"/>
      <c r="Y9" s="17">
        <v>0.10889751448679399</v>
      </c>
      <c r="Z9" s="17">
        <v>6.0529431800782602E-2</v>
      </c>
      <c r="AA9" s="17">
        <v>0</v>
      </c>
      <c r="AB9" s="17">
        <v>0.121083328076368</v>
      </c>
      <c r="AC9" s="17">
        <v>8.3494169375959201E-2</v>
      </c>
      <c r="AD9" s="17">
        <v>6.0645756870228398E-2</v>
      </c>
      <c r="AE9" s="17"/>
      <c r="AF9" s="17">
        <v>6.9559049664899203E-2</v>
      </c>
      <c r="AG9" s="17"/>
      <c r="AH9" s="17">
        <v>6.8750080875967595E-2</v>
      </c>
      <c r="AI9" s="17"/>
      <c r="AJ9" s="17">
        <v>0.13810955196531099</v>
      </c>
      <c r="AK9" s="17">
        <v>5.2931135814679703E-2</v>
      </c>
      <c r="AL9" s="17">
        <v>4.30242854425638E-2</v>
      </c>
      <c r="AM9" s="17">
        <v>1.6034115288079E-2</v>
      </c>
      <c r="AN9" s="17">
        <v>3.8395309833089898E-2</v>
      </c>
    </row>
    <row r="10" spans="2:40" x14ac:dyDescent="0.35">
      <c r="B10" s="18" t="s">
        <v>334</v>
      </c>
      <c r="C10" s="17">
        <v>0.18828889757240899</v>
      </c>
      <c r="D10" s="17">
        <v>0.240194505397409</v>
      </c>
      <c r="E10" s="17">
        <v>0.137496448306653</v>
      </c>
      <c r="F10" s="17"/>
      <c r="G10" s="17">
        <v>0.29106892683633501</v>
      </c>
      <c r="H10" s="17">
        <v>0.38800099941763799</v>
      </c>
      <c r="I10" s="17">
        <v>0.26481154457306599</v>
      </c>
      <c r="J10" s="17">
        <v>0.16229168844494199</v>
      </c>
      <c r="K10" s="17">
        <v>8.2905126323158496E-2</v>
      </c>
      <c r="L10" s="17">
        <v>5.2409492793494897E-2</v>
      </c>
      <c r="M10" s="17"/>
      <c r="N10" s="17">
        <v>0.15972160089363199</v>
      </c>
      <c r="O10" s="17">
        <v>0.18199044657636301</v>
      </c>
      <c r="P10" s="17">
        <v>8.1039427476450404E-2</v>
      </c>
      <c r="Q10" s="17">
        <v>0.29974374512881102</v>
      </c>
      <c r="R10" s="17">
        <v>0.27581411463769101</v>
      </c>
      <c r="S10" s="17"/>
      <c r="T10" s="17">
        <v>0.28899069571890801</v>
      </c>
      <c r="U10" s="17">
        <v>0.125312209836692</v>
      </c>
      <c r="V10" s="17">
        <v>0.17366185320483701</v>
      </c>
      <c r="W10" s="17">
        <v>0.26170637754246101</v>
      </c>
      <c r="X10" s="17"/>
      <c r="Y10" s="17">
        <v>0.24310441428736401</v>
      </c>
      <c r="Z10" s="17">
        <v>0.215209622278075</v>
      </c>
      <c r="AA10" s="17">
        <v>6.2749614738491694E-2</v>
      </c>
      <c r="AB10" s="17">
        <v>0.20016539040158399</v>
      </c>
      <c r="AC10" s="17">
        <v>0.37749084446905801</v>
      </c>
      <c r="AD10" s="17">
        <v>8.4862423717488297E-2</v>
      </c>
      <c r="AE10" s="17"/>
      <c r="AF10" s="17">
        <v>0.186538138837097</v>
      </c>
      <c r="AG10" s="17"/>
      <c r="AH10" s="17">
        <v>0.18672135895545</v>
      </c>
      <c r="AI10" s="17"/>
      <c r="AJ10" s="17">
        <v>0.17066000813068299</v>
      </c>
      <c r="AK10" s="17">
        <v>0.112149610164662</v>
      </c>
      <c r="AL10" s="17">
        <v>0.20426866911952801</v>
      </c>
      <c r="AM10" s="17">
        <v>0.241857072959834</v>
      </c>
      <c r="AN10" s="17">
        <v>0.19841120179875399</v>
      </c>
    </row>
    <row r="11" spans="2:40" x14ac:dyDescent="0.35">
      <c r="B11" s="18" t="s">
        <v>335</v>
      </c>
      <c r="C11" s="17">
        <v>0.14540392949053901</v>
      </c>
      <c r="D11" s="17">
        <v>0.18567390855888699</v>
      </c>
      <c r="E11" s="17">
        <v>0.10599354287044099</v>
      </c>
      <c r="F11" s="17"/>
      <c r="G11" s="17">
        <v>0.233397870575697</v>
      </c>
      <c r="H11" s="17">
        <v>0.100066093335561</v>
      </c>
      <c r="I11" s="17">
        <v>0.16682782046872099</v>
      </c>
      <c r="J11" s="17">
        <v>0.16976787009174099</v>
      </c>
      <c r="K11" s="17">
        <v>0.107161001557251</v>
      </c>
      <c r="L11" s="17">
        <v>0.13380314104975899</v>
      </c>
      <c r="M11" s="17"/>
      <c r="N11" s="17">
        <v>0.22818132203227301</v>
      </c>
      <c r="O11" s="17">
        <v>0.15883457400029599</v>
      </c>
      <c r="P11" s="17">
        <v>0.126493761531664</v>
      </c>
      <c r="Q11" s="17">
        <v>0.132683430111216</v>
      </c>
      <c r="R11" s="17">
        <v>0.142820914923459</v>
      </c>
      <c r="S11" s="17"/>
      <c r="T11" s="17">
        <v>0.17035391302598199</v>
      </c>
      <c r="U11" s="17">
        <v>0.169728346164634</v>
      </c>
      <c r="V11" s="17">
        <v>0.13900669263645299</v>
      </c>
      <c r="W11" s="17">
        <v>0.12734662358465401</v>
      </c>
      <c r="X11" s="17"/>
      <c r="Y11" s="17">
        <v>0.144856049714847</v>
      </c>
      <c r="Z11" s="17">
        <v>0.168829075489136</v>
      </c>
      <c r="AA11" s="17">
        <v>0.12952179230481101</v>
      </c>
      <c r="AB11" s="17">
        <v>0.21190135038741301</v>
      </c>
      <c r="AC11" s="17">
        <v>0.15608263529240901</v>
      </c>
      <c r="AD11" s="17">
        <v>5.3889424251548301E-2</v>
      </c>
      <c r="AE11" s="17"/>
      <c r="AF11" s="17">
        <v>0.136022209984587</v>
      </c>
      <c r="AG11" s="17"/>
      <c r="AH11" s="17">
        <v>0.147102223273367</v>
      </c>
      <c r="AI11" s="17"/>
      <c r="AJ11" s="17">
        <v>0.13119693916573499</v>
      </c>
      <c r="AK11" s="17">
        <v>0.19577457955873001</v>
      </c>
      <c r="AL11" s="17">
        <v>0.136383843696921</v>
      </c>
      <c r="AM11" s="17">
        <v>0.12615530839459199</v>
      </c>
      <c r="AN11" s="17">
        <v>0.17990553121358899</v>
      </c>
    </row>
    <row r="12" spans="2:40" x14ac:dyDescent="0.35">
      <c r="B12" s="18" t="s">
        <v>336</v>
      </c>
      <c r="C12" s="17">
        <v>0.13861419935345201</v>
      </c>
      <c r="D12" s="17">
        <v>0.14207292864868201</v>
      </c>
      <c r="E12" s="17">
        <v>0.13203911792596901</v>
      </c>
      <c r="F12" s="17"/>
      <c r="G12" s="17">
        <v>9.7776727649766706E-2</v>
      </c>
      <c r="H12" s="17">
        <v>0.10828286910122201</v>
      </c>
      <c r="I12" s="17">
        <v>0.14927185727901501</v>
      </c>
      <c r="J12" s="17">
        <v>0.13990326371366299</v>
      </c>
      <c r="K12" s="17">
        <v>0.19374825633100601</v>
      </c>
      <c r="L12" s="17">
        <v>0.13425980833994999</v>
      </c>
      <c r="M12" s="17"/>
      <c r="N12" s="17">
        <v>0.122695349231141</v>
      </c>
      <c r="O12" s="17">
        <v>0.14285706047949301</v>
      </c>
      <c r="P12" s="17">
        <v>0.16686449953136501</v>
      </c>
      <c r="Q12" s="17">
        <v>0.107961591461066</v>
      </c>
      <c r="R12" s="17">
        <v>0.129821297614475</v>
      </c>
      <c r="S12" s="17"/>
      <c r="T12" s="17">
        <v>0.10288338930979</v>
      </c>
      <c r="U12" s="17">
        <v>0.103681331610638</v>
      </c>
      <c r="V12" s="17">
        <v>0.160123215949424</v>
      </c>
      <c r="W12" s="17">
        <v>0.14787118494683199</v>
      </c>
      <c r="X12" s="17"/>
      <c r="Y12" s="17">
        <v>0.142928324384926</v>
      </c>
      <c r="Z12" s="17">
        <v>0.154868989578204</v>
      </c>
      <c r="AA12" s="17">
        <v>0.125806878491865</v>
      </c>
      <c r="AB12" s="17">
        <v>9.25280791069268E-2</v>
      </c>
      <c r="AC12" s="17">
        <v>0.14093214044546201</v>
      </c>
      <c r="AD12" s="17">
        <v>0.23047207629279301</v>
      </c>
      <c r="AE12" s="17"/>
      <c r="AF12" s="17">
        <v>0.122145703615041</v>
      </c>
      <c r="AG12" s="17"/>
      <c r="AH12" s="17">
        <v>0.13790799399693601</v>
      </c>
      <c r="AI12" s="17"/>
      <c r="AJ12" s="17">
        <v>0.115467582478203</v>
      </c>
      <c r="AK12" s="17">
        <v>0.21631531316014499</v>
      </c>
      <c r="AL12" s="17">
        <v>0.14884150677575</v>
      </c>
      <c r="AM12" s="17">
        <v>0.14066240143992101</v>
      </c>
      <c r="AN12" s="17">
        <v>7.5636099879690902E-2</v>
      </c>
    </row>
    <row r="13" spans="2:40" x14ac:dyDescent="0.35">
      <c r="B13" s="18" t="s">
        <v>337</v>
      </c>
      <c r="C13" s="17">
        <v>0.40673249916382698</v>
      </c>
      <c r="D13" s="17">
        <v>0.31287669260531897</v>
      </c>
      <c r="E13" s="17">
        <v>0.50302759289628995</v>
      </c>
      <c r="F13" s="17"/>
      <c r="G13" s="17">
        <v>0.15108072209426399</v>
      </c>
      <c r="H13" s="17">
        <v>0.193876792798336</v>
      </c>
      <c r="I13" s="17">
        <v>0.31144359847433201</v>
      </c>
      <c r="J13" s="17">
        <v>0.43605547533565298</v>
      </c>
      <c r="K13" s="17">
        <v>0.55873581034931996</v>
      </c>
      <c r="L13" s="17">
        <v>0.59556828712398502</v>
      </c>
      <c r="M13" s="17"/>
      <c r="N13" s="17">
        <v>0.34880194853157198</v>
      </c>
      <c r="O13" s="17">
        <v>0.369532127036445</v>
      </c>
      <c r="P13" s="17">
        <v>0.55455214594712599</v>
      </c>
      <c r="Q13" s="17">
        <v>0.32602967428367602</v>
      </c>
      <c r="R13" s="17">
        <v>0.25906305597304702</v>
      </c>
      <c r="S13" s="17"/>
      <c r="T13" s="17">
        <v>0.29314851613901799</v>
      </c>
      <c r="U13" s="17">
        <v>0.49972317295167901</v>
      </c>
      <c r="V13" s="17">
        <v>0.39120538313002101</v>
      </c>
      <c r="W13" s="17">
        <v>0.33411756876136101</v>
      </c>
      <c r="X13" s="17"/>
      <c r="Y13" s="17">
        <v>0.32671717077656498</v>
      </c>
      <c r="Z13" s="17">
        <v>0.31663632834538002</v>
      </c>
      <c r="AA13" s="17">
        <v>0.619771101460594</v>
      </c>
      <c r="AB13" s="17">
        <v>0.30990716783193001</v>
      </c>
      <c r="AC13" s="17">
        <v>0.19205823951765499</v>
      </c>
      <c r="AD13" s="17">
        <v>0.46802762464695402</v>
      </c>
      <c r="AE13" s="17"/>
      <c r="AF13" s="17">
        <v>0.42825138982442001</v>
      </c>
      <c r="AG13" s="17"/>
      <c r="AH13" s="17">
        <v>0.40887831016528198</v>
      </c>
      <c r="AI13" s="17"/>
      <c r="AJ13" s="17">
        <v>0.38472059916169798</v>
      </c>
      <c r="AK13" s="17">
        <v>0.35650602229070999</v>
      </c>
      <c r="AL13" s="17">
        <v>0.41758973815656197</v>
      </c>
      <c r="AM13" s="17">
        <v>0.44780212261242502</v>
      </c>
      <c r="AN13" s="17">
        <v>0.432274498679241</v>
      </c>
    </row>
    <row r="14" spans="2:40" x14ac:dyDescent="0.35">
      <c r="B14" s="18" t="s">
        <v>58</v>
      </c>
      <c r="C14" s="19">
        <v>5.2929993403714203E-2</v>
      </c>
      <c r="D14" s="19">
        <v>2.74504107753504E-2</v>
      </c>
      <c r="E14" s="19">
        <v>7.8729246368785394E-2</v>
      </c>
      <c r="F14" s="19"/>
      <c r="G14" s="19">
        <v>2.48571048707294E-2</v>
      </c>
      <c r="H14" s="19">
        <v>3.1973148920579703E-2</v>
      </c>
      <c r="I14" s="19">
        <v>3.7631482311994501E-2</v>
      </c>
      <c r="J14" s="19">
        <v>5.4019814011791602E-2</v>
      </c>
      <c r="K14" s="19">
        <v>5.7449805439263403E-2</v>
      </c>
      <c r="L14" s="19">
        <v>8.3959270692811699E-2</v>
      </c>
      <c r="M14" s="19"/>
      <c r="N14" s="19">
        <v>0.104294157555104</v>
      </c>
      <c r="O14" s="19">
        <v>3.7389254720343899E-2</v>
      </c>
      <c r="P14" s="19">
        <v>6.7095412510575603E-2</v>
      </c>
      <c r="Q14" s="19">
        <v>4.1508181497409397E-2</v>
      </c>
      <c r="R14" s="19">
        <v>2.2330059720040599E-2</v>
      </c>
      <c r="S14" s="19"/>
      <c r="T14" s="19">
        <v>4.4112512179955002E-2</v>
      </c>
      <c r="U14" s="19">
        <v>5.3960784120248302E-2</v>
      </c>
      <c r="V14" s="19">
        <v>4.9678042823855101E-2</v>
      </c>
      <c r="W14" s="19">
        <v>3.3684220839119899E-2</v>
      </c>
      <c r="X14" s="19"/>
      <c r="Y14" s="19">
        <v>3.3496526349504001E-2</v>
      </c>
      <c r="Z14" s="19">
        <v>8.3926552508421404E-2</v>
      </c>
      <c r="AA14" s="19">
        <v>6.2150613004237798E-2</v>
      </c>
      <c r="AB14" s="19">
        <v>6.4414684195777894E-2</v>
      </c>
      <c r="AC14" s="19">
        <v>4.9941970899457497E-2</v>
      </c>
      <c r="AD14" s="19">
        <v>0.102102694220988</v>
      </c>
      <c r="AE14" s="19"/>
      <c r="AF14" s="19">
        <v>5.7483508073955698E-2</v>
      </c>
      <c r="AG14" s="19"/>
      <c r="AH14" s="19">
        <v>5.0640032732997303E-2</v>
      </c>
      <c r="AI14" s="19"/>
      <c r="AJ14" s="19">
        <v>5.9845319098369598E-2</v>
      </c>
      <c r="AK14" s="19">
        <v>6.6323339011072596E-2</v>
      </c>
      <c r="AL14" s="19">
        <v>4.9891956808674802E-2</v>
      </c>
      <c r="AM14" s="19">
        <v>2.7488979305149801E-2</v>
      </c>
      <c r="AN14" s="19">
        <v>7.5377358595634603E-2</v>
      </c>
    </row>
    <row r="15" spans="2:40" x14ac:dyDescent="0.35">
      <c r="B15" s="16"/>
    </row>
    <row r="16" spans="2:40" x14ac:dyDescent="0.35">
      <c r="B16" t="s">
        <v>63</v>
      </c>
    </row>
    <row r="17" spans="2:2" x14ac:dyDescent="0.35">
      <c r="B17" t="s">
        <v>64</v>
      </c>
    </row>
    <row r="19" spans="2:2" x14ac:dyDescent="0.35">
      <c r="B19" s="8" t="str">
        <f>HYPERLINK("#'Contents'!A1", "Return to Contents")</f>
        <v>Return to Contents</v>
      </c>
    </row>
  </sheetData>
  <mergeCells count="9">
    <mergeCell ref="AF5"/>
    <mergeCell ref="AH5"/>
    <mergeCell ref="AJ5:AN5"/>
    <mergeCell ref="D2:AH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600-000000000000}">
  <dimension ref="B2:AN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0" width="10.7265625" customWidth="1"/>
    <col min="41" max="41" width="2.1796875" customWidth="1"/>
  </cols>
  <sheetData>
    <row r="2" spans="2:40" ht="40" customHeight="1" x14ac:dyDescent="0.35">
      <c r="D2" s="30" t="s">
        <v>344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row>
    <row r="5" spans="2:40" ht="30" customHeight="1" x14ac:dyDescent="0.35">
      <c r="B5" s="15"/>
      <c r="C5" s="15"/>
      <c r="D5" s="29" t="s">
        <v>49</v>
      </c>
      <c r="E5" s="29"/>
      <c r="F5" s="15"/>
      <c r="G5" s="29" t="s">
        <v>50</v>
      </c>
      <c r="H5" s="29"/>
      <c r="I5" s="29"/>
      <c r="J5" s="29"/>
      <c r="K5" s="29"/>
      <c r="L5" s="29"/>
      <c r="M5" s="15"/>
      <c r="N5" s="29" t="s">
        <v>51</v>
      </c>
      <c r="O5" s="29"/>
      <c r="P5" s="29"/>
      <c r="Q5" s="29"/>
      <c r="R5" s="29"/>
      <c r="S5" s="15"/>
      <c r="T5" s="29" t="s">
        <v>52</v>
      </c>
      <c r="U5" s="29"/>
      <c r="V5" s="29"/>
      <c r="W5" s="29"/>
      <c r="X5" s="15"/>
      <c r="Y5" s="29" t="s">
        <v>53</v>
      </c>
      <c r="Z5" s="29"/>
      <c r="AA5" s="29"/>
      <c r="AB5" s="29"/>
      <c r="AC5" s="29"/>
      <c r="AD5" s="29"/>
      <c r="AE5" s="15"/>
      <c r="AF5" s="29" t="s">
        <v>42</v>
      </c>
      <c r="AG5" s="15"/>
      <c r="AH5" s="29" t="s">
        <v>43</v>
      </c>
      <c r="AI5" s="15"/>
      <c r="AJ5" s="29" t="s">
        <v>54</v>
      </c>
      <c r="AK5" s="29"/>
      <c r="AL5" s="29"/>
      <c r="AM5" s="29"/>
      <c r="AN5" s="29"/>
    </row>
    <row r="6" spans="2:4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C6" s="12" t="s">
        <v>40</v>
      </c>
      <c r="AD6" s="12" t="s">
        <v>41</v>
      </c>
      <c r="AF6" s="12" t="s">
        <v>42</v>
      </c>
      <c r="AH6" s="12" t="s">
        <v>43</v>
      </c>
      <c r="AJ6" s="12" t="s">
        <v>44</v>
      </c>
      <c r="AK6" s="12" t="s">
        <v>45</v>
      </c>
      <c r="AL6" s="12" t="s">
        <v>46</v>
      </c>
      <c r="AM6" s="12" t="s">
        <v>47</v>
      </c>
      <c r="AN6" s="12" t="s">
        <v>48</v>
      </c>
    </row>
    <row r="7" spans="2:40" ht="30" customHeight="1" x14ac:dyDescent="0.35">
      <c r="B7" s="10" t="s">
        <v>19</v>
      </c>
      <c r="C7" s="10">
        <v>519</v>
      </c>
      <c r="D7" s="10">
        <v>259</v>
      </c>
      <c r="E7" s="10">
        <v>259</v>
      </c>
      <c r="F7" s="10"/>
      <c r="G7" s="10">
        <v>44</v>
      </c>
      <c r="H7" s="10">
        <v>108</v>
      </c>
      <c r="I7" s="10">
        <v>113</v>
      </c>
      <c r="J7" s="10">
        <v>117</v>
      </c>
      <c r="K7" s="10">
        <v>104</v>
      </c>
      <c r="L7" s="10">
        <v>33</v>
      </c>
      <c r="M7" s="10"/>
      <c r="N7" s="10">
        <v>28</v>
      </c>
      <c r="O7" s="10">
        <v>69</v>
      </c>
      <c r="P7" s="10">
        <v>159</v>
      </c>
      <c r="Q7" s="10">
        <v>171</v>
      </c>
      <c r="R7" s="10">
        <v>89</v>
      </c>
      <c r="S7" s="10"/>
      <c r="T7" s="10">
        <v>11</v>
      </c>
      <c r="U7" s="10">
        <v>81</v>
      </c>
      <c r="V7" s="10">
        <v>154</v>
      </c>
      <c r="W7" s="10">
        <v>222</v>
      </c>
      <c r="X7" s="10"/>
      <c r="Y7" s="10">
        <v>415</v>
      </c>
      <c r="Z7" s="10">
        <v>104</v>
      </c>
      <c r="AA7" s="10" t="s">
        <v>116</v>
      </c>
      <c r="AB7" s="10" t="s">
        <v>116</v>
      </c>
      <c r="AC7" s="10" t="s">
        <v>116</v>
      </c>
      <c r="AD7" s="10" t="s">
        <v>116</v>
      </c>
      <c r="AE7" s="10"/>
      <c r="AF7" s="10">
        <v>260</v>
      </c>
      <c r="AG7" s="10"/>
      <c r="AH7" s="10">
        <v>507</v>
      </c>
      <c r="AI7" s="10"/>
      <c r="AJ7" s="10">
        <v>190</v>
      </c>
      <c r="AK7" s="10">
        <v>70</v>
      </c>
      <c r="AL7" s="10">
        <v>111</v>
      </c>
      <c r="AM7" s="10">
        <v>108</v>
      </c>
      <c r="AN7" s="10">
        <v>40</v>
      </c>
    </row>
    <row r="8" spans="2:40" ht="30" customHeight="1" x14ac:dyDescent="0.35">
      <c r="B8" s="11" t="s">
        <v>20</v>
      </c>
      <c r="C8" s="11">
        <v>530</v>
      </c>
      <c r="D8" s="11">
        <v>293</v>
      </c>
      <c r="E8" s="11">
        <v>236</v>
      </c>
      <c r="F8" s="11"/>
      <c r="G8" s="11">
        <v>48</v>
      </c>
      <c r="H8" s="11">
        <v>122</v>
      </c>
      <c r="I8" s="11">
        <v>118</v>
      </c>
      <c r="J8" s="11">
        <v>120</v>
      </c>
      <c r="K8" s="11">
        <v>90</v>
      </c>
      <c r="L8" s="11">
        <v>32</v>
      </c>
      <c r="M8" s="11"/>
      <c r="N8" s="11">
        <v>29</v>
      </c>
      <c r="O8" s="11">
        <v>72</v>
      </c>
      <c r="P8" s="11">
        <v>160</v>
      </c>
      <c r="Q8" s="11">
        <v>175</v>
      </c>
      <c r="R8" s="11">
        <v>91</v>
      </c>
      <c r="S8" s="11"/>
      <c r="T8" s="11">
        <v>11</v>
      </c>
      <c r="U8" s="11">
        <v>83</v>
      </c>
      <c r="V8" s="11">
        <v>156</v>
      </c>
      <c r="W8" s="11">
        <v>230</v>
      </c>
      <c r="X8" s="11"/>
      <c r="Y8" s="11">
        <v>428</v>
      </c>
      <c r="Z8" s="11">
        <v>102</v>
      </c>
      <c r="AA8" s="11" t="s">
        <v>116</v>
      </c>
      <c r="AB8" s="11" t="s">
        <v>116</v>
      </c>
      <c r="AC8" s="11" t="s">
        <v>116</v>
      </c>
      <c r="AD8" s="11" t="s">
        <v>116</v>
      </c>
      <c r="AE8" s="11"/>
      <c r="AF8" s="11">
        <v>267</v>
      </c>
      <c r="AG8" s="11"/>
      <c r="AH8" s="11">
        <v>519</v>
      </c>
      <c r="AI8" s="11"/>
      <c r="AJ8" s="11">
        <v>187</v>
      </c>
      <c r="AK8" s="11">
        <v>69</v>
      </c>
      <c r="AL8" s="11">
        <v>107</v>
      </c>
      <c r="AM8" s="11">
        <v>122</v>
      </c>
      <c r="AN8" s="11">
        <v>45</v>
      </c>
    </row>
    <row r="9" spans="2:40" ht="29" x14ac:dyDescent="0.35">
      <c r="B9" s="18" t="s">
        <v>339</v>
      </c>
      <c r="C9" s="17">
        <v>0.116520144943996</v>
      </c>
      <c r="D9" s="17">
        <v>0.151696662310527</v>
      </c>
      <c r="E9" s="17">
        <v>7.3359801533809402E-2</v>
      </c>
      <c r="F9" s="17"/>
      <c r="G9" s="17">
        <v>0.13948498441848101</v>
      </c>
      <c r="H9" s="17">
        <v>0.14954784201322599</v>
      </c>
      <c r="I9" s="17">
        <v>0.18483067841706899</v>
      </c>
      <c r="J9" s="17">
        <v>8.0102818219478997E-2</v>
      </c>
      <c r="K9" s="17">
        <v>4.8187065684305003E-2</v>
      </c>
      <c r="L9" s="17">
        <v>3.3602763190559201E-2</v>
      </c>
      <c r="M9" s="17"/>
      <c r="N9" s="17">
        <v>0</v>
      </c>
      <c r="O9" s="17">
        <v>5.0062346020631601E-2</v>
      </c>
      <c r="P9" s="17">
        <v>5.65888045979124E-2</v>
      </c>
      <c r="Q9" s="17">
        <v>0.181495515357947</v>
      </c>
      <c r="R9" s="17">
        <v>0.189816790828337</v>
      </c>
      <c r="S9" s="17"/>
      <c r="T9" s="17">
        <v>0</v>
      </c>
      <c r="U9" s="17">
        <v>0.114000188286439</v>
      </c>
      <c r="V9" s="17">
        <v>8.2695535976859996E-2</v>
      </c>
      <c r="W9" s="17">
        <v>0.162906706180101</v>
      </c>
      <c r="X9" s="17"/>
      <c r="Y9" s="17">
        <v>0.12225100213359801</v>
      </c>
      <c r="Z9" s="17">
        <v>9.2601862363239598E-2</v>
      </c>
      <c r="AA9" s="17" t="s">
        <v>117</v>
      </c>
      <c r="AB9" s="17" t="s">
        <v>117</v>
      </c>
      <c r="AC9" s="17" t="s">
        <v>117</v>
      </c>
      <c r="AD9" s="17" t="s">
        <v>117</v>
      </c>
      <c r="AE9" s="17"/>
      <c r="AF9" s="17">
        <v>0.123003460453723</v>
      </c>
      <c r="AG9" s="17"/>
      <c r="AH9" s="17">
        <v>0.116527027697566</v>
      </c>
      <c r="AI9" s="17"/>
      <c r="AJ9" s="17">
        <v>0.1520356795668</v>
      </c>
      <c r="AK9" s="17">
        <v>9.9604323733776298E-2</v>
      </c>
      <c r="AL9" s="17">
        <v>0.113657029647683</v>
      </c>
      <c r="AM9" s="17">
        <v>9.3576948550283506E-2</v>
      </c>
      <c r="AN9" s="17">
        <v>6.4310642337308405E-2</v>
      </c>
    </row>
    <row r="10" spans="2:40" x14ac:dyDescent="0.35">
      <c r="B10" s="18" t="s">
        <v>340</v>
      </c>
      <c r="C10" s="17">
        <v>0.14745446468937201</v>
      </c>
      <c r="D10" s="17">
        <v>0.179025832702285</v>
      </c>
      <c r="E10" s="17">
        <v>0.10889732733907</v>
      </c>
      <c r="F10" s="17"/>
      <c r="G10" s="17">
        <v>0.20630422986428601</v>
      </c>
      <c r="H10" s="17">
        <v>0.23505743563381501</v>
      </c>
      <c r="I10" s="17">
        <v>0.160277047198504</v>
      </c>
      <c r="J10" s="17">
        <v>9.8752335113878306E-2</v>
      </c>
      <c r="K10" s="17">
        <v>9.7649656568267504E-2</v>
      </c>
      <c r="L10" s="17">
        <v>0</v>
      </c>
      <c r="M10" s="17"/>
      <c r="N10" s="17">
        <v>0.105288425851869</v>
      </c>
      <c r="O10" s="17">
        <v>0.15104158398482101</v>
      </c>
      <c r="P10" s="17">
        <v>8.0699972777026105E-2</v>
      </c>
      <c r="Q10" s="17">
        <v>0.17299577836805899</v>
      </c>
      <c r="R10" s="17">
        <v>0.21905175583307199</v>
      </c>
      <c r="S10" s="17"/>
      <c r="T10" s="17">
        <v>9.6527057290913001E-2</v>
      </c>
      <c r="U10" s="17">
        <v>9.8433486858674493E-2</v>
      </c>
      <c r="V10" s="17">
        <v>0.12742828988198299</v>
      </c>
      <c r="W10" s="17">
        <v>0.19102609674318499</v>
      </c>
      <c r="X10" s="17"/>
      <c r="Y10" s="17">
        <v>0.15418369541865601</v>
      </c>
      <c r="Z10" s="17">
        <v>0.119369374307752</v>
      </c>
      <c r="AA10" s="17" t="s">
        <v>117</v>
      </c>
      <c r="AB10" s="17" t="s">
        <v>117</v>
      </c>
      <c r="AC10" s="17" t="s">
        <v>117</v>
      </c>
      <c r="AD10" s="17" t="s">
        <v>117</v>
      </c>
      <c r="AE10" s="17"/>
      <c r="AF10" s="17">
        <v>0.143312660701478</v>
      </c>
      <c r="AG10" s="17"/>
      <c r="AH10" s="17">
        <v>0.14884273260618</v>
      </c>
      <c r="AI10" s="17"/>
      <c r="AJ10" s="17">
        <v>0.15921996283443701</v>
      </c>
      <c r="AK10" s="17">
        <v>8.9900866932017001E-2</v>
      </c>
      <c r="AL10" s="17">
        <v>9.3760963514062698E-2</v>
      </c>
      <c r="AM10" s="17">
        <v>0.20415196690791601</v>
      </c>
      <c r="AN10" s="17">
        <v>0.161842274207358</v>
      </c>
    </row>
    <row r="11" spans="2:40" x14ac:dyDescent="0.35">
      <c r="B11" s="18" t="s">
        <v>341</v>
      </c>
      <c r="C11" s="17">
        <v>0.16704872417852501</v>
      </c>
      <c r="D11" s="17">
        <v>0.18410885602322599</v>
      </c>
      <c r="E11" s="17">
        <v>0.14238629549464099</v>
      </c>
      <c r="F11" s="17"/>
      <c r="G11" s="17">
        <v>0.19999366680417299</v>
      </c>
      <c r="H11" s="17">
        <v>0.23190795938947401</v>
      </c>
      <c r="I11" s="17">
        <v>0.131583599767018</v>
      </c>
      <c r="J11" s="17">
        <v>0.19789426308751801</v>
      </c>
      <c r="K11" s="17">
        <v>0.11438419790661</v>
      </c>
      <c r="L11" s="17">
        <v>3.2179846328678603E-2</v>
      </c>
      <c r="M11" s="17"/>
      <c r="N11" s="17">
        <v>8.3044271539272699E-2</v>
      </c>
      <c r="O11" s="17">
        <v>0.17234783610058499</v>
      </c>
      <c r="P11" s="17">
        <v>0.100807761249522</v>
      </c>
      <c r="Q11" s="17">
        <v>0.20292030053033699</v>
      </c>
      <c r="R11" s="17">
        <v>0.24228668622904101</v>
      </c>
      <c r="S11" s="17"/>
      <c r="T11" s="17">
        <v>0.34081194873350501</v>
      </c>
      <c r="U11" s="17">
        <v>0.115980252056547</v>
      </c>
      <c r="V11" s="17">
        <v>0.17300147778205999</v>
      </c>
      <c r="W11" s="17">
        <v>0.193105636914154</v>
      </c>
      <c r="X11" s="17"/>
      <c r="Y11" s="17">
        <v>0.18730412391689399</v>
      </c>
      <c r="Z11" s="17">
        <v>8.2510869072395202E-2</v>
      </c>
      <c r="AA11" s="17" t="s">
        <v>117</v>
      </c>
      <c r="AB11" s="17" t="s">
        <v>117</v>
      </c>
      <c r="AC11" s="17" t="s">
        <v>117</v>
      </c>
      <c r="AD11" s="17" t="s">
        <v>117</v>
      </c>
      <c r="AE11" s="17"/>
      <c r="AF11" s="17">
        <v>0.15351788984137901</v>
      </c>
      <c r="AG11" s="17"/>
      <c r="AH11" s="17">
        <v>0.16713478443421401</v>
      </c>
      <c r="AI11" s="17"/>
      <c r="AJ11" s="17">
        <v>0.213652987805002</v>
      </c>
      <c r="AK11" s="17">
        <v>0.11308802948723699</v>
      </c>
      <c r="AL11" s="17">
        <v>0.161436137741928</v>
      </c>
      <c r="AM11" s="17">
        <v>0.124306777082723</v>
      </c>
      <c r="AN11" s="17">
        <v>0.185230619051927</v>
      </c>
    </row>
    <row r="12" spans="2:40" x14ac:dyDescent="0.35">
      <c r="B12" s="18" t="s">
        <v>342</v>
      </c>
      <c r="C12" s="17">
        <v>7.4669120246188894E-2</v>
      </c>
      <c r="D12" s="17">
        <v>5.3096398772010202E-2</v>
      </c>
      <c r="E12" s="17">
        <v>0.10175092043353499</v>
      </c>
      <c r="F12" s="17"/>
      <c r="G12" s="17">
        <v>0.114530768000125</v>
      </c>
      <c r="H12" s="17">
        <v>9.2856456229682902E-2</v>
      </c>
      <c r="I12" s="17">
        <v>4.9230289233590199E-2</v>
      </c>
      <c r="J12" s="17">
        <v>7.5674997374321207E-2</v>
      </c>
      <c r="K12" s="17">
        <v>7.6737390754347296E-2</v>
      </c>
      <c r="L12" s="17">
        <v>2.9113913717428101E-2</v>
      </c>
      <c r="M12" s="17"/>
      <c r="N12" s="17">
        <v>0.15195053305745801</v>
      </c>
      <c r="O12" s="17">
        <v>8.8150482472643898E-2</v>
      </c>
      <c r="P12" s="17">
        <v>6.2562474852677796E-2</v>
      </c>
      <c r="Q12" s="17">
        <v>6.96667972445425E-2</v>
      </c>
      <c r="R12" s="17">
        <v>7.2780795400087805E-2</v>
      </c>
      <c r="S12" s="17"/>
      <c r="T12" s="17">
        <v>0.179301100499656</v>
      </c>
      <c r="U12" s="17">
        <v>7.8116201098091795E-2</v>
      </c>
      <c r="V12" s="17">
        <v>9.4525012580006701E-2</v>
      </c>
      <c r="W12" s="17">
        <v>5.3992747367039698E-2</v>
      </c>
      <c r="X12" s="17"/>
      <c r="Y12" s="17">
        <v>7.8013642618167206E-2</v>
      </c>
      <c r="Z12" s="17">
        <v>6.07104350889697E-2</v>
      </c>
      <c r="AA12" s="17" t="s">
        <v>117</v>
      </c>
      <c r="AB12" s="17" t="s">
        <v>117</v>
      </c>
      <c r="AC12" s="17" t="s">
        <v>117</v>
      </c>
      <c r="AD12" s="17" t="s">
        <v>117</v>
      </c>
      <c r="AE12" s="17"/>
      <c r="AF12" s="17">
        <v>5.23470179948404E-2</v>
      </c>
      <c r="AG12" s="17"/>
      <c r="AH12" s="17">
        <v>7.62612957992162E-2</v>
      </c>
      <c r="AI12" s="17"/>
      <c r="AJ12" s="17">
        <v>4.9962025875455E-2</v>
      </c>
      <c r="AK12" s="17">
        <v>5.5207290525846102E-2</v>
      </c>
      <c r="AL12" s="17">
        <v>8.3611036488195206E-2</v>
      </c>
      <c r="AM12" s="17">
        <v>8.2484582823869307E-2</v>
      </c>
      <c r="AN12" s="17">
        <v>0.16398228985282601</v>
      </c>
    </row>
    <row r="13" spans="2:40" ht="29" x14ac:dyDescent="0.35">
      <c r="B13" s="18" t="s">
        <v>343</v>
      </c>
      <c r="C13" s="17">
        <v>0.29510529177211697</v>
      </c>
      <c r="D13" s="17">
        <v>0.26645627455348497</v>
      </c>
      <c r="E13" s="17">
        <v>0.33189223049898697</v>
      </c>
      <c r="F13" s="17"/>
      <c r="G13" s="17">
        <v>0.25627884274423102</v>
      </c>
      <c r="H13" s="17">
        <v>0.186429326200553</v>
      </c>
      <c r="I13" s="17">
        <v>0.240520069788666</v>
      </c>
      <c r="J13" s="17">
        <v>0.28567842071145599</v>
      </c>
      <c r="K13" s="17">
        <v>0.41601042443428499</v>
      </c>
      <c r="L13" s="17">
        <v>0.66707837719503105</v>
      </c>
      <c r="M13" s="17"/>
      <c r="N13" s="17">
        <v>0.37556553450160302</v>
      </c>
      <c r="O13" s="17">
        <v>0.38759280288273401</v>
      </c>
      <c r="P13" s="17">
        <v>0.42766251779095998</v>
      </c>
      <c r="Q13" s="17">
        <v>0.185633771320517</v>
      </c>
      <c r="R13" s="17">
        <v>0.162847336197359</v>
      </c>
      <c r="S13" s="17"/>
      <c r="T13" s="17">
        <v>0.118938556687051</v>
      </c>
      <c r="U13" s="17">
        <v>0.45887450330422203</v>
      </c>
      <c r="V13" s="17">
        <v>0.31669200068869302</v>
      </c>
      <c r="W13" s="17">
        <v>0.19890425947583601</v>
      </c>
      <c r="X13" s="17"/>
      <c r="Y13" s="17">
        <v>0.26957274487860799</v>
      </c>
      <c r="Z13" s="17">
        <v>0.40166782707894999</v>
      </c>
      <c r="AA13" s="17" t="s">
        <v>117</v>
      </c>
      <c r="AB13" s="17" t="s">
        <v>117</v>
      </c>
      <c r="AC13" s="17" t="s">
        <v>117</v>
      </c>
      <c r="AD13" s="17" t="s">
        <v>117</v>
      </c>
      <c r="AE13" s="17"/>
      <c r="AF13" s="17">
        <v>0.33614090766098897</v>
      </c>
      <c r="AG13" s="17"/>
      <c r="AH13" s="17">
        <v>0.29104705977159001</v>
      </c>
      <c r="AI13" s="17"/>
      <c r="AJ13" s="17">
        <v>0.22191671788004999</v>
      </c>
      <c r="AK13" s="17">
        <v>0.36526571217037401</v>
      </c>
      <c r="AL13" s="17">
        <v>0.32090349618021102</v>
      </c>
      <c r="AM13" s="17">
        <v>0.35767355603089401</v>
      </c>
      <c r="AN13" s="17">
        <v>0.26078111127471298</v>
      </c>
    </row>
    <row r="14" spans="2:40" x14ac:dyDescent="0.35">
      <c r="B14" s="18" t="s">
        <v>58</v>
      </c>
      <c r="C14" s="19">
        <v>0.199202254169801</v>
      </c>
      <c r="D14" s="19">
        <v>0.165615975638466</v>
      </c>
      <c r="E14" s="19">
        <v>0.24171342469995699</v>
      </c>
      <c r="F14" s="19"/>
      <c r="G14" s="19">
        <v>8.3407508168704403E-2</v>
      </c>
      <c r="H14" s="19">
        <v>0.104200980533249</v>
      </c>
      <c r="I14" s="19">
        <v>0.233558315595154</v>
      </c>
      <c r="J14" s="19">
        <v>0.26189716549334702</v>
      </c>
      <c r="K14" s="19">
        <v>0.247031264652185</v>
      </c>
      <c r="L14" s="19">
        <v>0.23802509956830301</v>
      </c>
      <c r="M14" s="19"/>
      <c r="N14" s="19">
        <v>0.284151235049797</v>
      </c>
      <c r="O14" s="19">
        <v>0.150804948538585</v>
      </c>
      <c r="P14" s="19">
        <v>0.27167846873190199</v>
      </c>
      <c r="Q14" s="19">
        <v>0.18728783717859801</v>
      </c>
      <c r="R14" s="19">
        <v>0.11321663551210299</v>
      </c>
      <c r="S14" s="19"/>
      <c r="T14" s="19">
        <v>0.26442133678887503</v>
      </c>
      <c r="U14" s="19">
        <v>0.13459536839602601</v>
      </c>
      <c r="V14" s="19">
        <v>0.205657683090397</v>
      </c>
      <c r="W14" s="19">
        <v>0.20006455331968401</v>
      </c>
      <c r="X14" s="19"/>
      <c r="Y14" s="19">
        <v>0.188674791034077</v>
      </c>
      <c r="Z14" s="19">
        <v>0.24313963208869299</v>
      </c>
      <c r="AA14" s="19" t="s">
        <v>117</v>
      </c>
      <c r="AB14" s="19" t="s">
        <v>117</v>
      </c>
      <c r="AC14" s="19" t="s">
        <v>117</v>
      </c>
      <c r="AD14" s="19" t="s">
        <v>117</v>
      </c>
      <c r="AE14" s="19"/>
      <c r="AF14" s="19">
        <v>0.19167806334759099</v>
      </c>
      <c r="AG14" s="19"/>
      <c r="AH14" s="19">
        <v>0.20018709969123399</v>
      </c>
      <c r="AI14" s="19"/>
      <c r="AJ14" s="19">
        <v>0.20321262603825599</v>
      </c>
      <c r="AK14" s="19">
        <v>0.27693377715075002</v>
      </c>
      <c r="AL14" s="19">
        <v>0.22663133642792099</v>
      </c>
      <c r="AM14" s="19">
        <v>0.13780616860431399</v>
      </c>
      <c r="AN14" s="19">
        <v>0.16385306327586799</v>
      </c>
    </row>
    <row r="15" spans="2:40" x14ac:dyDescent="0.35">
      <c r="B15" s="16" t="s">
        <v>222</v>
      </c>
    </row>
    <row r="16" spans="2:40" x14ac:dyDescent="0.35">
      <c r="B16" t="s">
        <v>63</v>
      </c>
    </row>
    <row r="17" spans="2:2" x14ac:dyDescent="0.35">
      <c r="B17" t="s">
        <v>64</v>
      </c>
    </row>
    <row r="19" spans="2:2" x14ac:dyDescent="0.35">
      <c r="B19" s="8" t="str">
        <f>HYPERLINK("#'Contents'!A1", "Return to Contents")</f>
        <v>Return to Contents</v>
      </c>
    </row>
  </sheetData>
  <mergeCells count="9">
    <mergeCell ref="AF5"/>
    <mergeCell ref="AH5"/>
    <mergeCell ref="AJ5:AN5"/>
    <mergeCell ref="D2:AH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700-000000000000}">
  <dimension ref="B2:AN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0" width="10.7265625" customWidth="1"/>
    <col min="41" max="41" width="2.1796875" customWidth="1"/>
  </cols>
  <sheetData>
    <row r="2" spans="2:40" ht="40" customHeight="1" x14ac:dyDescent="0.35">
      <c r="D2" s="30" t="s">
        <v>347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row>
    <row r="5" spans="2:40" ht="30" customHeight="1" x14ac:dyDescent="0.35">
      <c r="B5" s="15"/>
      <c r="C5" s="15"/>
      <c r="D5" s="29" t="s">
        <v>49</v>
      </c>
      <c r="E5" s="29"/>
      <c r="F5" s="15"/>
      <c r="G5" s="29" t="s">
        <v>50</v>
      </c>
      <c r="H5" s="29"/>
      <c r="I5" s="29"/>
      <c r="J5" s="29"/>
      <c r="K5" s="29"/>
      <c r="L5" s="29"/>
      <c r="M5" s="15"/>
      <c r="N5" s="29" t="s">
        <v>51</v>
      </c>
      <c r="O5" s="29"/>
      <c r="P5" s="29"/>
      <c r="Q5" s="29"/>
      <c r="R5" s="29"/>
      <c r="S5" s="15"/>
      <c r="T5" s="29" t="s">
        <v>52</v>
      </c>
      <c r="U5" s="29"/>
      <c r="V5" s="29"/>
      <c r="W5" s="29"/>
      <c r="X5" s="15"/>
      <c r="Y5" s="29" t="s">
        <v>53</v>
      </c>
      <c r="Z5" s="29"/>
      <c r="AA5" s="29"/>
      <c r="AB5" s="29"/>
      <c r="AC5" s="29"/>
      <c r="AD5" s="29"/>
      <c r="AE5" s="15"/>
      <c r="AF5" s="29" t="s">
        <v>42</v>
      </c>
      <c r="AG5" s="15"/>
      <c r="AH5" s="29" t="s">
        <v>43</v>
      </c>
      <c r="AI5" s="15"/>
      <c r="AJ5" s="29" t="s">
        <v>54</v>
      </c>
      <c r="AK5" s="29"/>
      <c r="AL5" s="29"/>
      <c r="AM5" s="29"/>
      <c r="AN5" s="29"/>
    </row>
    <row r="6" spans="2:4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C6" s="12" t="s">
        <v>40</v>
      </c>
      <c r="AD6" s="12" t="s">
        <v>41</v>
      </c>
      <c r="AF6" s="12" t="s">
        <v>42</v>
      </c>
      <c r="AH6" s="12" t="s">
        <v>43</v>
      </c>
      <c r="AJ6" s="12" t="s">
        <v>44</v>
      </c>
      <c r="AK6" s="12" t="s">
        <v>45</v>
      </c>
      <c r="AL6" s="12" t="s">
        <v>46</v>
      </c>
      <c r="AM6" s="12" t="s">
        <v>47</v>
      </c>
      <c r="AN6" s="12" t="s">
        <v>48</v>
      </c>
    </row>
    <row r="7" spans="2:40" ht="30" customHeight="1" x14ac:dyDescent="0.35">
      <c r="B7" s="10" t="s">
        <v>19</v>
      </c>
      <c r="C7" s="10">
        <v>204</v>
      </c>
      <c r="D7" s="10">
        <v>100</v>
      </c>
      <c r="E7" s="10">
        <v>104</v>
      </c>
      <c r="F7" s="10"/>
      <c r="G7" s="10">
        <v>20</v>
      </c>
      <c r="H7" s="10">
        <v>29</v>
      </c>
      <c r="I7" s="10">
        <v>32</v>
      </c>
      <c r="J7" s="10">
        <v>36</v>
      </c>
      <c r="K7" s="10">
        <v>36</v>
      </c>
      <c r="L7" s="10">
        <v>51</v>
      </c>
      <c r="M7" s="10"/>
      <c r="N7" s="10">
        <v>22</v>
      </c>
      <c r="O7" s="10">
        <v>22</v>
      </c>
      <c r="P7" s="10">
        <v>81</v>
      </c>
      <c r="Q7" s="10">
        <v>54</v>
      </c>
      <c r="R7" s="10">
        <v>23</v>
      </c>
      <c r="S7" s="10"/>
      <c r="T7" s="10">
        <v>10</v>
      </c>
      <c r="U7" s="10">
        <v>57</v>
      </c>
      <c r="V7" s="10">
        <v>52</v>
      </c>
      <c r="W7" s="10">
        <v>57</v>
      </c>
      <c r="X7" s="10"/>
      <c r="Y7" s="10">
        <v>86</v>
      </c>
      <c r="Z7" s="10">
        <v>24</v>
      </c>
      <c r="AA7" s="10">
        <v>67</v>
      </c>
      <c r="AB7" s="10">
        <v>13</v>
      </c>
      <c r="AC7" s="10">
        <v>8</v>
      </c>
      <c r="AD7" s="10">
        <v>4</v>
      </c>
      <c r="AE7" s="10"/>
      <c r="AF7" s="10">
        <v>99</v>
      </c>
      <c r="AG7" s="10"/>
      <c r="AH7" s="10">
        <v>199</v>
      </c>
      <c r="AI7" s="10"/>
      <c r="AJ7" s="10">
        <v>58</v>
      </c>
      <c r="AK7" s="10">
        <v>28</v>
      </c>
      <c r="AL7" s="10">
        <v>53</v>
      </c>
      <c r="AM7" s="10">
        <v>40</v>
      </c>
      <c r="AN7" s="10">
        <v>25</v>
      </c>
    </row>
    <row r="8" spans="2:40" ht="30" customHeight="1" x14ac:dyDescent="0.35">
      <c r="B8" s="11" t="s">
        <v>20</v>
      </c>
      <c r="C8" s="11">
        <v>205</v>
      </c>
      <c r="D8" s="11">
        <v>109</v>
      </c>
      <c r="E8" s="11">
        <v>96</v>
      </c>
      <c r="F8" s="11"/>
      <c r="G8" s="11">
        <v>22</v>
      </c>
      <c r="H8" s="11">
        <v>33</v>
      </c>
      <c r="I8" s="11">
        <v>33</v>
      </c>
      <c r="J8" s="11">
        <v>37</v>
      </c>
      <c r="K8" s="11">
        <v>32</v>
      </c>
      <c r="L8" s="11">
        <v>49</v>
      </c>
      <c r="M8" s="11"/>
      <c r="N8" s="11">
        <v>23</v>
      </c>
      <c r="O8" s="11">
        <v>23</v>
      </c>
      <c r="P8" s="11">
        <v>80</v>
      </c>
      <c r="Q8" s="11">
        <v>54</v>
      </c>
      <c r="R8" s="11">
        <v>23</v>
      </c>
      <c r="S8" s="11"/>
      <c r="T8" s="11">
        <v>10</v>
      </c>
      <c r="U8" s="11">
        <v>57</v>
      </c>
      <c r="V8" s="11">
        <v>52</v>
      </c>
      <c r="W8" s="11">
        <v>59</v>
      </c>
      <c r="X8" s="11"/>
      <c r="Y8" s="11">
        <v>89</v>
      </c>
      <c r="Z8" s="11">
        <v>23</v>
      </c>
      <c r="AA8" s="11">
        <v>64</v>
      </c>
      <c r="AB8" s="11">
        <v>14</v>
      </c>
      <c r="AC8" s="11">
        <v>9</v>
      </c>
      <c r="AD8" s="11">
        <v>4</v>
      </c>
      <c r="AE8" s="11"/>
      <c r="AF8" s="11">
        <v>100</v>
      </c>
      <c r="AG8" s="11"/>
      <c r="AH8" s="11">
        <v>200</v>
      </c>
      <c r="AI8" s="11"/>
      <c r="AJ8" s="11">
        <v>58</v>
      </c>
      <c r="AK8" s="11">
        <v>27</v>
      </c>
      <c r="AL8" s="11">
        <v>50</v>
      </c>
      <c r="AM8" s="11">
        <v>44</v>
      </c>
      <c r="AN8" s="11">
        <v>27</v>
      </c>
    </row>
    <row r="9" spans="2:40" ht="43.5" x14ac:dyDescent="0.35">
      <c r="B9" s="18" t="s">
        <v>345</v>
      </c>
      <c r="C9" s="17">
        <v>0.16631642024541601</v>
      </c>
      <c r="D9" s="17">
        <v>0.21058484754564299</v>
      </c>
      <c r="E9" s="17">
        <v>0.115866201866521</v>
      </c>
      <c r="F9" s="17"/>
      <c r="G9" s="17">
        <v>0.123163540975897</v>
      </c>
      <c r="H9" s="17">
        <v>0.44990095895336302</v>
      </c>
      <c r="I9" s="17">
        <v>0.16022510859705999</v>
      </c>
      <c r="J9" s="17">
        <v>8.48886138091558E-2</v>
      </c>
      <c r="K9" s="17">
        <v>0.10922716417574201</v>
      </c>
      <c r="L9" s="17">
        <v>9.8882112782785803E-2</v>
      </c>
      <c r="M9" s="17"/>
      <c r="N9" s="17">
        <v>0.21531411918431201</v>
      </c>
      <c r="O9" s="17">
        <v>0.15420597834267799</v>
      </c>
      <c r="P9" s="17">
        <v>0.12112668905492301</v>
      </c>
      <c r="Q9" s="17">
        <v>0.132146498815708</v>
      </c>
      <c r="R9" s="17">
        <v>0.336786545449756</v>
      </c>
      <c r="S9" s="17"/>
      <c r="T9" s="17">
        <v>9.4335859003537401E-2</v>
      </c>
      <c r="U9" s="17">
        <v>6.1204119533982103E-2</v>
      </c>
      <c r="V9" s="17">
        <v>0.231636314269386</v>
      </c>
      <c r="W9" s="17">
        <v>0.18218736732899901</v>
      </c>
      <c r="X9" s="17"/>
      <c r="Y9" s="17">
        <v>0.22336266283428899</v>
      </c>
      <c r="Z9" s="17">
        <v>0.221818477612862</v>
      </c>
      <c r="AA9" s="17">
        <v>0.102484673439055</v>
      </c>
      <c r="AB9" s="17">
        <v>0</v>
      </c>
      <c r="AC9" s="17">
        <v>0</v>
      </c>
      <c r="AD9" s="17">
        <v>0.30066856048516799</v>
      </c>
      <c r="AE9" s="17"/>
      <c r="AF9" s="17">
        <v>0.167702363598245</v>
      </c>
      <c r="AG9" s="17"/>
      <c r="AH9" s="17">
        <v>0.164271519087829</v>
      </c>
      <c r="AI9" s="17"/>
      <c r="AJ9" s="17">
        <v>0.19937117860270401</v>
      </c>
      <c r="AK9" s="17">
        <v>0.22441820848911301</v>
      </c>
      <c r="AL9" s="17">
        <v>0.15670256750605699</v>
      </c>
      <c r="AM9" s="17">
        <v>0.134883364982402</v>
      </c>
      <c r="AN9" s="17">
        <v>0.10622562098772199</v>
      </c>
    </row>
    <row r="10" spans="2:40" ht="29" x14ac:dyDescent="0.35">
      <c r="B10" s="18" t="s">
        <v>346</v>
      </c>
      <c r="C10" s="17">
        <v>0.74725966426998502</v>
      </c>
      <c r="D10" s="17">
        <v>0.71798678188839105</v>
      </c>
      <c r="E10" s="17">
        <v>0.7806203097412</v>
      </c>
      <c r="F10" s="17"/>
      <c r="G10" s="17">
        <v>0.87683645902410301</v>
      </c>
      <c r="H10" s="17">
        <v>0.49544791946785</v>
      </c>
      <c r="I10" s="17">
        <v>0.74717668684539695</v>
      </c>
      <c r="J10" s="17">
        <v>0.841438491686338</v>
      </c>
      <c r="K10" s="17">
        <v>0.749840548206129</v>
      </c>
      <c r="L10" s="17">
        <v>0.78412301645377003</v>
      </c>
      <c r="M10" s="17"/>
      <c r="N10" s="17">
        <v>0.70505868506592795</v>
      </c>
      <c r="O10" s="17">
        <v>0.797108600224538</v>
      </c>
      <c r="P10" s="17">
        <v>0.78376820223525401</v>
      </c>
      <c r="Q10" s="17">
        <v>0.75524301851082098</v>
      </c>
      <c r="R10" s="17">
        <v>0.61646543284044897</v>
      </c>
      <c r="S10" s="17"/>
      <c r="T10" s="17">
        <v>0.80568178198556595</v>
      </c>
      <c r="U10" s="17">
        <v>0.81288500364471805</v>
      </c>
      <c r="V10" s="17">
        <v>0.66915048732201399</v>
      </c>
      <c r="W10" s="17">
        <v>0.77302775235603405</v>
      </c>
      <c r="X10" s="17"/>
      <c r="Y10" s="17">
        <v>0.69170277273174197</v>
      </c>
      <c r="Z10" s="17">
        <v>0.70137112105117105</v>
      </c>
      <c r="AA10" s="17">
        <v>0.76513357219409805</v>
      </c>
      <c r="AB10" s="17">
        <v>1</v>
      </c>
      <c r="AC10" s="17">
        <v>1</v>
      </c>
      <c r="AD10" s="17">
        <v>0.69933143951483201</v>
      </c>
      <c r="AE10" s="17"/>
      <c r="AF10" s="17">
        <v>0.74565949456233405</v>
      </c>
      <c r="AG10" s="17"/>
      <c r="AH10" s="17">
        <v>0.76064232094686901</v>
      </c>
      <c r="AI10" s="17"/>
      <c r="AJ10" s="17">
        <v>0.65937828553919098</v>
      </c>
      <c r="AK10" s="17">
        <v>0.74068362121839804</v>
      </c>
      <c r="AL10" s="17">
        <v>0.77030460564591996</v>
      </c>
      <c r="AM10" s="17">
        <v>0.81997934056784805</v>
      </c>
      <c r="AN10" s="17">
        <v>0.78200514715083702</v>
      </c>
    </row>
    <row r="11" spans="2:40" x14ac:dyDescent="0.35">
      <c r="B11" s="18" t="s">
        <v>89</v>
      </c>
      <c r="C11" s="19">
        <v>8.6423915484599198E-2</v>
      </c>
      <c r="D11" s="19">
        <v>7.1428370565965807E-2</v>
      </c>
      <c r="E11" s="19">
        <v>0.103513488392279</v>
      </c>
      <c r="F11" s="19"/>
      <c r="G11" s="19">
        <v>0</v>
      </c>
      <c r="H11" s="19">
        <v>5.4651121578787203E-2</v>
      </c>
      <c r="I11" s="19">
        <v>9.2598204557543404E-2</v>
      </c>
      <c r="J11" s="19">
        <v>7.3672894504506398E-2</v>
      </c>
      <c r="K11" s="19">
        <v>0.14093228761812901</v>
      </c>
      <c r="L11" s="19">
        <v>0.116994870763445</v>
      </c>
      <c r="M11" s="19"/>
      <c r="N11" s="19">
        <v>7.9627195749759905E-2</v>
      </c>
      <c r="O11" s="19">
        <v>4.8685421432784502E-2</v>
      </c>
      <c r="P11" s="19">
        <v>9.5105108709822903E-2</v>
      </c>
      <c r="Q11" s="19">
        <v>0.112610482673471</v>
      </c>
      <c r="R11" s="19">
        <v>4.6748021709795799E-2</v>
      </c>
      <c r="S11" s="19"/>
      <c r="T11" s="19">
        <v>9.9982359010896402E-2</v>
      </c>
      <c r="U11" s="19">
        <v>0.12591087682129901</v>
      </c>
      <c r="V11" s="19">
        <v>9.9213198408600295E-2</v>
      </c>
      <c r="W11" s="19">
        <v>4.4784880314966503E-2</v>
      </c>
      <c r="X11" s="19"/>
      <c r="Y11" s="19">
        <v>8.4934564433969101E-2</v>
      </c>
      <c r="Z11" s="19">
        <v>7.6810401335966005E-2</v>
      </c>
      <c r="AA11" s="19">
        <v>0.13238175436684699</v>
      </c>
      <c r="AB11" s="19">
        <v>0</v>
      </c>
      <c r="AC11" s="19">
        <v>0</v>
      </c>
      <c r="AD11" s="19">
        <v>0</v>
      </c>
      <c r="AE11" s="19"/>
      <c r="AF11" s="19">
        <v>8.6638141839421298E-2</v>
      </c>
      <c r="AG11" s="19"/>
      <c r="AH11" s="19">
        <v>7.5086159965302296E-2</v>
      </c>
      <c r="AI11" s="19"/>
      <c r="AJ11" s="19">
        <v>0.14125053585810499</v>
      </c>
      <c r="AK11" s="19">
        <v>3.4898170292488803E-2</v>
      </c>
      <c r="AL11" s="19">
        <v>7.2992826848022996E-2</v>
      </c>
      <c r="AM11" s="19">
        <v>4.5137294449750898E-2</v>
      </c>
      <c r="AN11" s="19">
        <v>0.111769231861441</v>
      </c>
    </row>
    <row r="12" spans="2:40" x14ac:dyDescent="0.35">
      <c r="B12" s="16" t="s">
        <v>348</v>
      </c>
    </row>
    <row r="13" spans="2:40" x14ac:dyDescent="0.35">
      <c r="B13" t="s">
        <v>63</v>
      </c>
    </row>
    <row r="14" spans="2:40" x14ac:dyDescent="0.35">
      <c r="B14" t="s">
        <v>64</v>
      </c>
    </row>
    <row r="16" spans="2:40" x14ac:dyDescent="0.35">
      <c r="B16" s="8" t="str">
        <f>HYPERLINK("#'Contents'!A1", "Return to Contents")</f>
        <v>Return to Contents</v>
      </c>
    </row>
  </sheetData>
  <mergeCells count="9">
    <mergeCell ref="AF5"/>
    <mergeCell ref="AH5"/>
    <mergeCell ref="AJ5:AN5"/>
    <mergeCell ref="D2:AH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800-000000000000}">
  <dimension ref="B2:AN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0" width="10.7265625" customWidth="1"/>
    <col min="41" max="41" width="2.1796875" customWidth="1"/>
  </cols>
  <sheetData>
    <row r="2" spans="2:40" ht="40" customHeight="1" x14ac:dyDescent="0.35">
      <c r="D2" s="30" t="s">
        <v>350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row>
    <row r="5" spans="2:40" ht="30" customHeight="1" x14ac:dyDescent="0.35">
      <c r="B5" s="15"/>
      <c r="C5" s="15"/>
      <c r="D5" s="29" t="s">
        <v>49</v>
      </c>
      <c r="E5" s="29"/>
      <c r="F5" s="15"/>
      <c r="G5" s="29" t="s">
        <v>50</v>
      </c>
      <c r="H5" s="29"/>
      <c r="I5" s="29"/>
      <c r="J5" s="29"/>
      <c r="K5" s="29"/>
      <c r="L5" s="29"/>
      <c r="M5" s="15"/>
      <c r="N5" s="29" t="s">
        <v>51</v>
      </c>
      <c r="O5" s="29"/>
      <c r="P5" s="29"/>
      <c r="Q5" s="29"/>
      <c r="R5" s="29"/>
      <c r="S5" s="15"/>
      <c r="T5" s="29" t="s">
        <v>52</v>
      </c>
      <c r="U5" s="29"/>
      <c r="V5" s="29"/>
      <c r="W5" s="29"/>
      <c r="X5" s="15"/>
      <c r="Y5" s="29" t="s">
        <v>53</v>
      </c>
      <c r="Z5" s="29"/>
      <c r="AA5" s="29"/>
      <c r="AB5" s="29"/>
      <c r="AC5" s="29"/>
      <c r="AD5" s="29"/>
      <c r="AE5" s="15"/>
      <c r="AF5" s="29" t="s">
        <v>42</v>
      </c>
      <c r="AG5" s="15"/>
      <c r="AH5" s="29" t="s">
        <v>43</v>
      </c>
      <c r="AI5" s="15"/>
      <c r="AJ5" s="29" t="s">
        <v>54</v>
      </c>
      <c r="AK5" s="29"/>
      <c r="AL5" s="29"/>
      <c r="AM5" s="29"/>
      <c r="AN5" s="29"/>
    </row>
    <row r="6" spans="2:4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C6" s="12" t="s">
        <v>40</v>
      </c>
      <c r="AD6" s="12" t="s">
        <v>41</v>
      </c>
      <c r="AF6" s="12" t="s">
        <v>42</v>
      </c>
      <c r="AH6" s="12" t="s">
        <v>43</v>
      </c>
      <c r="AJ6" s="12" t="s">
        <v>44</v>
      </c>
      <c r="AK6" s="12" t="s">
        <v>45</v>
      </c>
      <c r="AL6" s="12" t="s">
        <v>46</v>
      </c>
      <c r="AM6" s="12" t="s">
        <v>47</v>
      </c>
      <c r="AN6" s="12" t="s">
        <v>48</v>
      </c>
    </row>
    <row r="7" spans="2:40" ht="30" customHeight="1" x14ac:dyDescent="0.35">
      <c r="B7" s="10" t="s">
        <v>19</v>
      </c>
      <c r="C7" s="10">
        <v>198</v>
      </c>
      <c r="D7" s="10">
        <v>91</v>
      </c>
      <c r="E7" s="10">
        <v>107</v>
      </c>
      <c r="F7" s="10"/>
      <c r="G7" s="10">
        <v>14</v>
      </c>
      <c r="H7" s="10">
        <v>34</v>
      </c>
      <c r="I7" s="10">
        <v>18</v>
      </c>
      <c r="J7" s="10">
        <v>23</v>
      </c>
      <c r="K7" s="10">
        <v>50</v>
      </c>
      <c r="L7" s="10">
        <v>59</v>
      </c>
      <c r="M7" s="10"/>
      <c r="N7" s="10">
        <v>9</v>
      </c>
      <c r="O7" s="10">
        <v>24</v>
      </c>
      <c r="P7" s="10">
        <v>86</v>
      </c>
      <c r="Q7" s="10">
        <v>51</v>
      </c>
      <c r="R7" s="10">
        <v>27</v>
      </c>
      <c r="S7" s="10"/>
      <c r="T7" s="10">
        <v>17</v>
      </c>
      <c r="U7" s="10">
        <v>49</v>
      </c>
      <c r="V7" s="10">
        <v>57</v>
      </c>
      <c r="W7" s="10">
        <v>52</v>
      </c>
      <c r="X7" s="10"/>
      <c r="Y7" s="10">
        <v>70</v>
      </c>
      <c r="Z7" s="10">
        <v>24</v>
      </c>
      <c r="AA7" s="10">
        <v>68</v>
      </c>
      <c r="AB7" s="10">
        <v>15</v>
      </c>
      <c r="AC7" s="10">
        <v>13</v>
      </c>
      <c r="AD7" s="10">
        <v>5</v>
      </c>
      <c r="AE7" s="10"/>
      <c r="AF7" s="10">
        <v>85</v>
      </c>
      <c r="AG7" s="10"/>
      <c r="AH7" s="10">
        <v>192</v>
      </c>
      <c r="AI7" s="10"/>
      <c r="AJ7" s="10">
        <v>75</v>
      </c>
      <c r="AK7" s="10">
        <v>27</v>
      </c>
      <c r="AL7" s="10">
        <v>49</v>
      </c>
      <c r="AM7" s="10">
        <v>33</v>
      </c>
      <c r="AN7" s="10">
        <v>14</v>
      </c>
    </row>
    <row r="8" spans="2:40" ht="30" customHeight="1" x14ac:dyDescent="0.35">
      <c r="B8" s="11" t="s">
        <v>20</v>
      </c>
      <c r="C8" s="11">
        <v>193</v>
      </c>
      <c r="D8" s="11">
        <v>96</v>
      </c>
      <c r="E8" s="11">
        <v>97</v>
      </c>
      <c r="F8" s="11"/>
      <c r="G8" s="11">
        <v>14</v>
      </c>
      <c r="H8" s="11">
        <v>38</v>
      </c>
      <c r="I8" s="11">
        <v>19</v>
      </c>
      <c r="J8" s="11">
        <v>25</v>
      </c>
      <c r="K8" s="11">
        <v>43</v>
      </c>
      <c r="L8" s="11">
        <v>55</v>
      </c>
      <c r="M8" s="11"/>
      <c r="N8" s="11">
        <v>9</v>
      </c>
      <c r="O8" s="11">
        <v>24</v>
      </c>
      <c r="P8" s="11">
        <v>81</v>
      </c>
      <c r="Q8" s="11">
        <v>52</v>
      </c>
      <c r="R8" s="11">
        <v>27</v>
      </c>
      <c r="S8" s="11"/>
      <c r="T8" s="11">
        <v>16</v>
      </c>
      <c r="U8" s="11">
        <v>48</v>
      </c>
      <c r="V8" s="11">
        <v>56</v>
      </c>
      <c r="W8" s="11">
        <v>51</v>
      </c>
      <c r="X8" s="11"/>
      <c r="Y8" s="11">
        <v>71</v>
      </c>
      <c r="Z8" s="11">
        <v>23</v>
      </c>
      <c r="AA8" s="11">
        <v>64</v>
      </c>
      <c r="AB8" s="11">
        <v>14</v>
      </c>
      <c r="AC8" s="11">
        <v>14</v>
      </c>
      <c r="AD8" s="11">
        <v>5</v>
      </c>
      <c r="AE8" s="11"/>
      <c r="AF8" s="11">
        <v>83</v>
      </c>
      <c r="AG8" s="11"/>
      <c r="AH8" s="11">
        <v>187</v>
      </c>
      <c r="AI8" s="11"/>
      <c r="AJ8" s="11">
        <v>70</v>
      </c>
      <c r="AK8" s="11">
        <v>26</v>
      </c>
      <c r="AL8" s="11">
        <v>47</v>
      </c>
      <c r="AM8" s="11">
        <v>37</v>
      </c>
      <c r="AN8" s="11">
        <v>14</v>
      </c>
    </row>
    <row r="9" spans="2:40" ht="43.5" x14ac:dyDescent="0.35">
      <c r="B9" s="18" t="s">
        <v>349</v>
      </c>
      <c r="C9" s="17">
        <v>0.138596216063051</v>
      </c>
      <c r="D9" s="17">
        <v>0.17711368556547999</v>
      </c>
      <c r="E9" s="17">
        <v>0.100244110358788</v>
      </c>
      <c r="F9" s="17"/>
      <c r="G9" s="17">
        <v>0.155084332451075</v>
      </c>
      <c r="H9" s="17">
        <v>0.32436471951430901</v>
      </c>
      <c r="I9" s="17">
        <v>0.25529062399035901</v>
      </c>
      <c r="J9" s="17">
        <v>9.5297977017343702E-2</v>
      </c>
      <c r="K9" s="17">
        <v>5.7541571693504101E-2</v>
      </c>
      <c r="L9" s="17">
        <v>4.98037005196732E-2</v>
      </c>
      <c r="M9" s="17"/>
      <c r="N9" s="17">
        <v>0.30543123054969701</v>
      </c>
      <c r="O9" s="17">
        <v>0.235844394962585</v>
      </c>
      <c r="P9" s="17">
        <v>3.6768469700560198E-2</v>
      </c>
      <c r="Q9" s="17">
        <v>0.24147896821103099</v>
      </c>
      <c r="R9" s="17">
        <v>0.114669463365178</v>
      </c>
      <c r="S9" s="17"/>
      <c r="T9" s="17">
        <v>5.5349127616728E-2</v>
      </c>
      <c r="U9" s="17">
        <v>7.5008250484798297E-2</v>
      </c>
      <c r="V9" s="17">
        <v>0.19132567903697001</v>
      </c>
      <c r="W9" s="17">
        <v>0.14477365967841599</v>
      </c>
      <c r="X9" s="17"/>
      <c r="Y9" s="17">
        <v>0.14448578732109901</v>
      </c>
      <c r="Z9" s="17">
        <v>7.86067742485871E-2</v>
      </c>
      <c r="AA9" s="17">
        <v>6.2421290708258803E-2</v>
      </c>
      <c r="AB9" s="17">
        <v>0.12470838825123</v>
      </c>
      <c r="AC9" s="17">
        <v>0.33529594683561398</v>
      </c>
      <c r="AD9" s="17">
        <v>0.61000659968684401</v>
      </c>
      <c r="AE9" s="17"/>
      <c r="AF9" s="17">
        <v>0.135025559437148</v>
      </c>
      <c r="AG9" s="17"/>
      <c r="AH9" s="17">
        <v>0.131331457588092</v>
      </c>
      <c r="AI9" s="17"/>
      <c r="AJ9" s="17">
        <v>0.20944823063867599</v>
      </c>
      <c r="AK9" s="17">
        <v>0.120482671920283</v>
      </c>
      <c r="AL9" s="17">
        <v>0.14047200998062301</v>
      </c>
      <c r="AM9" s="17">
        <v>3.5188142473483001E-2</v>
      </c>
      <c r="AN9" s="17">
        <v>8.4961225760657705E-2</v>
      </c>
    </row>
    <row r="10" spans="2:40" ht="29" x14ac:dyDescent="0.35">
      <c r="B10" s="18" t="s">
        <v>346</v>
      </c>
      <c r="C10" s="17">
        <v>0.76847681774356902</v>
      </c>
      <c r="D10" s="17">
        <v>0.74308004899991498</v>
      </c>
      <c r="E10" s="17">
        <v>0.793764552685292</v>
      </c>
      <c r="F10" s="17"/>
      <c r="G10" s="17">
        <v>0.844915667548925</v>
      </c>
      <c r="H10" s="17">
        <v>0.65200723696099905</v>
      </c>
      <c r="I10" s="17">
        <v>0.57649216781200996</v>
      </c>
      <c r="J10" s="17">
        <v>0.868694086679769</v>
      </c>
      <c r="K10" s="17">
        <v>0.85941495669072399</v>
      </c>
      <c r="L10" s="17">
        <v>0.77947349446107705</v>
      </c>
      <c r="M10" s="17"/>
      <c r="N10" s="17">
        <v>0.69456876945030299</v>
      </c>
      <c r="O10" s="17">
        <v>0.68719361010653301</v>
      </c>
      <c r="P10" s="17">
        <v>0.83946740608161297</v>
      </c>
      <c r="Q10" s="17">
        <v>0.65953488889203904</v>
      </c>
      <c r="R10" s="17">
        <v>0.84916225638948695</v>
      </c>
      <c r="S10" s="17"/>
      <c r="T10" s="17">
        <v>0.83360394040938901</v>
      </c>
      <c r="U10" s="17">
        <v>0.80809165984668996</v>
      </c>
      <c r="V10" s="17">
        <v>0.74352675633644105</v>
      </c>
      <c r="W10" s="17">
        <v>0.73716774138215702</v>
      </c>
      <c r="X10" s="17"/>
      <c r="Y10" s="17">
        <v>0.798572183982733</v>
      </c>
      <c r="Z10" s="17">
        <v>0.83866876736073104</v>
      </c>
      <c r="AA10" s="17">
        <v>0.77604455868057498</v>
      </c>
      <c r="AB10" s="17">
        <v>0.74693990291344003</v>
      </c>
      <c r="AC10" s="17">
        <v>0.66470405316438597</v>
      </c>
      <c r="AD10" s="17">
        <v>0.38999340031315599</v>
      </c>
      <c r="AE10" s="17"/>
      <c r="AF10" s="17">
        <v>0.74224484832468496</v>
      </c>
      <c r="AG10" s="17"/>
      <c r="AH10" s="17">
        <v>0.77723487557995796</v>
      </c>
      <c r="AI10" s="17"/>
      <c r="AJ10" s="17">
        <v>0.688229644998963</v>
      </c>
      <c r="AK10" s="17">
        <v>0.87951732807971705</v>
      </c>
      <c r="AL10" s="17">
        <v>0.74261375921154704</v>
      </c>
      <c r="AM10" s="17">
        <v>0.817855032169575</v>
      </c>
      <c r="AN10" s="17">
        <v>0.91503877423934199</v>
      </c>
    </row>
    <row r="11" spans="2:40" x14ac:dyDescent="0.35">
      <c r="B11" s="18" t="s">
        <v>89</v>
      </c>
      <c r="C11" s="19">
        <v>9.2926966193380506E-2</v>
      </c>
      <c r="D11" s="19">
        <v>7.9806265434605006E-2</v>
      </c>
      <c r="E11" s="19">
        <v>0.10599133695592</v>
      </c>
      <c r="F11" s="19"/>
      <c r="G11" s="19">
        <v>0</v>
      </c>
      <c r="H11" s="19">
        <v>2.3628043524692E-2</v>
      </c>
      <c r="I11" s="19">
        <v>0.168217208197631</v>
      </c>
      <c r="J11" s="19">
        <v>3.6007936302887698E-2</v>
      </c>
      <c r="K11" s="19">
        <v>8.3043471615771497E-2</v>
      </c>
      <c r="L11" s="19">
        <v>0.17072280501925</v>
      </c>
      <c r="M11" s="19"/>
      <c r="N11" s="19">
        <v>0</v>
      </c>
      <c r="O11" s="19">
        <v>7.69619949308816E-2</v>
      </c>
      <c r="P11" s="19">
        <v>0.123764124217827</v>
      </c>
      <c r="Q11" s="19">
        <v>9.8986142896930002E-2</v>
      </c>
      <c r="R11" s="19">
        <v>3.6168280245334403E-2</v>
      </c>
      <c r="S11" s="19"/>
      <c r="T11" s="19">
        <v>0.111046931973883</v>
      </c>
      <c r="U11" s="19">
        <v>0.116900089668511</v>
      </c>
      <c r="V11" s="19">
        <v>6.5147564626589397E-2</v>
      </c>
      <c r="W11" s="19">
        <v>0.118058598939427</v>
      </c>
      <c r="X11" s="19"/>
      <c r="Y11" s="19">
        <v>5.6942028696168198E-2</v>
      </c>
      <c r="Z11" s="19">
        <v>8.2724458390682307E-2</v>
      </c>
      <c r="AA11" s="19">
        <v>0.16153415061116599</v>
      </c>
      <c r="AB11" s="19">
        <v>0.12835170883533101</v>
      </c>
      <c r="AC11" s="19">
        <v>0</v>
      </c>
      <c r="AD11" s="19">
        <v>0</v>
      </c>
      <c r="AE11" s="19"/>
      <c r="AF11" s="19">
        <v>0.122729592238167</v>
      </c>
      <c r="AG11" s="19"/>
      <c r="AH11" s="19">
        <v>9.1433666831950006E-2</v>
      </c>
      <c r="AI11" s="19"/>
      <c r="AJ11" s="19">
        <v>0.10232212436236</v>
      </c>
      <c r="AK11" s="19">
        <v>0</v>
      </c>
      <c r="AL11" s="19">
        <v>0.11691423080783001</v>
      </c>
      <c r="AM11" s="19">
        <v>0.14695682535694199</v>
      </c>
      <c r="AN11" s="19">
        <v>0</v>
      </c>
    </row>
    <row r="12" spans="2:40" x14ac:dyDescent="0.35">
      <c r="B12" s="16" t="s">
        <v>348</v>
      </c>
    </row>
    <row r="13" spans="2:40" x14ac:dyDescent="0.35">
      <c r="B13" t="s">
        <v>63</v>
      </c>
    </row>
    <row r="14" spans="2:40" x14ac:dyDescent="0.35">
      <c r="B14" t="s">
        <v>64</v>
      </c>
    </row>
    <row r="16" spans="2:40" x14ac:dyDescent="0.35">
      <c r="B16" s="8" t="str">
        <f>HYPERLINK("#'Contents'!A1", "Return to Contents")</f>
        <v>Return to Contents</v>
      </c>
    </row>
  </sheetData>
  <mergeCells count="9">
    <mergeCell ref="AF5"/>
    <mergeCell ref="AH5"/>
    <mergeCell ref="AJ5:AN5"/>
    <mergeCell ref="D2:AH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900-000000000000}">
  <dimension ref="B2:AN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0" width="10.7265625" customWidth="1"/>
    <col min="41" max="41" width="2.1796875" customWidth="1"/>
  </cols>
  <sheetData>
    <row r="2" spans="2:40" ht="40" customHeight="1" x14ac:dyDescent="0.35">
      <c r="D2" s="30" t="s">
        <v>352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row>
    <row r="5" spans="2:40" ht="30" customHeight="1" x14ac:dyDescent="0.35">
      <c r="B5" s="15"/>
      <c r="C5" s="15"/>
      <c r="D5" s="29" t="s">
        <v>49</v>
      </c>
      <c r="E5" s="29"/>
      <c r="F5" s="15"/>
      <c r="G5" s="29" t="s">
        <v>50</v>
      </c>
      <c r="H5" s="29"/>
      <c r="I5" s="29"/>
      <c r="J5" s="29"/>
      <c r="K5" s="29"/>
      <c r="L5" s="29"/>
      <c r="M5" s="15"/>
      <c r="N5" s="29" t="s">
        <v>51</v>
      </c>
      <c r="O5" s="29"/>
      <c r="P5" s="29"/>
      <c r="Q5" s="29"/>
      <c r="R5" s="29"/>
      <c r="S5" s="15"/>
      <c r="T5" s="29" t="s">
        <v>52</v>
      </c>
      <c r="U5" s="29"/>
      <c r="V5" s="29"/>
      <c r="W5" s="29"/>
      <c r="X5" s="15"/>
      <c r="Y5" s="29" t="s">
        <v>53</v>
      </c>
      <c r="Z5" s="29"/>
      <c r="AA5" s="29"/>
      <c r="AB5" s="29"/>
      <c r="AC5" s="29"/>
      <c r="AD5" s="29"/>
      <c r="AE5" s="15"/>
      <c r="AF5" s="29" t="s">
        <v>42</v>
      </c>
      <c r="AG5" s="15"/>
      <c r="AH5" s="29" t="s">
        <v>43</v>
      </c>
      <c r="AI5" s="15"/>
      <c r="AJ5" s="29" t="s">
        <v>54</v>
      </c>
      <c r="AK5" s="29"/>
      <c r="AL5" s="29"/>
      <c r="AM5" s="29"/>
      <c r="AN5" s="29"/>
    </row>
    <row r="6" spans="2:4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C6" s="12" t="s">
        <v>40</v>
      </c>
      <c r="AD6" s="12" t="s">
        <v>41</v>
      </c>
      <c r="AF6" s="12" t="s">
        <v>42</v>
      </c>
      <c r="AH6" s="12" t="s">
        <v>43</v>
      </c>
      <c r="AJ6" s="12" t="s">
        <v>44</v>
      </c>
      <c r="AK6" s="12" t="s">
        <v>45</v>
      </c>
      <c r="AL6" s="12" t="s">
        <v>46</v>
      </c>
      <c r="AM6" s="12" t="s">
        <v>47</v>
      </c>
      <c r="AN6" s="12" t="s">
        <v>48</v>
      </c>
    </row>
    <row r="7" spans="2:40" ht="30" customHeight="1" x14ac:dyDescent="0.35">
      <c r="B7" s="10" t="s">
        <v>19</v>
      </c>
      <c r="C7" s="10">
        <v>208</v>
      </c>
      <c r="D7" s="10">
        <v>104</v>
      </c>
      <c r="E7" s="10">
        <v>103</v>
      </c>
      <c r="F7" s="10"/>
      <c r="G7" s="10">
        <v>24</v>
      </c>
      <c r="H7" s="10">
        <v>30</v>
      </c>
      <c r="I7" s="10">
        <v>35</v>
      </c>
      <c r="J7" s="10">
        <v>34</v>
      </c>
      <c r="K7" s="10">
        <v>38</v>
      </c>
      <c r="L7" s="10">
        <v>47</v>
      </c>
      <c r="M7" s="10"/>
      <c r="N7" s="10">
        <v>25</v>
      </c>
      <c r="O7" s="10">
        <v>27</v>
      </c>
      <c r="P7" s="10">
        <v>55</v>
      </c>
      <c r="Q7" s="10">
        <v>71</v>
      </c>
      <c r="R7" s="10">
        <v>28</v>
      </c>
      <c r="S7" s="10"/>
      <c r="T7" s="10">
        <v>13</v>
      </c>
      <c r="U7" s="10">
        <v>52</v>
      </c>
      <c r="V7" s="10">
        <v>64</v>
      </c>
      <c r="W7" s="10">
        <v>54</v>
      </c>
      <c r="X7" s="10"/>
      <c r="Y7" s="10">
        <v>88</v>
      </c>
      <c r="Z7" s="10">
        <v>19</v>
      </c>
      <c r="AA7" s="10">
        <v>64</v>
      </c>
      <c r="AB7" s="10">
        <v>17</v>
      </c>
      <c r="AC7" s="10">
        <v>15</v>
      </c>
      <c r="AD7" s="10">
        <v>4</v>
      </c>
      <c r="AE7" s="10"/>
      <c r="AF7" s="10">
        <v>93</v>
      </c>
      <c r="AG7" s="10"/>
      <c r="AH7" s="10">
        <v>202</v>
      </c>
      <c r="AI7" s="10"/>
      <c r="AJ7" s="10">
        <v>72</v>
      </c>
      <c r="AK7" s="10">
        <v>29</v>
      </c>
      <c r="AL7" s="10">
        <v>42</v>
      </c>
      <c r="AM7" s="10">
        <v>46</v>
      </c>
      <c r="AN7" s="10">
        <v>19</v>
      </c>
    </row>
    <row r="8" spans="2:40" ht="30" customHeight="1" x14ac:dyDescent="0.35">
      <c r="B8" s="11" t="s">
        <v>20</v>
      </c>
      <c r="C8" s="11">
        <v>210</v>
      </c>
      <c r="D8" s="11">
        <v>114</v>
      </c>
      <c r="E8" s="11">
        <v>95</v>
      </c>
      <c r="F8" s="11"/>
      <c r="G8" s="11">
        <v>27</v>
      </c>
      <c r="H8" s="11">
        <v>34</v>
      </c>
      <c r="I8" s="11">
        <v>36</v>
      </c>
      <c r="J8" s="11">
        <v>35</v>
      </c>
      <c r="K8" s="11">
        <v>33</v>
      </c>
      <c r="L8" s="11">
        <v>45</v>
      </c>
      <c r="M8" s="11"/>
      <c r="N8" s="11">
        <v>27</v>
      </c>
      <c r="O8" s="11">
        <v>27</v>
      </c>
      <c r="P8" s="11">
        <v>53</v>
      </c>
      <c r="Q8" s="11">
        <v>74</v>
      </c>
      <c r="R8" s="11">
        <v>27</v>
      </c>
      <c r="S8" s="11"/>
      <c r="T8" s="11">
        <v>14</v>
      </c>
      <c r="U8" s="11">
        <v>51</v>
      </c>
      <c r="V8" s="11">
        <v>64</v>
      </c>
      <c r="W8" s="11">
        <v>57</v>
      </c>
      <c r="X8" s="11"/>
      <c r="Y8" s="11">
        <v>91</v>
      </c>
      <c r="Z8" s="11">
        <v>18</v>
      </c>
      <c r="AA8" s="11">
        <v>61</v>
      </c>
      <c r="AB8" s="11">
        <v>18</v>
      </c>
      <c r="AC8" s="11">
        <v>17</v>
      </c>
      <c r="AD8" s="11">
        <v>4</v>
      </c>
      <c r="AE8" s="11"/>
      <c r="AF8" s="11">
        <v>95</v>
      </c>
      <c r="AG8" s="11"/>
      <c r="AH8" s="11">
        <v>204</v>
      </c>
      <c r="AI8" s="11"/>
      <c r="AJ8" s="11">
        <v>70</v>
      </c>
      <c r="AK8" s="11">
        <v>28</v>
      </c>
      <c r="AL8" s="11">
        <v>40</v>
      </c>
      <c r="AM8" s="11">
        <v>50</v>
      </c>
      <c r="AN8" s="11">
        <v>21</v>
      </c>
    </row>
    <row r="9" spans="2:40" ht="43.5" x14ac:dyDescent="0.35">
      <c r="B9" s="18" t="s">
        <v>351</v>
      </c>
      <c r="C9" s="17">
        <v>0.21227420135710101</v>
      </c>
      <c r="D9" s="17">
        <v>0.28848070442104701</v>
      </c>
      <c r="E9" s="17">
        <v>0.123491467625695</v>
      </c>
      <c r="F9" s="17"/>
      <c r="G9" s="17">
        <v>0.27536912210363801</v>
      </c>
      <c r="H9" s="17">
        <v>0.34820466138551998</v>
      </c>
      <c r="I9" s="17">
        <v>0.23459861012160901</v>
      </c>
      <c r="J9" s="17">
        <v>0.32143176131175999</v>
      </c>
      <c r="K9" s="17">
        <v>8.0038187493919097E-2</v>
      </c>
      <c r="L9" s="17">
        <v>6.4471686495900904E-2</v>
      </c>
      <c r="M9" s="17"/>
      <c r="N9" s="17">
        <v>8.9966139538868006E-2</v>
      </c>
      <c r="O9" s="17">
        <v>0.30206212291209</v>
      </c>
      <c r="P9" s="17">
        <v>9.5946970423324798E-2</v>
      </c>
      <c r="Q9" s="17">
        <v>0.27460540751894702</v>
      </c>
      <c r="R9" s="17">
        <v>0.31457258295437901</v>
      </c>
      <c r="S9" s="17"/>
      <c r="T9" s="17">
        <v>0</v>
      </c>
      <c r="U9" s="17">
        <v>0.13228304451386</v>
      </c>
      <c r="V9" s="17">
        <v>0.291111910006283</v>
      </c>
      <c r="W9" s="17">
        <v>0.21993364692252701</v>
      </c>
      <c r="X9" s="17"/>
      <c r="Y9" s="17">
        <v>0.24735043142774499</v>
      </c>
      <c r="Z9" s="17">
        <v>0.27527010586193701</v>
      </c>
      <c r="AA9" s="17">
        <v>0.121260204134125</v>
      </c>
      <c r="AB9" s="17">
        <v>0.25446297841293603</v>
      </c>
      <c r="AC9" s="17">
        <v>0.23041252506995399</v>
      </c>
      <c r="AD9" s="17">
        <v>0</v>
      </c>
      <c r="AE9" s="17"/>
      <c r="AF9" s="17">
        <v>0.22804142917866899</v>
      </c>
      <c r="AG9" s="17"/>
      <c r="AH9" s="17">
        <v>0.208320004191973</v>
      </c>
      <c r="AI9" s="17"/>
      <c r="AJ9" s="17">
        <v>0.277622090173754</v>
      </c>
      <c r="AK9" s="17">
        <v>0.29167623671356802</v>
      </c>
      <c r="AL9" s="17">
        <v>0.18385830717488999</v>
      </c>
      <c r="AM9" s="17">
        <v>0.111478476059877</v>
      </c>
      <c r="AN9" s="17">
        <v>0.182331734316835</v>
      </c>
    </row>
    <row r="10" spans="2:40" ht="29" x14ac:dyDescent="0.35">
      <c r="B10" s="18" t="s">
        <v>346</v>
      </c>
      <c r="C10" s="17">
        <v>0.69795462042326695</v>
      </c>
      <c r="D10" s="17">
        <v>0.64260988711372302</v>
      </c>
      <c r="E10" s="17">
        <v>0.76089674949623298</v>
      </c>
      <c r="F10" s="17"/>
      <c r="G10" s="17">
        <v>0.68525838712189802</v>
      </c>
      <c r="H10" s="17">
        <v>0.62482600610433703</v>
      </c>
      <c r="I10" s="17">
        <v>0.682817996533021</v>
      </c>
      <c r="J10" s="17">
        <v>0.59983916790885605</v>
      </c>
      <c r="K10" s="17">
        <v>0.75710519624364303</v>
      </c>
      <c r="L10" s="17">
        <v>0.80719891829633394</v>
      </c>
      <c r="M10" s="17"/>
      <c r="N10" s="17">
        <v>0.72634459116719796</v>
      </c>
      <c r="O10" s="17">
        <v>0.62443878782470597</v>
      </c>
      <c r="P10" s="17">
        <v>0.76591336049396397</v>
      </c>
      <c r="Q10" s="17">
        <v>0.70131897092505702</v>
      </c>
      <c r="R10" s="17">
        <v>0.62023331840108797</v>
      </c>
      <c r="S10" s="17"/>
      <c r="T10" s="17">
        <v>0.85644776214390494</v>
      </c>
      <c r="U10" s="17">
        <v>0.77531987886187304</v>
      </c>
      <c r="V10" s="17">
        <v>0.61920611478110299</v>
      </c>
      <c r="W10" s="17">
        <v>0.74839161900236195</v>
      </c>
      <c r="X10" s="17"/>
      <c r="Y10" s="17">
        <v>0.66639509394688801</v>
      </c>
      <c r="Z10" s="17">
        <v>0.57247084847515595</v>
      </c>
      <c r="AA10" s="17">
        <v>0.77291607588364697</v>
      </c>
      <c r="AB10" s="17">
        <v>0.69680521535389595</v>
      </c>
      <c r="AC10" s="17">
        <v>0.71548248298210804</v>
      </c>
      <c r="AD10" s="17">
        <v>1</v>
      </c>
      <c r="AE10" s="17"/>
      <c r="AF10" s="17">
        <v>0.684309264960971</v>
      </c>
      <c r="AG10" s="17"/>
      <c r="AH10" s="17">
        <v>0.70814838857560902</v>
      </c>
      <c r="AI10" s="17"/>
      <c r="AJ10" s="17">
        <v>0.65583219623080002</v>
      </c>
      <c r="AK10" s="17">
        <v>0.581043163074633</v>
      </c>
      <c r="AL10" s="17">
        <v>0.72804819732827797</v>
      </c>
      <c r="AM10" s="17">
        <v>0.76839898996521105</v>
      </c>
      <c r="AN10" s="17">
        <v>0.77069908194109504</v>
      </c>
    </row>
    <row r="11" spans="2:40" x14ac:dyDescent="0.35">
      <c r="B11" s="18" t="s">
        <v>89</v>
      </c>
      <c r="C11" s="19">
        <v>8.9771178219631501E-2</v>
      </c>
      <c r="D11" s="19">
        <v>6.8909408465229999E-2</v>
      </c>
      <c r="E11" s="19">
        <v>0.115611782878072</v>
      </c>
      <c r="F11" s="19"/>
      <c r="G11" s="19">
        <v>3.9372490774464003E-2</v>
      </c>
      <c r="H11" s="19">
        <v>2.6969332510142999E-2</v>
      </c>
      <c r="I11" s="19">
        <v>8.2583393345370404E-2</v>
      </c>
      <c r="J11" s="19">
        <v>7.8729070779384805E-2</v>
      </c>
      <c r="K11" s="19">
        <v>0.162856616262438</v>
      </c>
      <c r="L11" s="19">
        <v>0.12832939520776501</v>
      </c>
      <c r="M11" s="19"/>
      <c r="N11" s="19">
        <v>0.183689269293934</v>
      </c>
      <c r="O11" s="19">
        <v>7.3499089263203699E-2</v>
      </c>
      <c r="P11" s="19">
        <v>0.138139669082711</v>
      </c>
      <c r="Q11" s="19">
        <v>2.4075621555995699E-2</v>
      </c>
      <c r="R11" s="19">
        <v>6.5194098644532905E-2</v>
      </c>
      <c r="S11" s="19"/>
      <c r="T11" s="19">
        <v>0.143552237856096</v>
      </c>
      <c r="U11" s="19">
        <v>9.2397076624266397E-2</v>
      </c>
      <c r="V11" s="19">
        <v>8.9681975212614201E-2</v>
      </c>
      <c r="W11" s="19">
        <v>3.1674734075111302E-2</v>
      </c>
      <c r="X11" s="19"/>
      <c r="Y11" s="19">
        <v>8.6254474625367006E-2</v>
      </c>
      <c r="Z11" s="19">
        <v>0.15225904566290699</v>
      </c>
      <c r="AA11" s="19">
        <v>0.105823719982228</v>
      </c>
      <c r="AB11" s="19">
        <v>4.8731806233168203E-2</v>
      </c>
      <c r="AC11" s="19">
        <v>5.4104991947938198E-2</v>
      </c>
      <c r="AD11" s="19">
        <v>0</v>
      </c>
      <c r="AE11" s="19"/>
      <c r="AF11" s="19">
        <v>8.7649305860360793E-2</v>
      </c>
      <c r="AG11" s="19"/>
      <c r="AH11" s="19">
        <v>8.3531607232417607E-2</v>
      </c>
      <c r="AI11" s="19"/>
      <c r="AJ11" s="19">
        <v>6.6545713595445893E-2</v>
      </c>
      <c r="AK11" s="19">
        <v>0.12728060021179899</v>
      </c>
      <c r="AL11" s="19">
        <v>8.8093495496832305E-2</v>
      </c>
      <c r="AM11" s="19">
        <v>0.120122533974912</v>
      </c>
      <c r="AN11" s="19">
        <v>4.696918374207E-2</v>
      </c>
    </row>
    <row r="12" spans="2:40" x14ac:dyDescent="0.35">
      <c r="B12" s="16" t="s">
        <v>348</v>
      </c>
    </row>
    <row r="13" spans="2:40" x14ac:dyDescent="0.35">
      <c r="B13" t="s">
        <v>63</v>
      </c>
    </row>
    <row r="14" spans="2:40" x14ac:dyDescent="0.35">
      <c r="B14" t="s">
        <v>64</v>
      </c>
    </row>
    <row r="16" spans="2:40" x14ac:dyDescent="0.35">
      <c r="B16" s="8" t="str">
        <f>HYPERLINK("#'Contents'!A1", "Return to Contents")</f>
        <v>Return to Contents</v>
      </c>
    </row>
  </sheetData>
  <mergeCells count="9">
    <mergeCell ref="AF5"/>
    <mergeCell ref="AH5"/>
    <mergeCell ref="AJ5:AN5"/>
    <mergeCell ref="D2:AH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A00-000000000000}">
  <dimension ref="B2:AN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0" width="10.7265625" customWidth="1"/>
    <col min="41" max="41" width="2.1796875" customWidth="1"/>
  </cols>
  <sheetData>
    <row r="2" spans="2:40" ht="40" customHeight="1" x14ac:dyDescent="0.35">
      <c r="D2" s="30" t="s">
        <v>354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row>
    <row r="5" spans="2:40" ht="30" customHeight="1" x14ac:dyDescent="0.35">
      <c r="B5" s="15"/>
      <c r="C5" s="15"/>
      <c r="D5" s="29" t="s">
        <v>49</v>
      </c>
      <c r="E5" s="29"/>
      <c r="F5" s="15"/>
      <c r="G5" s="29" t="s">
        <v>50</v>
      </c>
      <c r="H5" s="29"/>
      <c r="I5" s="29"/>
      <c r="J5" s="29"/>
      <c r="K5" s="29"/>
      <c r="L5" s="29"/>
      <c r="M5" s="15"/>
      <c r="N5" s="29" t="s">
        <v>51</v>
      </c>
      <c r="O5" s="29"/>
      <c r="P5" s="29"/>
      <c r="Q5" s="29"/>
      <c r="R5" s="29"/>
      <c r="S5" s="15"/>
      <c r="T5" s="29" t="s">
        <v>52</v>
      </c>
      <c r="U5" s="29"/>
      <c r="V5" s="29"/>
      <c r="W5" s="29"/>
      <c r="X5" s="15"/>
      <c r="Y5" s="29" t="s">
        <v>53</v>
      </c>
      <c r="Z5" s="29"/>
      <c r="AA5" s="29"/>
      <c r="AB5" s="29"/>
      <c r="AC5" s="29"/>
      <c r="AD5" s="29"/>
      <c r="AE5" s="15"/>
      <c r="AF5" s="29" t="s">
        <v>42</v>
      </c>
      <c r="AG5" s="15"/>
      <c r="AH5" s="29" t="s">
        <v>43</v>
      </c>
      <c r="AI5" s="15"/>
      <c r="AJ5" s="29" t="s">
        <v>54</v>
      </c>
      <c r="AK5" s="29"/>
      <c r="AL5" s="29"/>
      <c r="AM5" s="29"/>
      <c r="AN5" s="29"/>
    </row>
    <row r="6" spans="2:4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C6" s="12" t="s">
        <v>40</v>
      </c>
      <c r="AD6" s="12" t="s">
        <v>41</v>
      </c>
      <c r="AF6" s="12" t="s">
        <v>42</v>
      </c>
      <c r="AH6" s="12" t="s">
        <v>43</v>
      </c>
      <c r="AJ6" s="12" t="s">
        <v>44</v>
      </c>
      <c r="AK6" s="12" t="s">
        <v>45</v>
      </c>
      <c r="AL6" s="12" t="s">
        <v>46</v>
      </c>
      <c r="AM6" s="12" t="s">
        <v>47</v>
      </c>
      <c r="AN6" s="12" t="s">
        <v>48</v>
      </c>
    </row>
    <row r="7" spans="2:40" ht="30" customHeight="1" x14ac:dyDescent="0.35">
      <c r="B7" s="10" t="s">
        <v>19</v>
      </c>
      <c r="C7" s="10">
        <v>204</v>
      </c>
      <c r="D7" s="10">
        <v>87</v>
      </c>
      <c r="E7" s="10">
        <v>117</v>
      </c>
      <c r="F7" s="10"/>
      <c r="G7" s="10">
        <v>21</v>
      </c>
      <c r="H7" s="10">
        <v>25</v>
      </c>
      <c r="I7" s="10">
        <v>28</v>
      </c>
      <c r="J7" s="10">
        <v>37</v>
      </c>
      <c r="K7" s="10">
        <v>33</v>
      </c>
      <c r="L7" s="10">
        <v>60</v>
      </c>
      <c r="M7" s="10"/>
      <c r="N7" s="10">
        <v>18</v>
      </c>
      <c r="O7" s="10">
        <v>33</v>
      </c>
      <c r="P7" s="10">
        <v>77</v>
      </c>
      <c r="Q7" s="10">
        <v>47</v>
      </c>
      <c r="R7" s="10">
        <v>27</v>
      </c>
      <c r="S7" s="10"/>
      <c r="T7" s="10">
        <v>7</v>
      </c>
      <c r="U7" s="10">
        <v>64</v>
      </c>
      <c r="V7" s="10">
        <v>51</v>
      </c>
      <c r="W7" s="10">
        <v>58</v>
      </c>
      <c r="X7" s="10"/>
      <c r="Y7" s="10">
        <v>92</v>
      </c>
      <c r="Z7" s="10">
        <v>19</v>
      </c>
      <c r="AA7" s="10">
        <v>66</v>
      </c>
      <c r="AB7" s="10">
        <v>7</v>
      </c>
      <c r="AC7" s="10">
        <v>16</v>
      </c>
      <c r="AD7" s="10">
        <v>2</v>
      </c>
      <c r="AE7" s="10"/>
      <c r="AF7" s="10">
        <v>101</v>
      </c>
      <c r="AG7" s="10"/>
      <c r="AH7" s="10">
        <v>199</v>
      </c>
      <c r="AI7" s="10"/>
      <c r="AJ7" s="10">
        <v>80</v>
      </c>
      <c r="AK7" s="10">
        <v>34</v>
      </c>
      <c r="AL7" s="10">
        <v>38</v>
      </c>
      <c r="AM7" s="10">
        <v>36</v>
      </c>
      <c r="AN7" s="10">
        <v>16</v>
      </c>
    </row>
    <row r="8" spans="2:40" ht="30" customHeight="1" x14ac:dyDescent="0.35">
      <c r="B8" s="11" t="s">
        <v>20</v>
      </c>
      <c r="C8" s="11">
        <v>201</v>
      </c>
      <c r="D8" s="11">
        <v>93</v>
      </c>
      <c r="E8" s="11">
        <v>108</v>
      </c>
      <c r="F8" s="11"/>
      <c r="G8" s="11">
        <v>22</v>
      </c>
      <c r="H8" s="11">
        <v>28</v>
      </c>
      <c r="I8" s="11">
        <v>29</v>
      </c>
      <c r="J8" s="11">
        <v>38</v>
      </c>
      <c r="K8" s="11">
        <v>28</v>
      </c>
      <c r="L8" s="11">
        <v>57</v>
      </c>
      <c r="M8" s="11"/>
      <c r="N8" s="11">
        <v>19</v>
      </c>
      <c r="O8" s="11">
        <v>34</v>
      </c>
      <c r="P8" s="11">
        <v>75</v>
      </c>
      <c r="Q8" s="11">
        <v>44</v>
      </c>
      <c r="R8" s="11">
        <v>27</v>
      </c>
      <c r="S8" s="11"/>
      <c r="T8" s="11">
        <v>7</v>
      </c>
      <c r="U8" s="11">
        <v>63</v>
      </c>
      <c r="V8" s="11">
        <v>49</v>
      </c>
      <c r="W8" s="11">
        <v>58</v>
      </c>
      <c r="X8" s="11"/>
      <c r="Y8" s="11">
        <v>93</v>
      </c>
      <c r="Z8" s="11">
        <v>18</v>
      </c>
      <c r="AA8" s="11">
        <v>61</v>
      </c>
      <c r="AB8" s="11">
        <v>7</v>
      </c>
      <c r="AC8" s="11">
        <v>17</v>
      </c>
      <c r="AD8" s="11">
        <v>2</v>
      </c>
      <c r="AE8" s="11"/>
      <c r="AF8" s="11">
        <v>101</v>
      </c>
      <c r="AG8" s="11"/>
      <c r="AH8" s="11">
        <v>196</v>
      </c>
      <c r="AI8" s="11"/>
      <c r="AJ8" s="11">
        <v>75</v>
      </c>
      <c r="AK8" s="11">
        <v>32</v>
      </c>
      <c r="AL8" s="11">
        <v>36</v>
      </c>
      <c r="AM8" s="11">
        <v>39</v>
      </c>
      <c r="AN8" s="11">
        <v>18</v>
      </c>
    </row>
    <row r="9" spans="2:40" ht="43.5" x14ac:dyDescent="0.35">
      <c r="B9" s="18" t="s">
        <v>353</v>
      </c>
      <c r="C9" s="17">
        <v>0.22827400423486299</v>
      </c>
      <c r="D9" s="17">
        <v>0.22638062833057501</v>
      </c>
      <c r="E9" s="17">
        <v>0.22991199448976599</v>
      </c>
      <c r="F9" s="17"/>
      <c r="G9" s="17">
        <v>0.44396654360652099</v>
      </c>
      <c r="H9" s="17">
        <v>0.22636488922402201</v>
      </c>
      <c r="I9" s="17">
        <v>0.35113382998986098</v>
      </c>
      <c r="J9" s="17">
        <v>0.16421520050309199</v>
      </c>
      <c r="K9" s="17">
        <v>0.217486034095179</v>
      </c>
      <c r="L9" s="17">
        <v>0.13201002348073501</v>
      </c>
      <c r="M9" s="17"/>
      <c r="N9" s="17">
        <v>0.10471787031770401</v>
      </c>
      <c r="O9" s="17">
        <v>0.41213957718956101</v>
      </c>
      <c r="P9" s="17">
        <v>0.14910896695578699</v>
      </c>
      <c r="Q9" s="17">
        <v>0.181675461732623</v>
      </c>
      <c r="R9" s="17">
        <v>0.35979357253485</v>
      </c>
      <c r="S9" s="17"/>
      <c r="T9" s="17">
        <v>0.128530098499122</v>
      </c>
      <c r="U9" s="17">
        <v>0.13284886929662601</v>
      </c>
      <c r="V9" s="17">
        <v>0.32990478462342399</v>
      </c>
      <c r="W9" s="17">
        <v>0.26527923091522698</v>
      </c>
      <c r="X9" s="17"/>
      <c r="Y9" s="17">
        <v>0.24333494571709099</v>
      </c>
      <c r="Z9" s="17">
        <v>0.23981049979435501</v>
      </c>
      <c r="AA9" s="17">
        <v>0.21212654080619101</v>
      </c>
      <c r="AB9" s="17">
        <v>0.16539897147777</v>
      </c>
      <c r="AC9" s="17">
        <v>0.197181877772896</v>
      </c>
      <c r="AD9" s="17">
        <v>0</v>
      </c>
      <c r="AE9" s="17"/>
      <c r="AF9" s="17">
        <v>0.211535895634205</v>
      </c>
      <c r="AG9" s="17"/>
      <c r="AH9" s="17">
        <v>0.227351642004328</v>
      </c>
      <c r="AI9" s="17"/>
      <c r="AJ9" s="17">
        <v>0.24750181132476601</v>
      </c>
      <c r="AK9" s="17">
        <v>0.205577473996579</v>
      </c>
      <c r="AL9" s="17">
        <v>0.29221318978115701</v>
      </c>
      <c r="AM9" s="17">
        <v>0.184630838991272</v>
      </c>
      <c r="AN9" s="17">
        <v>0.15540355270202399</v>
      </c>
    </row>
    <row r="10" spans="2:40" ht="29" x14ac:dyDescent="0.35">
      <c r="B10" s="18" t="s">
        <v>346</v>
      </c>
      <c r="C10" s="17">
        <v>0.67337314551151695</v>
      </c>
      <c r="D10" s="17">
        <v>0.69243084859771198</v>
      </c>
      <c r="E10" s="17">
        <v>0.656886016956996</v>
      </c>
      <c r="F10" s="17"/>
      <c r="G10" s="17">
        <v>0.55603345639347901</v>
      </c>
      <c r="H10" s="17">
        <v>0.68948887844379503</v>
      </c>
      <c r="I10" s="17">
        <v>0.58743521650086405</v>
      </c>
      <c r="J10" s="17">
        <v>0.78806608892371199</v>
      </c>
      <c r="K10" s="17">
        <v>0.59518586860014999</v>
      </c>
      <c r="L10" s="17">
        <v>0.71662176665881905</v>
      </c>
      <c r="M10" s="17"/>
      <c r="N10" s="17">
        <v>0.84236565897863502</v>
      </c>
      <c r="O10" s="17">
        <v>0.52943344213344601</v>
      </c>
      <c r="P10" s="17">
        <v>0.736409835553686</v>
      </c>
      <c r="Q10" s="17">
        <v>0.670532191014658</v>
      </c>
      <c r="R10" s="17">
        <v>0.57661186455076696</v>
      </c>
      <c r="S10" s="17"/>
      <c r="T10" s="17">
        <v>0.871469901500878</v>
      </c>
      <c r="U10" s="17">
        <v>0.71678601739777603</v>
      </c>
      <c r="V10" s="17">
        <v>0.67009521537657601</v>
      </c>
      <c r="W10" s="17">
        <v>0.66648230251569096</v>
      </c>
      <c r="X10" s="17"/>
      <c r="Y10" s="17">
        <v>0.67752419217076598</v>
      </c>
      <c r="Z10" s="17">
        <v>0.65531754391970198</v>
      </c>
      <c r="AA10" s="17">
        <v>0.64846937468625399</v>
      </c>
      <c r="AB10" s="17">
        <v>0.68253760285314302</v>
      </c>
      <c r="AC10" s="17">
        <v>0.750465387199451</v>
      </c>
      <c r="AD10" s="17">
        <v>1</v>
      </c>
      <c r="AE10" s="17"/>
      <c r="AF10" s="17">
        <v>0.67597185421610595</v>
      </c>
      <c r="AG10" s="17"/>
      <c r="AH10" s="17">
        <v>0.68998061143387002</v>
      </c>
      <c r="AI10" s="17"/>
      <c r="AJ10" s="17">
        <v>0.64246937014074901</v>
      </c>
      <c r="AK10" s="17">
        <v>0.73790839911796202</v>
      </c>
      <c r="AL10" s="17">
        <v>0.60838096400475605</v>
      </c>
      <c r="AM10" s="17">
        <v>0.68679027290904204</v>
      </c>
      <c r="AN10" s="17">
        <v>0.788115635102</v>
      </c>
    </row>
    <row r="11" spans="2:40" x14ac:dyDescent="0.35">
      <c r="B11" s="18" t="s">
        <v>89</v>
      </c>
      <c r="C11" s="19">
        <v>9.8352850253619603E-2</v>
      </c>
      <c r="D11" s="19">
        <v>8.1188523071713203E-2</v>
      </c>
      <c r="E11" s="19">
        <v>0.113201988553238</v>
      </c>
      <c r="F11" s="19"/>
      <c r="G11" s="19">
        <v>0</v>
      </c>
      <c r="H11" s="19">
        <v>8.4146232332183296E-2</v>
      </c>
      <c r="I11" s="19">
        <v>6.14309535092755E-2</v>
      </c>
      <c r="J11" s="19">
        <v>4.7718710573195502E-2</v>
      </c>
      <c r="K11" s="19">
        <v>0.18732809730467101</v>
      </c>
      <c r="L11" s="19">
        <v>0.15136820986044699</v>
      </c>
      <c r="M11" s="19"/>
      <c r="N11" s="19">
        <v>5.2916470703661102E-2</v>
      </c>
      <c r="O11" s="19">
        <v>5.8426980676992403E-2</v>
      </c>
      <c r="P11" s="19">
        <v>0.114481197490527</v>
      </c>
      <c r="Q11" s="19">
        <v>0.147792347252719</v>
      </c>
      <c r="R11" s="19">
        <v>6.3594562914383396E-2</v>
      </c>
      <c r="S11" s="19"/>
      <c r="T11" s="19">
        <v>0</v>
      </c>
      <c r="U11" s="19">
        <v>0.15036511330559801</v>
      </c>
      <c r="V11" s="19">
        <v>0</v>
      </c>
      <c r="W11" s="19">
        <v>6.8238466569081405E-2</v>
      </c>
      <c r="X11" s="19"/>
      <c r="Y11" s="19">
        <v>7.9140862112142801E-2</v>
      </c>
      <c r="Z11" s="19">
        <v>0.10487195628594401</v>
      </c>
      <c r="AA11" s="19">
        <v>0.13940408450755601</v>
      </c>
      <c r="AB11" s="19">
        <v>0.15206342566908701</v>
      </c>
      <c r="AC11" s="19">
        <v>5.2352735027652801E-2</v>
      </c>
      <c r="AD11" s="19">
        <v>0</v>
      </c>
      <c r="AE11" s="19"/>
      <c r="AF11" s="19">
        <v>0.112492250149689</v>
      </c>
      <c r="AG11" s="19"/>
      <c r="AH11" s="19">
        <v>8.26677465618018E-2</v>
      </c>
      <c r="AI11" s="19"/>
      <c r="AJ11" s="19">
        <v>0.110028818534484</v>
      </c>
      <c r="AK11" s="19">
        <v>5.65141268854591E-2</v>
      </c>
      <c r="AL11" s="19">
        <v>9.9405846214086699E-2</v>
      </c>
      <c r="AM11" s="19">
        <v>0.12857888809968601</v>
      </c>
      <c r="AN11" s="19">
        <v>5.64808121959759E-2</v>
      </c>
    </row>
    <row r="12" spans="2:40" x14ac:dyDescent="0.35">
      <c r="B12" s="16" t="s">
        <v>348</v>
      </c>
    </row>
    <row r="13" spans="2:40" x14ac:dyDescent="0.35">
      <c r="B13" t="s">
        <v>63</v>
      </c>
    </row>
    <row r="14" spans="2:40" x14ac:dyDescent="0.35">
      <c r="B14" t="s">
        <v>64</v>
      </c>
    </row>
    <row r="16" spans="2:40" x14ac:dyDescent="0.35">
      <c r="B16" s="8" t="str">
        <f>HYPERLINK("#'Contents'!A1", "Return to Contents")</f>
        <v>Return to Contents</v>
      </c>
    </row>
  </sheetData>
  <mergeCells count="9">
    <mergeCell ref="AF5"/>
    <mergeCell ref="AH5"/>
    <mergeCell ref="AJ5:AN5"/>
    <mergeCell ref="D2:AH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B00-000000000000}">
  <dimension ref="B2:AN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0" width="10.7265625" customWidth="1"/>
    <col min="41" max="41" width="2.1796875" customWidth="1"/>
  </cols>
  <sheetData>
    <row r="2" spans="2:40" ht="40" customHeight="1" x14ac:dyDescent="0.35">
      <c r="D2" s="30" t="s">
        <v>356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row>
    <row r="5" spans="2:40" ht="30" customHeight="1" x14ac:dyDescent="0.35">
      <c r="B5" s="15"/>
      <c r="C5" s="15"/>
      <c r="D5" s="29" t="s">
        <v>49</v>
      </c>
      <c r="E5" s="29"/>
      <c r="F5" s="15"/>
      <c r="G5" s="29" t="s">
        <v>50</v>
      </c>
      <c r="H5" s="29"/>
      <c r="I5" s="29"/>
      <c r="J5" s="29"/>
      <c r="K5" s="29"/>
      <c r="L5" s="29"/>
      <c r="M5" s="15"/>
      <c r="N5" s="29" t="s">
        <v>51</v>
      </c>
      <c r="O5" s="29"/>
      <c r="P5" s="29"/>
      <c r="Q5" s="29"/>
      <c r="R5" s="29"/>
      <c r="S5" s="15"/>
      <c r="T5" s="29" t="s">
        <v>52</v>
      </c>
      <c r="U5" s="29"/>
      <c r="V5" s="29"/>
      <c r="W5" s="29"/>
      <c r="X5" s="15"/>
      <c r="Y5" s="29" t="s">
        <v>53</v>
      </c>
      <c r="Z5" s="29"/>
      <c r="AA5" s="29"/>
      <c r="AB5" s="29"/>
      <c r="AC5" s="29"/>
      <c r="AD5" s="29"/>
      <c r="AE5" s="15"/>
      <c r="AF5" s="29" t="s">
        <v>42</v>
      </c>
      <c r="AG5" s="15"/>
      <c r="AH5" s="29" t="s">
        <v>43</v>
      </c>
      <c r="AI5" s="15"/>
      <c r="AJ5" s="29" t="s">
        <v>54</v>
      </c>
      <c r="AK5" s="29"/>
      <c r="AL5" s="29"/>
      <c r="AM5" s="29"/>
      <c r="AN5" s="29"/>
    </row>
    <row r="6" spans="2:4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C6" s="12" t="s">
        <v>40</v>
      </c>
      <c r="AD6" s="12" t="s">
        <v>41</v>
      </c>
      <c r="AF6" s="12" t="s">
        <v>42</v>
      </c>
      <c r="AH6" s="12" t="s">
        <v>43</v>
      </c>
      <c r="AJ6" s="12" t="s">
        <v>44</v>
      </c>
      <c r="AK6" s="12" t="s">
        <v>45</v>
      </c>
      <c r="AL6" s="12" t="s">
        <v>46</v>
      </c>
      <c r="AM6" s="12" t="s">
        <v>47</v>
      </c>
      <c r="AN6" s="12" t="s">
        <v>48</v>
      </c>
    </row>
    <row r="7" spans="2:40" ht="30" customHeight="1" x14ac:dyDescent="0.35">
      <c r="B7" s="10" t="s">
        <v>19</v>
      </c>
      <c r="C7" s="10">
        <v>209</v>
      </c>
      <c r="D7" s="10">
        <v>103</v>
      </c>
      <c r="E7" s="10">
        <v>105</v>
      </c>
      <c r="F7" s="10"/>
      <c r="G7" s="10">
        <v>22</v>
      </c>
      <c r="H7" s="10">
        <v>29</v>
      </c>
      <c r="I7" s="10">
        <v>32</v>
      </c>
      <c r="J7" s="10">
        <v>34</v>
      </c>
      <c r="K7" s="10">
        <v>38</v>
      </c>
      <c r="L7" s="10">
        <v>54</v>
      </c>
      <c r="M7" s="10"/>
      <c r="N7" s="10">
        <v>20</v>
      </c>
      <c r="O7" s="10">
        <v>31</v>
      </c>
      <c r="P7" s="10">
        <v>63</v>
      </c>
      <c r="Q7" s="10">
        <v>59</v>
      </c>
      <c r="R7" s="10">
        <v>34</v>
      </c>
      <c r="S7" s="10"/>
      <c r="T7" s="10">
        <v>16</v>
      </c>
      <c r="U7" s="10">
        <v>57</v>
      </c>
      <c r="V7" s="10">
        <v>56</v>
      </c>
      <c r="W7" s="10">
        <v>54</v>
      </c>
      <c r="X7" s="10"/>
      <c r="Y7" s="10">
        <v>90</v>
      </c>
      <c r="Z7" s="10">
        <v>21</v>
      </c>
      <c r="AA7" s="10">
        <v>60</v>
      </c>
      <c r="AB7" s="10">
        <v>16</v>
      </c>
      <c r="AC7" s="10">
        <v>12</v>
      </c>
      <c r="AD7" s="10">
        <v>9</v>
      </c>
      <c r="AE7" s="10"/>
      <c r="AF7" s="10">
        <v>96</v>
      </c>
      <c r="AG7" s="10"/>
      <c r="AH7" s="10">
        <v>203</v>
      </c>
      <c r="AI7" s="10"/>
      <c r="AJ7" s="10">
        <v>61</v>
      </c>
      <c r="AK7" s="10">
        <v>31</v>
      </c>
      <c r="AL7" s="10">
        <v>55</v>
      </c>
      <c r="AM7" s="10">
        <v>39</v>
      </c>
      <c r="AN7" s="10">
        <v>23</v>
      </c>
    </row>
    <row r="8" spans="2:40" ht="30" customHeight="1" x14ac:dyDescent="0.35">
      <c r="B8" s="11" t="s">
        <v>20</v>
      </c>
      <c r="C8" s="11">
        <v>209</v>
      </c>
      <c r="D8" s="11">
        <v>112</v>
      </c>
      <c r="E8" s="11">
        <v>96</v>
      </c>
      <c r="F8" s="11"/>
      <c r="G8" s="11">
        <v>26</v>
      </c>
      <c r="H8" s="11">
        <v>31</v>
      </c>
      <c r="I8" s="11">
        <v>33</v>
      </c>
      <c r="J8" s="11">
        <v>35</v>
      </c>
      <c r="K8" s="11">
        <v>33</v>
      </c>
      <c r="L8" s="11">
        <v>51</v>
      </c>
      <c r="M8" s="11"/>
      <c r="N8" s="11">
        <v>21</v>
      </c>
      <c r="O8" s="11">
        <v>32</v>
      </c>
      <c r="P8" s="11">
        <v>62</v>
      </c>
      <c r="Q8" s="11">
        <v>58</v>
      </c>
      <c r="R8" s="11">
        <v>34</v>
      </c>
      <c r="S8" s="11"/>
      <c r="T8" s="11">
        <v>16</v>
      </c>
      <c r="U8" s="11">
        <v>57</v>
      </c>
      <c r="V8" s="11">
        <v>56</v>
      </c>
      <c r="W8" s="11">
        <v>55</v>
      </c>
      <c r="X8" s="11"/>
      <c r="Y8" s="11">
        <v>92</v>
      </c>
      <c r="Z8" s="11">
        <v>21</v>
      </c>
      <c r="AA8" s="11">
        <v>57</v>
      </c>
      <c r="AB8" s="11">
        <v>16</v>
      </c>
      <c r="AC8" s="11">
        <v>14</v>
      </c>
      <c r="AD8" s="11">
        <v>9</v>
      </c>
      <c r="AE8" s="11"/>
      <c r="AF8" s="11">
        <v>96</v>
      </c>
      <c r="AG8" s="11"/>
      <c r="AH8" s="11">
        <v>204</v>
      </c>
      <c r="AI8" s="11"/>
      <c r="AJ8" s="11">
        <v>58</v>
      </c>
      <c r="AK8" s="11">
        <v>31</v>
      </c>
      <c r="AL8" s="11">
        <v>51</v>
      </c>
      <c r="AM8" s="11">
        <v>44</v>
      </c>
      <c r="AN8" s="11">
        <v>26</v>
      </c>
    </row>
    <row r="9" spans="2:40" ht="43.5" x14ac:dyDescent="0.35">
      <c r="B9" s="18" t="s">
        <v>355</v>
      </c>
      <c r="C9" s="17">
        <v>0.28985359722891701</v>
      </c>
      <c r="D9" s="17">
        <v>0.33998829300347899</v>
      </c>
      <c r="E9" s="17">
        <v>0.23420688479627899</v>
      </c>
      <c r="F9" s="17"/>
      <c r="G9" s="17">
        <v>0.24112045872131599</v>
      </c>
      <c r="H9" s="17">
        <v>0.39719446109363299</v>
      </c>
      <c r="I9" s="17">
        <v>0.411693562795727</v>
      </c>
      <c r="J9" s="17">
        <v>0.31369094020700899</v>
      </c>
      <c r="K9" s="17">
        <v>0.20900069342048699</v>
      </c>
      <c r="L9" s="17">
        <v>0.20716294830057899</v>
      </c>
      <c r="M9" s="17"/>
      <c r="N9" s="17">
        <v>0.235588376919142</v>
      </c>
      <c r="O9" s="17">
        <v>0.24368403936145699</v>
      </c>
      <c r="P9" s="17">
        <v>0.257050126674845</v>
      </c>
      <c r="Q9" s="17">
        <v>0.28265296395075901</v>
      </c>
      <c r="R9" s="17">
        <v>0.45585107619034998</v>
      </c>
      <c r="S9" s="17"/>
      <c r="T9" s="17">
        <v>0.202338420704338</v>
      </c>
      <c r="U9" s="17">
        <v>0.243449187581287</v>
      </c>
      <c r="V9" s="17">
        <v>0.34645550211269799</v>
      </c>
      <c r="W9" s="17">
        <v>0.30422015168969702</v>
      </c>
      <c r="X9" s="17"/>
      <c r="Y9" s="17">
        <v>0.33647328399195597</v>
      </c>
      <c r="Z9" s="17">
        <v>0.18115479254619399</v>
      </c>
      <c r="AA9" s="17">
        <v>0.20639649544809699</v>
      </c>
      <c r="AB9" s="17">
        <v>0.46966025473760098</v>
      </c>
      <c r="AC9" s="17">
        <v>0.20279718366518801</v>
      </c>
      <c r="AD9" s="17">
        <v>0.30507181827479801</v>
      </c>
      <c r="AE9" s="17"/>
      <c r="AF9" s="17">
        <v>0.302296234984477</v>
      </c>
      <c r="AG9" s="17"/>
      <c r="AH9" s="17">
        <v>0.27873150655748102</v>
      </c>
      <c r="AI9" s="17"/>
      <c r="AJ9" s="17">
        <v>0.33017512432318202</v>
      </c>
      <c r="AK9" s="17">
        <v>0.219322590234236</v>
      </c>
      <c r="AL9" s="17">
        <v>0.361907691759072</v>
      </c>
      <c r="AM9" s="17">
        <v>0.20554967549862499</v>
      </c>
      <c r="AN9" s="17">
        <v>0.28334410325919901</v>
      </c>
    </row>
    <row r="10" spans="2:40" ht="29" x14ac:dyDescent="0.35">
      <c r="B10" s="18" t="s">
        <v>346</v>
      </c>
      <c r="C10" s="17">
        <v>0.62330650152203304</v>
      </c>
      <c r="D10" s="17">
        <v>0.60407213015920402</v>
      </c>
      <c r="E10" s="17">
        <v>0.64185277371981297</v>
      </c>
      <c r="F10" s="17"/>
      <c r="G10" s="17">
        <v>0.75887954127868396</v>
      </c>
      <c r="H10" s="17">
        <v>0.60280553890636701</v>
      </c>
      <c r="I10" s="17">
        <v>0.53157088208694103</v>
      </c>
      <c r="J10" s="17">
        <v>0.50437929425960903</v>
      </c>
      <c r="K10" s="17">
        <v>0.69113443987423495</v>
      </c>
      <c r="L10" s="17">
        <v>0.66404429665303499</v>
      </c>
      <c r="M10" s="17"/>
      <c r="N10" s="17">
        <v>0.67402810531609203</v>
      </c>
      <c r="O10" s="17">
        <v>0.65628380696475397</v>
      </c>
      <c r="P10" s="17">
        <v>0.63998834197097398</v>
      </c>
      <c r="Q10" s="17">
        <v>0.64873200013390797</v>
      </c>
      <c r="R10" s="17">
        <v>0.46564774224254801</v>
      </c>
      <c r="S10" s="17"/>
      <c r="T10" s="17">
        <v>0.66345189847562402</v>
      </c>
      <c r="U10" s="17">
        <v>0.65857816285875803</v>
      </c>
      <c r="V10" s="17">
        <v>0.59935382042941998</v>
      </c>
      <c r="W10" s="17">
        <v>0.65794732731984495</v>
      </c>
      <c r="X10" s="17"/>
      <c r="Y10" s="17">
        <v>0.60820059054224196</v>
      </c>
      <c r="Z10" s="17">
        <v>0.68786297232988702</v>
      </c>
      <c r="AA10" s="17">
        <v>0.64755166082567805</v>
      </c>
      <c r="AB10" s="17">
        <v>0.40380913907867</v>
      </c>
      <c r="AC10" s="17">
        <v>0.79720281633481205</v>
      </c>
      <c r="AD10" s="17">
        <v>0.69492818172520199</v>
      </c>
      <c r="AE10" s="17"/>
      <c r="AF10" s="17">
        <v>0.61666429599517503</v>
      </c>
      <c r="AG10" s="17"/>
      <c r="AH10" s="17">
        <v>0.63671878748668898</v>
      </c>
      <c r="AI10" s="17"/>
      <c r="AJ10" s="17">
        <v>0.56067877900000196</v>
      </c>
      <c r="AK10" s="17">
        <v>0.72478237677559998</v>
      </c>
      <c r="AL10" s="17">
        <v>0.56329518564320002</v>
      </c>
      <c r="AM10" s="17">
        <v>0.74034425238132495</v>
      </c>
      <c r="AN10" s="17">
        <v>0.56347208998807996</v>
      </c>
    </row>
    <row r="11" spans="2:40" x14ac:dyDescent="0.35">
      <c r="B11" s="18" t="s">
        <v>89</v>
      </c>
      <c r="C11" s="19">
        <v>8.6839901249050194E-2</v>
      </c>
      <c r="D11" s="19">
        <v>5.59395768373167E-2</v>
      </c>
      <c r="E11" s="19">
        <v>0.12394034148390801</v>
      </c>
      <c r="F11" s="19"/>
      <c r="G11" s="19">
        <v>0</v>
      </c>
      <c r="H11" s="19">
        <v>0</v>
      </c>
      <c r="I11" s="19">
        <v>5.6735555117332602E-2</v>
      </c>
      <c r="J11" s="19">
        <v>0.181929765533381</v>
      </c>
      <c r="K11" s="19">
        <v>9.9864866705277194E-2</v>
      </c>
      <c r="L11" s="19">
        <v>0.12879275504638599</v>
      </c>
      <c r="M11" s="19"/>
      <c r="N11" s="19">
        <v>9.0383517764765997E-2</v>
      </c>
      <c r="O11" s="19">
        <v>0.100032153673789</v>
      </c>
      <c r="P11" s="19">
        <v>0.102961531354181</v>
      </c>
      <c r="Q11" s="19">
        <v>6.8615035915333994E-2</v>
      </c>
      <c r="R11" s="19">
        <v>7.8501181567101994E-2</v>
      </c>
      <c r="S11" s="19"/>
      <c r="T11" s="19">
        <v>0.13420968082003801</v>
      </c>
      <c r="U11" s="19">
        <v>9.7972649559955396E-2</v>
      </c>
      <c r="V11" s="19">
        <v>5.4190677457882697E-2</v>
      </c>
      <c r="W11" s="19">
        <v>3.7832520990457398E-2</v>
      </c>
      <c r="X11" s="19"/>
      <c r="Y11" s="19">
        <v>5.5326125465801901E-2</v>
      </c>
      <c r="Z11" s="19">
        <v>0.13098223512391899</v>
      </c>
      <c r="AA11" s="19">
        <v>0.14605184372622501</v>
      </c>
      <c r="AB11" s="19">
        <v>0.12653060618372899</v>
      </c>
      <c r="AC11" s="19">
        <v>0</v>
      </c>
      <c r="AD11" s="19">
        <v>0</v>
      </c>
      <c r="AE11" s="19"/>
      <c r="AF11" s="19">
        <v>8.1039469020348101E-2</v>
      </c>
      <c r="AG11" s="19"/>
      <c r="AH11" s="19">
        <v>8.4549705955829793E-2</v>
      </c>
      <c r="AI11" s="19"/>
      <c r="AJ11" s="19">
        <v>0.109146096676816</v>
      </c>
      <c r="AK11" s="19">
        <v>5.58950329901639E-2</v>
      </c>
      <c r="AL11" s="19">
        <v>7.4797122597727805E-2</v>
      </c>
      <c r="AM11" s="19">
        <v>5.4106072120049899E-2</v>
      </c>
      <c r="AN11" s="19">
        <v>0.153183806752721</v>
      </c>
    </row>
    <row r="12" spans="2:40" x14ac:dyDescent="0.35">
      <c r="B12" s="16" t="s">
        <v>348</v>
      </c>
    </row>
    <row r="13" spans="2:40" x14ac:dyDescent="0.35">
      <c r="B13" t="s">
        <v>63</v>
      </c>
    </row>
    <row r="14" spans="2:40" x14ac:dyDescent="0.35">
      <c r="B14" t="s">
        <v>64</v>
      </c>
    </row>
    <row r="16" spans="2:40" x14ac:dyDescent="0.35">
      <c r="B16" s="8" t="str">
        <f>HYPERLINK("#'Contents'!A1", "Return to Contents")</f>
        <v>Return to Contents</v>
      </c>
    </row>
  </sheetData>
  <mergeCells count="9">
    <mergeCell ref="AF5"/>
    <mergeCell ref="AH5"/>
    <mergeCell ref="AJ5:AN5"/>
    <mergeCell ref="D2:AH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C00-000000000000}">
  <dimension ref="B2:AN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0" width="10.7265625" customWidth="1"/>
    <col min="41" max="41" width="2.1796875" customWidth="1"/>
  </cols>
  <sheetData>
    <row r="2" spans="2:40" ht="40" customHeight="1" x14ac:dyDescent="0.35">
      <c r="D2" s="30" t="s">
        <v>358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row>
    <row r="5" spans="2:40" ht="30" customHeight="1" x14ac:dyDescent="0.35">
      <c r="B5" s="15"/>
      <c r="C5" s="15"/>
      <c r="D5" s="29" t="s">
        <v>49</v>
      </c>
      <c r="E5" s="29"/>
      <c r="F5" s="15"/>
      <c r="G5" s="29" t="s">
        <v>50</v>
      </c>
      <c r="H5" s="29"/>
      <c r="I5" s="29"/>
      <c r="J5" s="29"/>
      <c r="K5" s="29"/>
      <c r="L5" s="29"/>
      <c r="M5" s="15"/>
      <c r="N5" s="29" t="s">
        <v>51</v>
      </c>
      <c r="O5" s="29"/>
      <c r="P5" s="29"/>
      <c r="Q5" s="29"/>
      <c r="R5" s="29"/>
      <c r="S5" s="15"/>
      <c r="T5" s="29" t="s">
        <v>52</v>
      </c>
      <c r="U5" s="29"/>
      <c r="V5" s="29"/>
      <c r="W5" s="29"/>
      <c r="X5" s="15"/>
      <c r="Y5" s="29" t="s">
        <v>53</v>
      </c>
      <c r="Z5" s="29"/>
      <c r="AA5" s="29"/>
      <c r="AB5" s="29"/>
      <c r="AC5" s="29"/>
      <c r="AD5" s="29"/>
      <c r="AE5" s="15"/>
      <c r="AF5" s="29" t="s">
        <v>42</v>
      </c>
      <c r="AG5" s="15"/>
      <c r="AH5" s="29" t="s">
        <v>43</v>
      </c>
      <c r="AI5" s="15"/>
      <c r="AJ5" s="29" t="s">
        <v>54</v>
      </c>
      <c r="AK5" s="29"/>
      <c r="AL5" s="29"/>
      <c r="AM5" s="29"/>
      <c r="AN5" s="29"/>
    </row>
    <row r="6" spans="2:4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C6" s="12" t="s">
        <v>40</v>
      </c>
      <c r="AD6" s="12" t="s">
        <v>41</v>
      </c>
      <c r="AF6" s="12" t="s">
        <v>42</v>
      </c>
      <c r="AH6" s="12" t="s">
        <v>43</v>
      </c>
      <c r="AJ6" s="12" t="s">
        <v>44</v>
      </c>
      <c r="AK6" s="12" t="s">
        <v>45</v>
      </c>
      <c r="AL6" s="12" t="s">
        <v>46</v>
      </c>
      <c r="AM6" s="12" t="s">
        <v>47</v>
      </c>
      <c r="AN6" s="12" t="s">
        <v>48</v>
      </c>
    </row>
    <row r="7" spans="2:40" ht="30" customHeight="1" x14ac:dyDescent="0.35">
      <c r="B7" s="10" t="s">
        <v>19</v>
      </c>
      <c r="C7" s="10">
        <v>198</v>
      </c>
      <c r="D7" s="10">
        <v>83</v>
      </c>
      <c r="E7" s="10">
        <v>112</v>
      </c>
      <c r="F7" s="10"/>
      <c r="G7" s="10">
        <v>18</v>
      </c>
      <c r="H7" s="10">
        <v>35</v>
      </c>
      <c r="I7" s="10">
        <v>26</v>
      </c>
      <c r="J7" s="10">
        <v>36</v>
      </c>
      <c r="K7" s="10">
        <v>34</v>
      </c>
      <c r="L7" s="10">
        <v>49</v>
      </c>
      <c r="M7" s="10"/>
      <c r="N7" s="10">
        <v>19</v>
      </c>
      <c r="O7" s="10">
        <v>36</v>
      </c>
      <c r="P7" s="10">
        <v>65</v>
      </c>
      <c r="Q7" s="10">
        <v>59</v>
      </c>
      <c r="R7" s="10">
        <v>18</v>
      </c>
      <c r="S7" s="10"/>
      <c r="T7" s="10">
        <v>14</v>
      </c>
      <c r="U7" s="10">
        <v>61</v>
      </c>
      <c r="V7" s="10">
        <v>37</v>
      </c>
      <c r="W7" s="10">
        <v>54</v>
      </c>
      <c r="X7" s="10"/>
      <c r="Y7" s="10">
        <v>83</v>
      </c>
      <c r="Z7" s="10">
        <v>18</v>
      </c>
      <c r="AA7" s="10">
        <v>59</v>
      </c>
      <c r="AB7" s="10">
        <v>19</v>
      </c>
      <c r="AC7" s="10">
        <v>15</v>
      </c>
      <c r="AD7" s="10">
        <v>2</v>
      </c>
      <c r="AE7" s="10"/>
      <c r="AF7" s="10">
        <v>98</v>
      </c>
      <c r="AG7" s="10"/>
      <c r="AH7" s="10">
        <v>189</v>
      </c>
      <c r="AI7" s="10"/>
      <c r="AJ7" s="10">
        <v>57</v>
      </c>
      <c r="AK7" s="10">
        <v>34</v>
      </c>
      <c r="AL7" s="10">
        <v>42</v>
      </c>
      <c r="AM7" s="10">
        <v>48</v>
      </c>
      <c r="AN7" s="10">
        <v>17</v>
      </c>
    </row>
    <row r="8" spans="2:40" ht="30" customHeight="1" x14ac:dyDescent="0.35">
      <c r="B8" s="11" t="s">
        <v>20</v>
      </c>
      <c r="C8" s="11">
        <v>200</v>
      </c>
      <c r="D8" s="11">
        <v>94</v>
      </c>
      <c r="E8" s="11">
        <v>104</v>
      </c>
      <c r="F8" s="11"/>
      <c r="G8" s="11">
        <v>20</v>
      </c>
      <c r="H8" s="11">
        <v>40</v>
      </c>
      <c r="I8" s="11">
        <v>27</v>
      </c>
      <c r="J8" s="11">
        <v>36</v>
      </c>
      <c r="K8" s="11">
        <v>30</v>
      </c>
      <c r="L8" s="11">
        <v>47</v>
      </c>
      <c r="M8" s="11"/>
      <c r="N8" s="11">
        <v>20</v>
      </c>
      <c r="O8" s="11">
        <v>37</v>
      </c>
      <c r="P8" s="11">
        <v>65</v>
      </c>
      <c r="Q8" s="11">
        <v>59</v>
      </c>
      <c r="R8" s="11">
        <v>18</v>
      </c>
      <c r="S8" s="11"/>
      <c r="T8" s="11">
        <v>14</v>
      </c>
      <c r="U8" s="11">
        <v>60</v>
      </c>
      <c r="V8" s="11">
        <v>37</v>
      </c>
      <c r="W8" s="11">
        <v>56</v>
      </c>
      <c r="X8" s="11"/>
      <c r="Y8" s="11">
        <v>86</v>
      </c>
      <c r="Z8" s="11">
        <v>18</v>
      </c>
      <c r="AA8" s="11">
        <v>56</v>
      </c>
      <c r="AB8" s="11">
        <v>20</v>
      </c>
      <c r="AC8" s="11">
        <v>16</v>
      </c>
      <c r="AD8" s="11">
        <v>2</v>
      </c>
      <c r="AE8" s="11"/>
      <c r="AF8" s="11">
        <v>99</v>
      </c>
      <c r="AG8" s="11"/>
      <c r="AH8" s="11">
        <v>191</v>
      </c>
      <c r="AI8" s="11"/>
      <c r="AJ8" s="11">
        <v>55</v>
      </c>
      <c r="AK8" s="11">
        <v>33</v>
      </c>
      <c r="AL8" s="11">
        <v>40</v>
      </c>
      <c r="AM8" s="11">
        <v>54</v>
      </c>
      <c r="AN8" s="11">
        <v>18</v>
      </c>
    </row>
    <row r="9" spans="2:40" ht="43.5" x14ac:dyDescent="0.35">
      <c r="B9" s="18" t="s">
        <v>357</v>
      </c>
      <c r="C9" s="17">
        <v>0.28793648666308402</v>
      </c>
      <c r="D9" s="17">
        <v>0.332097183787468</v>
      </c>
      <c r="E9" s="17">
        <v>0.25641353159575198</v>
      </c>
      <c r="F9" s="17"/>
      <c r="G9" s="17">
        <v>0.30995204828463901</v>
      </c>
      <c r="H9" s="17">
        <v>0.36765618560365698</v>
      </c>
      <c r="I9" s="17">
        <v>0.32361635332122202</v>
      </c>
      <c r="J9" s="17">
        <v>0.226325968113263</v>
      </c>
      <c r="K9" s="17">
        <v>0.34733842529806602</v>
      </c>
      <c r="L9" s="17">
        <v>0.19897875351282199</v>
      </c>
      <c r="M9" s="17"/>
      <c r="N9" s="17">
        <v>0.41777789323796799</v>
      </c>
      <c r="O9" s="17">
        <v>0.35528856344778298</v>
      </c>
      <c r="P9" s="17">
        <v>0.20316203015343701</v>
      </c>
      <c r="Q9" s="17">
        <v>0.25595005687956401</v>
      </c>
      <c r="R9" s="17">
        <v>0.37683382460905002</v>
      </c>
      <c r="S9" s="17"/>
      <c r="T9" s="17">
        <v>0.36089391686276501</v>
      </c>
      <c r="U9" s="17">
        <v>0.31033595111130902</v>
      </c>
      <c r="V9" s="17">
        <v>0.25733250053495099</v>
      </c>
      <c r="W9" s="17">
        <v>0.25314713095316199</v>
      </c>
      <c r="X9" s="17"/>
      <c r="Y9" s="17">
        <v>0.28918708840752799</v>
      </c>
      <c r="Z9" s="17">
        <v>0.39502028017906099</v>
      </c>
      <c r="AA9" s="17">
        <v>0.25029993791514898</v>
      </c>
      <c r="AB9" s="17">
        <v>0.33472533294176299</v>
      </c>
      <c r="AC9" s="17">
        <v>0.169602627725878</v>
      </c>
      <c r="AD9" s="17">
        <v>0.486906077052917</v>
      </c>
      <c r="AE9" s="17"/>
      <c r="AF9" s="17">
        <v>0.31000401763017199</v>
      </c>
      <c r="AG9" s="17"/>
      <c r="AH9" s="17">
        <v>0.28308193610676702</v>
      </c>
      <c r="AI9" s="17"/>
      <c r="AJ9" s="17">
        <v>0.44330058866934402</v>
      </c>
      <c r="AK9" s="17">
        <v>0.15984615834015101</v>
      </c>
      <c r="AL9" s="17">
        <v>0.31514146135954602</v>
      </c>
      <c r="AM9" s="17">
        <v>0.20342046923418</v>
      </c>
      <c r="AN9" s="17">
        <v>0.248397736502602</v>
      </c>
    </row>
    <row r="10" spans="2:40" ht="29" x14ac:dyDescent="0.35">
      <c r="B10" s="18" t="s">
        <v>346</v>
      </c>
      <c r="C10" s="17">
        <v>0.60673826314920798</v>
      </c>
      <c r="D10" s="17">
        <v>0.58287625904245399</v>
      </c>
      <c r="E10" s="17">
        <v>0.62646043515901095</v>
      </c>
      <c r="F10" s="17"/>
      <c r="G10" s="17">
        <v>0.51580030776993802</v>
      </c>
      <c r="H10" s="17">
        <v>0.54454467551805397</v>
      </c>
      <c r="I10" s="17">
        <v>0.50050547618232499</v>
      </c>
      <c r="J10" s="17">
        <v>0.72346464001645405</v>
      </c>
      <c r="K10" s="17">
        <v>0.56688899813737703</v>
      </c>
      <c r="L10" s="17">
        <v>0.69467490491096495</v>
      </c>
      <c r="M10" s="17"/>
      <c r="N10" s="17">
        <v>0.53914173106220398</v>
      </c>
      <c r="O10" s="17">
        <v>0.47617280103104298</v>
      </c>
      <c r="P10" s="17">
        <v>0.72795549167173601</v>
      </c>
      <c r="Q10" s="17">
        <v>0.60901905754359598</v>
      </c>
      <c r="R10" s="17">
        <v>0.54021736282055899</v>
      </c>
      <c r="S10" s="17"/>
      <c r="T10" s="17">
        <v>0.50673779886633297</v>
      </c>
      <c r="U10" s="17">
        <v>0.54300486840068796</v>
      </c>
      <c r="V10" s="17">
        <v>0.637404697437293</v>
      </c>
      <c r="W10" s="17">
        <v>0.71195066591035105</v>
      </c>
      <c r="X10" s="17"/>
      <c r="Y10" s="17">
        <v>0.60497747930331702</v>
      </c>
      <c r="Z10" s="17">
        <v>0.55680378423492805</v>
      </c>
      <c r="AA10" s="17">
        <v>0.64669007900762598</v>
      </c>
      <c r="AB10" s="17">
        <v>0.51088376233428601</v>
      </c>
      <c r="AC10" s="17">
        <v>0.68998634361510802</v>
      </c>
      <c r="AD10" s="17">
        <v>0.513093922947083</v>
      </c>
      <c r="AE10" s="17"/>
      <c r="AF10" s="17">
        <v>0.58021209591645995</v>
      </c>
      <c r="AG10" s="17"/>
      <c r="AH10" s="17">
        <v>0.61098531555884905</v>
      </c>
      <c r="AI10" s="17"/>
      <c r="AJ10" s="17">
        <v>0.43864833745225401</v>
      </c>
      <c r="AK10" s="17">
        <v>0.78407656249202995</v>
      </c>
      <c r="AL10" s="17">
        <v>0.55336827834316105</v>
      </c>
      <c r="AM10" s="17">
        <v>0.692643160253262</v>
      </c>
      <c r="AN10" s="17">
        <v>0.64779454885667698</v>
      </c>
    </row>
    <row r="11" spans="2:40" x14ac:dyDescent="0.35">
      <c r="B11" s="18" t="s">
        <v>89</v>
      </c>
      <c r="C11" s="19">
        <v>0.105325250187708</v>
      </c>
      <c r="D11" s="19">
        <v>8.5026557170077399E-2</v>
      </c>
      <c r="E11" s="19">
        <v>0.117126033245237</v>
      </c>
      <c r="F11" s="19"/>
      <c r="G11" s="19">
        <v>0.174247643945423</v>
      </c>
      <c r="H11" s="19">
        <v>8.7799138878289398E-2</v>
      </c>
      <c r="I11" s="19">
        <v>0.17587817049645299</v>
      </c>
      <c r="J11" s="19">
        <v>5.0209391870283102E-2</v>
      </c>
      <c r="K11" s="19">
        <v>8.5772576564557404E-2</v>
      </c>
      <c r="L11" s="19">
        <v>0.106346341576213</v>
      </c>
      <c r="M11" s="19"/>
      <c r="N11" s="19">
        <v>4.30803756998277E-2</v>
      </c>
      <c r="O11" s="19">
        <v>0.16853863552117301</v>
      </c>
      <c r="P11" s="19">
        <v>6.8882478174826803E-2</v>
      </c>
      <c r="Q11" s="19">
        <v>0.13503088557684001</v>
      </c>
      <c r="R11" s="19">
        <v>8.2948812570390704E-2</v>
      </c>
      <c r="S11" s="19"/>
      <c r="T11" s="19">
        <v>0.132368284270902</v>
      </c>
      <c r="U11" s="19">
        <v>0.146659180488003</v>
      </c>
      <c r="V11" s="19">
        <v>0.10526280202775699</v>
      </c>
      <c r="W11" s="19">
        <v>3.4902203136487099E-2</v>
      </c>
      <c r="X11" s="19"/>
      <c r="Y11" s="19">
        <v>0.105835432289155</v>
      </c>
      <c r="Z11" s="19">
        <v>4.8175935586010403E-2</v>
      </c>
      <c r="AA11" s="19">
        <v>0.103009983077225</v>
      </c>
      <c r="AB11" s="19">
        <v>0.154390904723952</v>
      </c>
      <c r="AC11" s="19">
        <v>0.140411028659013</v>
      </c>
      <c r="AD11" s="19">
        <v>0</v>
      </c>
      <c r="AE11" s="19"/>
      <c r="AF11" s="19">
        <v>0.10978388645336799</v>
      </c>
      <c r="AG11" s="19"/>
      <c r="AH11" s="19">
        <v>0.105932748334384</v>
      </c>
      <c r="AI11" s="19"/>
      <c r="AJ11" s="19">
        <v>0.118051073878402</v>
      </c>
      <c r="AK11" s="19">
        <v>5.6077279167818801E-2</v>
      </c>
      <c r="AL11" s="19">
        <v>0.13149026029729299</v>
      </c>
      <c r="AM11" s="19">
        <v>0.103936370512558</v>
      </c>
      <c r="AN11" s="19">
        <v>0.10380771464072</v>
      </c>
    </row>
    <row r="12" spans="2:40" x14ac:dyDescent="0.35">
      <c r="B12" s="16" t="s">
        <v>348</v>
      </c>
    </row>
    <row r="13" spans="2:40" x14ac:dyDescent="0.35">
      <c r="B13" t="s">
        <v>63</v>
      </c>
    </row>
    <row r="14" spans="2:40" x14ac:dyDescent="0.35">
      <c r="B14" t="s">
        <v>64</v>
      </c>
    </row>
    <row r="16" spans="2:40" x14ac:dyDescent="0.35">
      <c r="B16" s="8" t="str">
        <f>HYPERLINK("#'Contents'!A1", "Return to Contents")</f>
        <v>Return to Contents</v>
      </c>
    </row>
  </sheetData>
  <mergeCells count="9">
    <mergeCell ref="AF5"/>
    <mergeCell ref="AH5"/>
    <mergeCell ref="AJ5:AN5"/>
    <mergeCell ref="D2:AH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D00-000000000000}">
  <dimension ref="B2:AN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0" width="10.7265625" customWidth="1"/>
    <col min="41" max="41" width="2.1796875" customWidth="1"/>
  </cols>
  <sheetData>
    <row r="2" spans="2:40" ht="40" customHeight="1" x14ac:dyDescent="0.35">
      <c r="D2" s="30" t="s">
        <v>360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row>
    <row r="5" spans="2:40" ht="30" customHeight="1" x14ac:dyDescent="0.35">
      <c r="B5" s="15"/>
      <c r="C5" s="15"/>
      <c r="D5" s="29" t="s">
        <v>49</v>
      </c>
      <c r="E5" s="29"/>
      <c r="F5" s="15"/>
      <c r="G5" s="29" t="s">
        <v>50</v>
      </c>
      <c r="H5" s="29"/>
      <c r="I5" s="29"/>
      <c r="J5" s="29"/>
      <c r="K5" s="29"/>
      <c r="L5" s="29"/>
      <c r="M5" s="15"/>
      <c r="N5" s="29" t="s">
        <v>51</v>
      </c>
      <c r="O5" s="29"/>
      <c r="P5" s="29"/>
      <c r="Q5" s="29"/>
      <c r="R5" s="29"/>
      <c r="S5" s="15"/>
      <c r="T5" s="29" t="s">
        <v>52</v>
      </c>
      <c r="U5" s="29"/>
      <c r="V5" s="29"/>
      <c r="W5" s="29"/>
      <c r="X5" s="15"/>
      <c r="Y5" s="29" t="s">
        <v>53</v>
      </c>
      <c r="Z5" s="29"/>
      <c r="AA5" s="29"/>
      <c r="AB5" s="29"/>
      <c r="AC5" s="29"/>
      <c r="AD5" s="29"/>
      <c r="AE5" s="15"/>
      <c r="AF5" s="29" t="s">
        <v>42</v>
      </c>
      <c r="AG5" s="15"/>
      <c r="AH5" s="29" t="s">
        <v>43</v>
      </c>
      <c r="AI5" s="15"/>
      <c r="AJ5" s="29" t="s">
        <v>54</v>
      </c>
      <c r="AK5" s="29"/>
      <c r="AL5" s="29"/>
      <c r="AM5" s="29"/>
      <c r="AN5" s="29"/>
    </row>
    <row r="6" spans="2:4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C6" s="12" t="s">
        <v>40</v>
      </c>
      <c r="AD6" s="12" t="s">
        <v>41</v>
      </c>
      <c r="AF6" s="12" t="s">
        <v>42</v>
      </c>
      <c r="AH6" s="12" t="s">
        <v>43</v>
      </c>
      <c r="AJ6" s="12" t="s">
        <v>44</v>
      </c>
      <c r="AK6" s="12" t="s">
        <v>45</v>
      </c>
      <c r="AL6" s="12" t="s">
        <v>46</v>
      </c>
      <c r="AM6" s="12" t="s">
        <v>47</v>
      </c>
      <c r="AN6" s="12" t="s">
        <v>48</v>
      </c>
    </row>
    <row r="7" spans="2:40" ht="30" customHeight="1" x14ac:dyDescent="0.35">
      <c r="B7" s="10" t="s">
        <v>19</v>
      </c>
      <c r="C7" s="10">
        <v>191</v>
      </c>
      <c r="D7" s="10">
        <v>83</v>
      </c>
      <c r="E7" s="10">
        <v>108</v>
      </c>
      <c r="F7" s="10"/>
      <c r="G7" s="10">
        <v>24</v>
      </c>
      <c r="H7" s="10">
        <v>28</v>
      </c>
      <c r="I7" s="10">
        <v>28</v>
      </c>
      <c r="J7" s="10">
        <v>27</v>
      </c>
      <c r="K7" s="10">
        <v>32</v>
      </c>
      <c r="L7" s="10">
        <v>52</v>
      </c>
      <c r="M7" s="10"/>
      <c r="N7" s="10">
        <v>20</v>
      </c>
      <c r="O7" s="10">
        <v>29</v>
      </c>
      <c r="P7" s="10">
        <v>61</v>
      </c>
      <c r="Q7" s="10">
        <v>57</v>
      </c>
      <c r="R7" s="10">
        <v>24</v>
      </c>
      <c r="S7" s="10"/>
      <c r="T7" s="10">
        <v>9</v>
      </c>
      <c r="U7" s="10">
        <v>71</v>
      </c>
      <c r="V7" s="10">
        <v>50</v>
      </c>
      <c r="W7" s="10">
        <v>36</v>
      </c>
      <c r="X7" s="10"/>
      <c r="Y7" s="10">
        <v>67</v>
      </c>
      <c r="Z7" s="10">
        <v>22</v>
      </c>
      <c r="AA7" s="10">
        <v>70</v>
      </c>
      <c r="AB7" s="10">
        <v>11</v>
      </c>
      <c r="AC7" s="10">
        <v>14</v>
      </c>
      <c r="AD7" s="10">
        <v>4</v>
      </c>
      <c r="AE7" s="10"/>
      <c r="AF7" s="10">
        <v>105</v>
      </c>
      <c r="AG7" s="10"/>
      <c r="AH7" s="10">
        <v>189</v>
      </c>
      <c r="AI7" s="10"/>
      <c r="AJ7" s="10">
        <v>62</v>
      </c>
      <c r="AK7" s="10">
        <v>33</v>
      </c>
      <c r="AL7" s="10">
        <v>40</v>
      </c>
      <c r="AM7" s="10">
        <v>35</v>
      </c>
      <c r="AN7" s="10">
        <v>21</v>
      </c>
    </row>
    <row r="8" spans="2:40" ht="30" customHeight="1" x14ac:dyDescent="0.35">
      <c r="B8" s="11" t="s">
        <v>20</v>
      </c>
      <c r="C8" s="11">
        <v>190</v>
      </c>
      <c r="D8" s="11">
        <v>91</v>
      </c>
      <c r="E8" s="11">
        <v>99</v>
      </c>
      <c r="F8" s="11"/>
      <c r="G8" s="11">
        <v>26</v>
      </c>
      <c r="H8" s="11">
        <v>31</v>
      </c>
      <c r="I8" s="11">
        <v>29</v>
      </c>
      <c r="J8" s="11">
        <v>27</v>
      </c>
      <c r="K8" s="11">
        <v>28</v>
      </c>
      <c r="L8" s="11">
        <v>49</v>
      </c>
      <c r="M8" s="11"/>
      <c r="N8" s="11">
        <v>20</v>
      </c>
      <c r="O8" s="11">
        <v>29</v>
      </c>
      <c r="P8" s="11">
        <v>59</v>
      </c>
      <c r="Q8" s="11">
        <v>57</v>
      </c>
      <c r="R8" s="11">
        <v>24</v>
      </c>
      <c r="S8" s="11"/>
      <c r="T8" s="11">
        <v>10</v>
      </c>
      <c r="U8" s="11">
        <v>70</v>
      </c>
      <c r="V8" s="11">
        <v>49</v>
      </c>
      <c r="W8" s="11">
        <v>37</v>
      </c>
      <c r="X8" s="11"/>
      <c r="Y8" s="11">
        <v>69</v>
      </c>
      <c r="Z8" s="11">
        <v>23</v>
      </c>
      <c r="AA8" s="11">
        <v>65</v>
      </c>
      <c r="AB8" s="11">
        <v>11</v>
      </c>
      <c r="AC8" s="11">
        <v>14</v>
      </c>
      <c r="AD8" s="11">
        <v>4</v>
      </c>
      <c r="AE8" s="11"/>
      <c r="AF8" s="11">
        <v>103</v>
      </c>
      <c r="AG8" s="11"/>
      <c r="AH8" s="11">
        <v>187</v>
      </c>
      <c r="AI8" s="11"/>
      <c r="AJ8" s="11">
        <v>60</v>
      </c>
      <c r="AK8" s="11">
        <v>32</v>
      </c>
      <c r="AL8" s="11">
        <v>38</v>
      </c>
      <c r="AM8" s="11">
        <v>39</v>
      </c>
      <c r="AN8" s="11">
        <v>21</v>
      </c>
    </row>
    <row r="9" spans="2:40" ht="43.5" x14ac:dyDescent="0.35">
      <c r="B9" s="18" t="s">
        <v>359</v>
      </c>
      <c r="C9" s="17">
        <v>0.47485099708897499</v>
      </c>
      <c r="D9" s="17">
        <v>0.56007196123787095</v>
      </c>
      <c r="E9" s="17">
        <v>0.39683521707786201</v>
      </c>
      <c r="F9" s="17"/>
      <c r="G9" s="17">
        <v>0.425644291059326</v>
      </c>
      <c r="H9" s="17">
        <v>0.57030989391757303</v>
      </c>
      <c r="I9" s="17">
        <v>0.40701188731341997</v>
      </c>
      <c r="J9" s="17">
        <v>0.57156072498712995</v>
      </c>
      <c r="K9" s="17">
        <v>0.44782042463817301</v>
      </c>
      <c r="L9" s="17">
        <v>0.44354829013021402</v>
      </c>
      <c r="M9" s="17"/>
      <c r="N9" s="17">
        <v>0.49453173924244498</v>
      </c>
      <c r="O9" s="17">
        <v>0.462898792827871</v>
      </c>
      <c r="P9" s="17">
        <v>0.44356754106089002</v>
      </c>
      <c r="Q9" s="17">
        <v>0.45151424249343403</v>
      </c>
      <c r="R9" s="17">
        <v>0.60377386185217896</v>
      </c>
      <c r="S9" s="17"/>
      <c r="T9" s="17">
        <v>0.58575946338404405</v>
      </c>
      <c r="U9" s="17">
        <v>0.442123395727405</v>
      </c>
      <c r="V9" s="17">
        <v>0.52680259688557196</v>
      </c>
      <c r="W9" s="17">
        <v>0.50962729286041297</v>
      </c>
      <c r="X9" s="17"/>
      <c r="Y9" s="17">
        <v>0.49672004199742797</v>
      </c>
      <c r="Z9" s="17">
        <v>0.49241989872053699</v>
      </c>
      <c r="AA9" s="17">
        <v>0.44799416750651899</v>
      </c>
      <c r="AB9" s="17">
        <v>0.70558154152860697</v>
      </c>
      <c r="AC9" s="17">
        <v>0.363262161574403</v>
      </c>
      <c r="AD9" s="17">
        <v>0.20806531641454601</v>
      </c>
      <c r="AE9" s="17"/>
      <c r="AF9" s="17">
        <v>0.48880219739302799</v>
      </c>
      <c r="AG9" s="17"/>
      <c r="AH9" s="17">
        <v>0.46764320328215597</v>
      </c>
      <c r="AI9" s="17"/>
      <c r="AJ9" s="17">
        <v>0.46623135788121101</v>
      </c>
      <c r="AK9" s="17">
        <v>0.49483778034570702</v>
      </c>
      <c r="AL9" s="17">
        <v>0.53655489500640696</v>
      </c>
      <c r="AM9" s="17">
        <v>0.39874226095694298</v>
      </c>
      <c r="AN9" s="17">
        <v>0.49944454896033602</v>
      </c>
    </row>
    <row r="10" spans="2:40" ht="29" x14ac:dyDescent="0.35">
      <c r="B10" s="18" t="s">
        <v>346</v>
      </c>
      <c r="C10" s="17">
        <v>0.417850710111485</v>
      </c>
      <c r="D10" s="17">
        <v>0.34561723338433298</v>
      </c>
      <c r="E10" s="17">
        <v>0.48397705690964499</v>
      </c>
      <c r="F10" s="17"/>
      <c r="G10" s="17">
        <v>0.52661549703840604</v>
      </c>
      <c r="H10" s="17">
        <v>0.38001945058382902</v>
      </c>
      <c r="I10" s="17">
        <v>0.493645039461303</v>
      </c>
      <c r="J10" s="17">
        <v>0.32591813162278399</v>
      </c>
      <c r="K10" s="17">
        <v>0.46190222674675901</v>
      </c>
      <c r="L10" s="17">
        <v>0.36408897655029598</v>
      </c>
      <c r="M10" s="17"/>
      <c r="N10" s="17">
        <v>0.40052107818314098</v>
      </c>
      <c r="O10" s="17">
        <v>0.477794511771163</v>
      </c>
      <c r="P10" s="17">
        <v>0.372557951858485</v>
      </c>
      <c r="Q10" s="17">
        <v>0.49845391653298698</v>
      </c>
      <c r="R10" s="17">
        <v>0.28073088023478898</v>
      </c>
      <c r="S10" s="17"/>
      <c r="T10" s="17">
        <v>0.414240536615956</v>
      </c>
      <c r="U10" s="17">
        <v>0.44014900603175799</v>
      </c>
      <c r="V10" s="17">
        <v>0.40445510484439601</v>
      </c>
      <c r="W10" s="17">
        <v>0.40765278178222297</v>
      </c>
      <c r="X10" s="17"/>
      <c r="Y10" s="17">
        <v>0.38694380403822598</v>
      </c>
      <c r="Z10" s="17">
        <v>0.42962553370930601</v>
      </c>
      <c r="AA10" s="17">
        <v>0.422618940106812</v>
      </c>
      <c r="AB10" s="17">
        <v>0.29441845847139297</v>
      </c>
      <c r="AC10" s="17">
        <v>0.547525325164954</v>
      </c>
      <c r="AD10" s="17">
        <v>0.79193468358545405</v>
      </c>
      <c r="AE10" s="17"/>
      <c r="AF10" s="17">
        <v>0.37173766505237599</v>
      </c>
      <c r="AG10" s="17"/>
      <c r="AH10" s="17">
        <v>0.42358580956672898</v>
      </c>
      <c r="AI10" s="17"/>
      <c r="AJ10" s="17">
        <v>0.37646258007098199</v>
      </c>
      <c r="AK10" s="17">
        <v>0.390039540827394</v>
      </c>
      <c r="AL10" s="17">
        <v>0.39390001317362999</v>
      </c>
      <c r="AM10" s="17">
        <v>0.48277860642786802</v>
      </c>
      <c r="AN10" s="17">
        <v>0.50055545103966403</v>
      </c>
    </row>
    <row r="11" spans="2:40" x14ac:dyDescent="0.35">
      <c r="B11" s="18" t="s">
        <v>89</v>
      </c>
      <c r="C11" s="19">
        <v>0.10729829279953899</v>
      </c>
      <c r="D11" s="19">
        <v>9.4310805377795598E-2</v>
      </c>
      <c r="E11" s="19">
        <v>0.119187726012493</v>
      </c>
      <c r="F11" s="19"/>
      <c r="G11" s="19">
        <v>4.7740211902267501E-2</v>
      </c>
      <c r="H11" s="19">
        <v>4.9670655498597303E-2</v>
      </c>
      <c r="I11" s="19">
        <v>9.9343073225277106E-2</v>
      </c>
      <c r="J11" s="19">
        <v>0.102521143390086</v>
      </c>
      <c r="K11" s="19">
        <v>9.0277348615069003E-2</v>
      </c>
      <c r="L11" s="19">
        <v>0.19236273331949</v>
      </c>
      <c r="M11" s="19"/>
      <c r="N11" s="19">
        <v>0.104947182574414</v>
      </c>
      <c r="O11" s="19">
        <v>5.9306695400966399E-2</v>
      </c>
      <c r="P11" s="19">
        <v>0.183874507080625</v>
      </c>
      <c r="Q11" s="19">
        <v>5.0031840973579801E-2</v>
      </c>
      <c r="R11" s="19">
        <v>0.115495257913032</v>
      </c>
      <c r="S11" s="19"/>
      <c r="T11" s="19">
        <v>0</v>
      </c>
      <c r="U11" s="19">
        <v>0.11772759824083801</v>
      </c>
      <c r="V11" s="19">
        <v>6.8742298270032406E-2</v>
      </c>
      <c r="W11" s="19">
        <v>8.2719925357363999E-2</v>
      </c>
      <c r="X11" s="19"/>
      <c r="Y11" s="19">
        <v>0.116336153964347</v>
      </c>
      <c r="Z11" s="19">
        <v>7.7954567570157396E-2</v>
      </c>
      <c r="AA11" s="19">
        <v>0.12938689238666901</v>
      </c>
      <c r="AB11" s="19">
        <v>0</v>
      </c>
      <c r="AC11" s="19">
        <v>8.9212513260642404E-2</v>
      </c>
      <c r="AD11" s="19">
        <v>0</v>
      </c>
      <c r="AE11" s="19"/>
      <c r="AF11" s="19">
        <v>0.13946013755459599</v>
      </c>
      <c r="AG11" s="19"/>
      <c r="AH11" s="19">
        <v>0.108770987151115</v>
      </c>
      <c r="AI11" s="19"/>
      <c r="AJ11" s="19">
        <v>0.157306062047807</v>
      </c>
      <c r="AK11" s="19">
        <v>0.115122678826899</v>
      </c>
      <c r="AL11" s="19">
        <v>6.9545091819963198E-2</v>
      </c>
      <c r="AM11" s="19">
        <v>0.118479132615189</v>
      </c>
      <c r="AN11" s="19">
        <v>0</v>
      </c>
    </row>
    <row r="12" spans="2:40" x14ac:dyDescent="0.35">
      <c r="B12" s="16" t="s">
        <v>348</v>
      </c>
    </row>
    <row r="13" spans="2:40" x14ac:dyDescent="0.35">
      <c r="B13" t="s">
        <v>63</v>
      </c>
    </row>
    <row r="14" spans="2:40" x14ac:dyDescent="0.35">
      <c r="B14" t="s">
        <v>64</v>
      </c>
    </row>
    <row r="16" spans="2:40" x14ac:dyDescent="0.35">
      <c r="B16" s="8" t="str">
        <f>HYPERLINK("#'Contents'!A1", "Return to Contents")</f>
        <v>Return to Contents</v>
      </c>
    </row>
  </sheetData>
  <mergeCells count="9">
    <mergeCell ref="AF5"/>
    <mergeCell ref="AH5"/>
    <mergeCell ref="AJ5:AN5"/>
    <mergeCell ref="D2:AH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E00-000000000000}">
  <dimension ref="B2:AN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0" width="10.7265625" customWidth="1"/>
    <col min="41" max="41" width="2.1796875" customWidth="1"/>
  </cols>
  <sheetData>
    <row r="2" spans="2:40" ht="40" customHeight="1" x14ac:dyDescent="0.35">
      <c r="D2" s="30" t="s">
        <v>362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row>
    <row r="5" spans="2:40" ht="30" customHeight="1" x14ac:dyDescent="0.35">
      <c r="B5" s="15"/>
      <c r="C5" s="15"/>
      <c r="D5" s="29" t="s">
        <v>49</v>
      </c>
      <c r="E5" s="29"/>
      <c r="F5" s="15"/>
      <c r="G5" s="29" t="s">
        <v>50</v>
      </c>
      <c r="H5" s="29"/>
      <c r="I5" s="29"/>
      <c r="J5" s="29"/>
      <c r="K5" s="29"/>
      <c r="L5" s="29"/>
      <c r="M5" s="15"/>
      <c r="N5" s="29" t="s">
        <v>51</v>
      </c>
      <c r="O5" s="29"/>
      <c r="P5" s="29"/>
      <c r="Q5" s="29"/>
      <c r="R5" s="29"/>
      <c r="S5" s="15"/>
      <c r="T5" s="29" t="s">
        <v>52</v>
      </c>
      <c r="U5" s="29"/>
      <c r="V5" s="29"/>
      <c r="W5" s="29"/>
      <c r="X5" s="15"/>
      <c r="Y5" s="29" t="s">
        <v>53</v>
      </c>
      <c r="Z5" s="29"/>
      <c r="AA5" s="29"/>
      <c r="AB5" s="29"/>
      <c r="AC5" s="29"/>
      <c r="AD5" s="29"/>
      <c r="AE5" s="15"/>
      <c r="AF5" s="29" t="s">
        <v>42</v>
      </c>
      <c r="AG5" s="15"/>
      <c r="AH5" s="29" t="s">
        <v>43</v>
      </c>
      <c r="AI5" s="15"/>
      <c r="AJ5" s="29" t="s">
        <v>54</v>
      </c>
      <c r="AK5" s="29"/>
      <c r="AL5" s="29"/>
      <c r="AM5" s="29"/>
      <c r="AN5" s="29"/>
    </row>
    <row r="6" spans="2:4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C6" s="12" t="s">
        <v>40</v>
      </c>
      <c r="AD6" s="12" t="s">
        <v>41</v>
      </c>
      <c r="AF6" s="12" t="s">
        <v>42</v>
      </c>
      <c r="AH6" s="12" t="s">
        <v>43</v>
      </c>
      <c r="AJ6" s="12" t="s">
        <v>44</v>
      </c>
      <c r="AK6" s="12" t="s">
        <v>45</v>
      </c>
      <c r="AL6" s="12" t="s">
        <v>46</v>
      </c>
      <c r="AM6" s="12" t="s">
        <v>47</v>
      </c>
      <c r="AN6" s="12" t="s">
        <v>48</v>
      </c>
    </row>
    <row r="7" spans="2:40" ht="30" customHeight="1" x14ac:dyDescent="0.35">
      <c r="B7" s="10" t="s">
        <v>19</v>
      </c>
      <c r="C7" s="10">
        <v>196</v>
      </c>
      <c r="D7" s="10">
        <v>94</v>
      </c>
      <c r="E7" s="10">
        <v>102</v>
      </c>
      <c r="F7" s="10"/>
      <c r="G7" s="10">
        <v>16</v>
      </c>
      <c r="H7" s="10">
        <v>31</v>
      </c>
      <c r="I7" s="10">
        <v>31</v>
      </c>
      <c r="J7" s="10">
        <v>32</v>
      </c>
      <c r="K7" s="10">
        <v>39</v>
      </c>
      <c r="L7" s="10">
        <v>47</v>
      </c>
      <c r="M7" s="10"/>
      <c r="N7" s="10">
        <v>10</v>
      </c>
      <c r="O7" s="10">
        <v>33</v>
      </c>
      <c r="P7" s="10">
        <v>79</v>
      </c>
      <c r="Q7" s="10">
        <v>49</v>
      </c>
      <c r="R7" s="10">
        <v>23</v>
      </c>
      <c r="S7" s="10"/>
      <c r="T7" s="10">
        <v>13</v>
      </c>
      <c r="U7" s="10">
        <v>57</v>
      </c>
      <c r="V7" s="10">
        <v>44</v>
      </c>
      <c r="W7" s="10">
        <v>59</v>
      </c>
      <c r="X7" s="10"/>
      <c r="Y7" s="10">
        <v>86</v>
      </c>
      <c r="Z7" s="10">
        <v>21</v>
      </c>
      <c r="AA7" s="10">
        <v>60</v>
      </c>
      <c r="AB7" s="10">
        <v>12</v>
      </c>
      <c r="AC7" s="10">
        <v>12</v>
      </c>
      <c r="AD7" s="10">
        <v>4</v>
      </c>
      <c r="AE7" s="10"/>
      <c r="AF7" s="10">
        <v>107</v>
      </c>
      <c r="AG7" s="10"/>
      <c r="AH7" s="10">
        <v>190</v>
      </c>
      <c r="AI7" s="10"/>
      <c r="AJ7" s="10">
        <v>64</v>
      </c>
      <c r="AK7" s="10">
        <v>32</v>
      </c>
      <c r="AL7" s="10">
        <v>37</v>
      </c>
      <c r="AM7" s="10">
        <v>43</v>
      </c>
      <c r="AN7" s="10">
        <v>20</v>
      </c>
    </row>
    <row r="8" spans="2:40" ht="30" customHeight="1" x14ac:dyDescent="0.35">
      <c r="B8" s="11" t="s">
        <v>20</v>
      </c>
      <c r="C8" s="11">
        <v>199</v>
      </c>
      <c r="D8" s="11">
        <v>106</v>
      </c>
      <c r="E8" s="11">
        <v>94</v>
      </c>
      <c r="F8" s="11"/>
      <c r="G8" s="11">
        <v>19</v>
      </c>
      <c r="H8" s="11">
        <v>37</v>
      </c>
      <c r="I8" s="11">
        <v>33</v>
      </c>
      <c r="J8" s="11">
        <v>32</v>
      </c>
      <c r="K8" s="11">
        <v>34</v>
      </c>
      <c r="L8" s="11">
        <v>45</v>
      </c>
      <c r="M8" s="11"/>
      <c r="N8" s="11">
        <v>11</v>
      </c>
      <c r="O8" s="11">
        <v>34</v>
      </c>
      <c r="P8" s="11">
        <v>78</v>
      </c>
      <c r="Q8" s="11">
        <v>50</v>
      </c>
      <c r="R8" s="11">
        <v>24</v>
      </c>
      <c r="S8" s="11"/>
      <c r="T8" s="11">
        <v>13</v>
      </c>
      <c r="U8" s="11">
        <v>56</v>
      </c>
      <c r="V8" s="11">
        <v>46</v>
      </c>
      <c r="W8" s="11">
        <v>61</v>
      </c>
      <c r="X8" s="11"/>
      <c r="Y8" s="11">
        <v>91</v>
      </c>
      <c r="Z8" s="11">
        <v>21</v>
      </c>
      <c r="AA8" s="11">
        <v>57</v>
      </c>
      <c r="AB8" s="11">
        <v>13</v>
      </c>
      <c r="AC8" s="11">
        <v>13</v>
      </c>
      <c r="AD8" s="11">
        <v>4</v>
      </c>
      <c r="AE8" s="11"/>
      <c r="AF8" s="11">
        <v>108</v>
      </c>
      <c r="AG8" s="11"/>
      <c r="AH8" s="11">
        <v>194</v>
      </c>
      <c r="AI8" s="11"/>
      <c r="AJ8" s="11">
        <v>62</v>
      </c>
      <c r="AK8" s="11">
        <v>31</v>
      </c>
      <c r="AL8" s="11">
        <v>36</v>
      </c>
      <c r="AM8" s="11">
        <v>49</v>
      </c>
      <c r="AN8" s="11">
        <v>22</v>
      </c>
    </row>
    <row r="9" spans="2:40" ht="43.5" x14ac:dyDescent="0.35">
      <c r="B9" s="18" t="s">
        <v>361</v>
      </c>
      <c r="C9" s="17">
        <v>0.58401985159312297</v>
      </c>
      <c r="D9" s="17">
        <v>0.63559735812259599</v>
      </c>
      <c r="E9" s="17">
        <v>0.52577009274118802</v>
      </c>
      <c r="F9" s="17"/>
      <c r="G9" s="17">
        <v>0.65644044632655096</v>
      </c>
      <c r="H9" s="17">
        <v>0.70777220206829605</v>
      </c>
      <c r="I9" s="17">
        <v>0.68188920959379096</v>
      </c>
      <c r="J9" s="17">
        <v>0.54486978319791901</v>
      </c>
      <c r="K9" s="17">
        <v>0.52383488922645705</v>
      </c>
      <c r="L9" s="17">
        <v>0.45424692531092398</v>
      </c>
      <c r="M9" s="17"/>
      <c r="N9" s="17">
        <v>0.57543900906636403</v>
      </c>
      <c r="O9" s="17">
        <v>0.604028907163211</v>
      </c>
      <c r="P9" s="17">
        <v>0.55972077153510302</v>
      </c>
      <c r="Q9" s="17">
        <v>0.51203625302176703</v>
      </c>
      <c r="R9" s="17">
        <v>0.84133203953375202</v>
      </c>
      <c r="S9" s="17"/>
      <c r="T9" s="17">
        <v>0.79367912222084702</v>
      </c>
      <c r="U9" s="17">
        <v>0.56529357851345596</v>
      </c>
      <c r="V9" s="17">
        <v>0.55565617888539898</v>
      </c>
      <c r="W9" s="17">
        <v>0.60324188380876498</v>
      </c>
      <c r="X9" s="17"/>
      <c r="Y9" s="17">
        <v>0.578395286510202</v>
      </c>
      <c r="Z9" s="17">
        <v>0.75102444374996902</v>
      </c>
      <c r="AA9" s="17">
        <v>0.45801955242435499</v>
      </c>
      <c r="AB9" s="17">
        <v>0.67614617794619303</v>
      </c>
      <c r="AC9" s="17">
        <v>0.69602516617724797</v>
      </c>
      <c r="AD9" s="17">
        <v>0.80945329321040305</v>
      </c>
      <c r="AE9" s="17"/>
      <c r="AF9" s="17">
        <v>0.60982268193767997</v>
      </c>
      <c r="AG9" s="17"/>
      <c r="AH9" s="17">
        <v>0.57628506597345497</v>
      </c>
      <c r="AI9" s="17"/>
      <c r="AJ9" s="17">
        <v>0.616225768472066</v>
      </c>
      <c r="AK9" s="17">
        <v>0.47079627534831497</v>
      </c>
      <c r="AL9" s="17">
        <v>0.54701637869805197</v>
      </c>
      <c r="AM9" s="17">
        <v>0.668691720321126</v>
      </c>
      <c r="AN9" s="17">
        <v>0.52785588296534003</v>
      </c>
    </row>
    <row r="10" spans="2:40" ht="29" x14ac:dyDescent="0.35">
      <c r="B10" s="18" t="s">
        <v>346</v>
      </c>
      <c r="C10" s="17">
        <v>0.31283936067823198</v>
      </c>
      <c r="D10" s="17">
        <v>0.28098262679170799</v>
      </c>
      <c r="E10" s="17">
        <v>0.34881719659086702</v>
      </c>
      <c r="F10" s="17"/>
      <c r="G10" s="17">
        <v>0.34355955367344898</v>
      </c>
      <c r="H10" s="17">
        <v>0.267138752523016</v>
      </c>
      <c r="I10" s="17">
        <v>0.26207917941310799</v>
      </c>
      <c r="J10" s="17">
        <v>0.32629906223796301</v>
      </c>
      <c r="K10" s="17">
        <v>0.27137015936487102</v>
      </c>
      <c r="L10" s="17">
        <v>0.396516104816731</v>
      </c>
      <c r="M10" s="17"/>
      <c r="N10" s="17">
        <v>0.337090739404597</v>
      </c>
      <c r="O10" s="17">
        <v>0.282889829380437</v>
      </c>
      <c r="P10" s="17">
        <v>0.345046915357755</v>
      </c>
      <c r="Q10" s="17">
        <v>0.38033543866877001</v>
      </c>
      <c r="R10" s="17">
        <v>7.93467089874101E-2</v>
      </c>
      <c r="S10" s="17"/>
      <c r="T10" s="17">
        <v>0.136177183083316</v>
      </c>
      <c r="U10" s="17">
        <v>0.35294118174980899</v>
      </c>
      <c r="V10" s="17">
        <v>0.35859412479453801</v>
      </c>
      <c r="W10" s="17">
        <v>0.32141298271961999</v>
      </c>
      <c r="X10" s="17"/>
      <c r="Y10" s="17">
        <v>0.327609916651463</v>
      </c>
      <c r="Z10" s="17">
        <v>0.211262229543106</v>
      </c>
      <c r="AA10" s="17">
        <v>0.37526176796842398</v>
      </c>
      <c r="AB10" s="17">
        <v>0.25257915070261999</v>
      </c>
      <c r="AC10" s="17">
        <v>0.23231443684619801</v>
      </c>
      <c r="AD10" s="17">
        <v>0.19054670678959701</v>
      </c>
      <c r="AE10" s="17"/>
      <c r="AF10" s="17">
        <v>0.28733674517755098</v>
      </c>
      <c r="AG10" s="17"/>
      <c r="AH10" s="17">
        <v>0.31749664184958798</v>
      </c>
      <c r="AI10" s="17"/>
      <c r="AJ10" s="17">
        <v>0.30668545077571102</v>
      </c>
      <c r="AK10" s="17">
        <v>0.41381551161658198</v>
      </c>
      <c r="AL10" s="17">
        <v>0.27854226992261599</v>
      </c>
      <c r="AM10" s="17">
        <v>0.24816609140043899</v>
      </c>
      <c r="AN10" s="17">
        <v>0.38494002300562802</v>
      </c>
    </row>
    <row r="11" spans="2:40" x14ac:dyDescent="0.35">
      <c r="B11" s="18" t="s">
        <v>89</v>
      </c>
      <c r="C11" s="19">
        <v>0.103140787728646</v>
      </c>
      <c r="D11" s="19">
        <v>8.3420015085696506E-2</v>
      </c>
      <c r="E11" s="19">
        <v>0.12541271066794499</v>
      </c>
      <c r="F11" s="19"/>
      <c r="G11" s="19">
        <v>0</v>
      </c>
      <c r="H11" s="19">
        <v>2.5089045408687699E-2</v>
      </c>
      <c r="I11" s="19">
        <v>5.6031610993100597E-2</v>
      </c>
      <c r="J11" s="19">
        <v>0.128831154564119</v>
      </c>
      <c r="K11" s="19">
        <v>0.20479495140867199</v>
      </c>
      <c r="L11" s="19">
        <v>0.149236969872345</v>
      </c>
      <c r="M11" s="19"/>
      <c r="N11" s="19">
        <v>8.7470251529039297E-2</v>
      </c>
      <c r="O11" s="19">
        <v>0.113081263456351</v>
      </c>
      <c r="P11" s="19">
        <v>9.5232313107141905E-2</v>
      </c>
      <c r="Q11" s="19">
        <v>0.107628308309464</v>
      </c>
      <c r="R11" s="19">
        <v>7.9321251478838006E-2</v>
      </c>
      <c r="S11" s="19"/>
      <c r="T11" s="19">
        <v>7.0143694695837394E-2</v>
      </c>
      <c r="U11" s="19">
        <v>8.1765239736735398E-2</v>
      </c>
      <c r="V11" s="19">
        <v>8.5749696320063407E-2</v>
      </c>
      <c r="W11" s="19">
        <v>7.53451334716147E-2</v>
      </c>
      <c r="X11" s="19"/>
      <c r="Y11" s="19">
        <v>9.3994796838335296E-2</v>
      </c>
      <c r="Z11" s="19">
        <v>3.7713326706925003E-2</v>
      </c>
      <c r="AA11" s="19">
        <v>0.166718679607221</v>
      </c>
      <c r="AB11" s="19">
        <v>7.12746713511868E-2</v>
      </c>
      <c r="AC11" s="19">
        <v>7.16603969765542E-2</v>
      </c>
      <c r="AD11" s="19">
        <v>0</v>
      </c>
      <c r="AE11" s="19"/>
      <c r="AF11" s="19">
        <v>0.10284057288477</v>
      </c>
      <c r="AG11" s="19"/>
      <c r="AH11" s="19">
        <v>0.106218292176957</v>
      </c>
      <c r="AI11" s="19"/>
      <c r="AJ11" s="19">
        <v>7.7088780752223196E-2</v>
      </c>
      <c r="AK11" s="19">
        <v>0.11538821303510299</v>
      </c>
      <c r="AL11" s="19">
        <v>0.17444135137933101</v>
      </c>
      <c r="AM11" s="19">
        <v>8.3142188278435003E-2</v>
      </c>
      <c r="AN11" s="19">
        <v>8.7204094029031898E-2</v>
      </c>
    </row>
    <row r="12" spans="2:40" x14ac:dyDescent="0.35">
      <c r="B12" s="16" t="s">
        <v>348</v>
      </c>
    </row>
    <row r="13" spans="2:40" x14ac:dyDescent="0.35">
      <c r="B13" t="s">
        <v>63</v>
      </c>
    </row>
    <row r="14" spans="2:40" x14ac:dyDescent="0.35">
      <c r="B14" t="s">
        <v>64</v>
      </c>
    </row>
    <row r="16" spans="2:40" x14ac:dyDescent="0.35">
      <c r="B16" s="8" t="str">
        <f>HYPERLINK("#'Contents'!A1", "Return to Contents")</f>
        <v>Return to Contents</v>
      </c>
    </row>
  </sheetData>
  <mergeCells count="9">
    <mergeCell ref="AF5"/>
    <mergeCell ref="AH5"/>
    <mergeCell ref="AJ5:AN5"/>
    <mergeCell ref="D2:AH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F00-000000000000}">
  <dimension ref="B2:AN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0" width="10.7265625" customWidth="1"/>
    <col min="41" max="41" width="2.1796875" customWidth="1"/>
  </cols>
  <sheetData>
    <row r="2" spans="2:40" ht="40" customHeight="1" x14ac:dyDescent="0.35">
      <c r="D2" s="30" t="s">
        <v>364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row>
    <row r="5" spans="2:40" ht="30" customHeight="1" x14ac:dyDescent="0.35">
      <c r="B5" s="15"/>
      <c r="C5" s="15"/>
      <c r="D5" s="29" t="s">
        <v>49</v>
      </c>
      <c r="E5" s="29"/>
      <c r="F5" s="15"/>
      <c r="G5" s="29" t="s">
        <v>50</v>
      </c>
      <c r="H5" s="29"/>
      <c r="I5" s="29"/>
      <c r="J5" s="29"/>
      <c r="K5" s="29"/>
      <c r="L5" s="29"/>
      <c r="M5" s="15"/>
      <c r="N5" s="29" t="s">
        <v>51</v>
      </c>
      <c r="O5" s="29"/>
      <c r="P5" s="29"/>
      <c r="Q5" s="29"/>
      <c r="R5" s="29"/>
      <c r="S5" s="15"/>
      <c r="T5" s="29" t="s">
        <v>52</v>
      </c>
      <c r="U5" s="29"/>
      <c r="V5" s="29"/>
      <c r="W5" s="29"/>
      <c r="X5" s="15"/>
      <c r="Y5" s="29" t="s">
        <v>53</v>
      </c>
      <c r="Z5" s="29"/>
      <c r="AA5" s="29"/>
      <c r="AB5" s="29"/>
      <c r="AC5" s="29"/>
      <c r="AD5" s="29"/>
      <c r="AE5" s="15"/>
      <c r="AF5" s="29" t="s">
        <v>42</v>
      </c>
      <c r="AG5" s="15"/>
      <c r="AH5" s="29" t="s">
        <v>43</v>
      </c>
      <c r="AI5" s="15"/>
      <c r="AJ5" s="29" t="s">
        <v>54</v>
      </c>
      <c r="AK5" s="29"/>
      <c r="AL5" s="29"/>
      <c r="AM5" s="29"/>
      <c r="AN5" s="29"/>
    </row>
    <row r="6" spans="2:4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C6" s="12" t="s">
        <v>40</v>
      </c>
      <c r="AD6" s="12" t="s">
        <v>41</v>
      </c>
      <c r="AF6" s="12" t="s">
        <v>42</v>
      </c>
      <c r="AH6" s="12" t="s">
        <v>43</v>
      </c>
      <c r="AJ6" s="12" t="s">
        <v>44</v>
      </c>
      <c r="AK6" s="12" t="s">
        <v>45</v>
      </c>
      <c r="AL6" s="12" t="s">
        <v>46</v>
      </c>
      <c r="AM6" s="12" t="s">
        <v>47</v>
      </c>
      <c r="AN6" s="12" t="s">
        <v>48</v>
      </c>
    </row>
    <row r="7" spans="2:40" ht="30" customHeight="1" x14ac:dyDescent="0.35">
      <c r="B7" s="10" t="s">
        <v>19</v>
      </c>
      <c r="C7" s="10">
        <v>208</v>
      </c>
      <c r="D7" s="10">
        <v>96</v>
      </c>
      <c r="E7" s="10">
        <v>111</v>
      </c>
      <c r="F7" s="10"/>
      <c r="G7" s="10">
        <v>18</v>
      </c>
      <c r="H7" s="10">
        <v>23</v>
      </c>
      <c r="I7" s="10">
        <v>30</v>
      </c>
      <c r="J7" s="10">
        <v>41</v>
      </c>
      <c r="K7" s="10">
        <v>43</v>
      </c>
      <c r="L7" s="10">
        <v>53</v>
      </c>
      <c r="M7" s="10"/>
      <c r="N7" s="10">
        <v>18</v>
      </c>
      <c r="O7" s="10">
        <v>29</v>
      </c>
      <c r="P7" s="10">
        <v>80</v>
      </c>
      <c r="Q7" s="10">
        <v>55</v>
      </c>
      <c r="R7" s="10">
        <v>24</v>
      </c>
      <c r="S7" s="10"/>
      <c r="T7" s="10">
        <v>8</v>
      </c>
      <c r="U7" s="10">
        <v>60</v>
      </c>
      <c r="V7" s="10">
        <v>59</v>
      </c>
      <c r="W7" s="10">
        <v>60</v>
      </c>
      <c r="X7" s="10"/>
      <c r="Y7" s="10">
        <v>90</v>
      </c>
      <c r="Z7" s="10">
        <v>22</v>
      </c>
      <c r="AA7" s="10">
        <v>68</v>
      </c>
      <c r="AB7" s="10">
        <v>9</v>
      </c>
      <c r="AC7" s="10">
        <v>15</v>
      </c>
      <c r="AD7" s="10">
        <v>3</v>
      </c>
      <c r="AE7" s="10"/>
      <c r="AF7" s="10">
        <v>111</v>
      </c>
      <c r="AG7" s="10"/>
      <c r="AH7" s="10">
        <v>201</v>
      </c>
      <c r="AI7" s="10"/>
      <c r="AJ7" s="10">
        <v>73</v>
      </c>
      <c r="AK7" s="10">
        <v>21</v>
      </c>
      <c r="AL7" s="10">
        <v>46</v>
      </c>
      <c r="AM7" s="10">
        <v>51</v>
      </c>
      <c r="AN7" s="10">
        <v>17</v>
      </c>
    </row>
    <row r="8" spans="2:40" ht="30" customHeight="1" x14ac:dyDescent="0.35">
      <c r="B8" s="11" t="s">
        <v>20</v>
      </c>
      <c r="C8" s="11">
        <v>209</v>
      </c>
      <c r="D8" s="11">
        <v>105</v>
      </c>
      <c r="E8" s="11">
        <v>103</v>
      </c>
      <c r="F8" s="11"/>
      <c r="G8" s="11">
        <v>20</v>
      </c>
      <c r="H8" s="11">
        <v>26</v>
      </c>
      <c r="I8" s="11">
        <v>31</v>
      </c>
      <c r="J8" s="11">
        <v>43</v>
      </c>
      <c r="K8" s="11">
        <v>37</v>
      </c>
      <c r="L8" s="11">
        <v>51</v>
      </c>
      <c r="M8" s="11"/>
      <c r="N8" s="11">
        <v>19</v>
      </c>
      <c r="O8" s="11">
        <v>30</v>
      </c>
      <c r="P8" s="11">
        <v>79</v>
      </c>
      <c r="Q8" s="11">
        <v>56</v>
      </c>
      <c r="R8" s="11">
        <v>23</v>
      </c>
      <c r="S8" s="11"/>
      <c r="T8" s="11">
        <v>8</v>
      </c>
      <c r="U8" s="11">
        <v>58</v>
      </c>
      <c r="V8" s="11">
        <v>59</v>
      </c>
      <c r="W8" s="11">
        <v>62</v>
      </c>
      <c r="X8" s="11"/>
      <c r="Y8" s="11">
        <v>94</v>
      </c>
      <c r="Z8" s="11">
        <v>21</v>
      </c>
      <c r="AA8" s="11">
        <v>64</v>
      </c>
      <c r="AB8" s="11">
        <v>9</v>
      </c>
      <c r="AC8" s="11">
        <v>16</v>
      </c>
      <c r="AD8" s="11">
        <v>3</v>
      </c>
      <c r="AE8" s="11"/>
      <c r="AF8" s="11">
        <v>111</v>
      </c>
      <c r="AG8" s="11"/>
      <c r="AH8" s="11">
        <v>202</v>
      </c>
      <c r="AI8" s="11"/>
      <c r="AJ8" s="11">
        <v>69</v>
      </c>
      <c r="AK8" s="11">
        <v>20</v>
      </c>
      <c r="AL8" s="11">
        <v>45</v>
      </c>
      <c r="AM8" s="11">
        <v>57</v>
      </c>
      <c r="AN8" s="11">
        <v>18</v>
      </c>
    </row>
    <row r="9" spans="2:40" ht="43.5" x14ac:dyDescent="0.35">
      <c r="B9" s="18" t="s">
        <v>363</v>
      </c>
      <c r="C9" s="17">
        <v>0.61888790398522697</v>
      </c>
      <c r="D9" s="17">
        <v>0.67572981527277298</v>
      </c>
      <c r="E9" s="17">
        <v>0.556972523214457</v>
      </c>
      <c r="F9" s="17"/>
      <c r="G9" s="17">
        <v>0.50069685733944103</v>
      </c>
      <c r="H9" s="17">
        <v>0.60249722358968605</v>
      </c>
      <c r="I9" s="17">
        <v>0.62786236608800206</v>
      </c>
      <c r="J9" s="17">
        <v>0.80503392791206096</v>
      </c>
      <c r="K9" s="17">
        <v>0.61584577276871799</v>
      </c>
      <c r="L9" s="17">
        <v>0.51036639764605496</v>
      </c>
      <c r="M9" s="17"/>
      <c r="N9" s="17">
        <v>0.74221651611269002</v>
      </c>
      <c r="O9" s="17">
        <v>0.58035362316764305</v>
      </c>
      <c r="P9" s="17">
        <v>0.60897851211339105</v>
      </c>
      <c r="Q9" s="17">
        <v>0.63973871934483895</v>
      </c>
      <c r="R9" s="17">
        <v>0.60468888893157402</v>
      </c>
      <c r="S9" s="17"/>
      <c r="T9" s="17">
        <v>0.73592411759373699</v>
      </c>
      <c r="U9" s="17">
        <v>0.592554906120351</v>
      </c>
      <c r="V9" s="17">
        <v>0.662452290932247</v>
      </c>
      <c r="W9" s="17">
        <v>0.65172227464034105</v>
      </c>
      <c r="X9" s="17"/>
      <c r="Y9" s="17">
        <v>0.61136202764490799</v>
      </c>
      <c r="Z9" s="17">
        <v>0.82352819791473197</v>
      </c>
      <c r="AA9" s="17">
        <v>0.51576955931735102</v>
      </c>
      <c r="AB9" s="17">
        <v>0.75245589405511304</v>
      </c>
      <c r="AC9" s="17">
        <v>0.67698987215461104</v>
      </c>
      <c r="AD9" s="17">
        <v>0.72834398511729403</v>
      </c>
      <c r="AE9" s="17"/>
      <c r="AF9" s="17">
        <v>0.58621612592065198</v>
      </c>
      <c r="AG9" s="17"/>
      <c r="AH9" s="17">
        <v>0.61037311562903096</v>
      </c>
      <c r="AI9" s="17"/>
      <c r="AJ9" s="17">
        <v>0.57556314669129705</v>
      </c>
      <c r="AK9" s="17">
        <v>0.73068127398024696</v>
      </c>
      <c r="AL9" s="17">
        <v>0.63546330678719198</v>
      </c>
      <c r="AM9" s="17">
        <v>0.591904102861742</v>
      </c>
      <c r="AN9" s="17">
        <v>0.70465995017217398</v>
      </c>
    </row>
    <row r="10" spans="2:40" ht="29" x14ac:dyDescent="0.35">
      <c r="B10" s="18" t="s">
        <v>346</v>
      </c>
      <c r="C10" s="17">
        <v>0.30096935264899799</v>
      </c>
      <c r="D10" s="17">
        <v>0.27330172643475897</v>
      </c>
      <c r="E10" s="17">
        <v>0.33222095329493601</v>
      </c>
      <c r="F10" s="17"/>
      <c r="G10" s="17">
        <v>0.28574609611806201</v>
      </c>
      <c r="H10" s="17">
        <v>0.34709714718670598</v>
      </c>
      <c r="I10" s="17">
        <v>0.33771039814861198</v>
      </c>
      <c r="J10" s="17">
        <v>0.17522376239531001</v>
      </c>
      <c r="K10" s="17">
        <v>0.245567760556967</v>
      </c>
      <c r="L10" s="17">
        <v>0.40937228708268403</v>
      </c>
      <c r="M10" s="17"/>
      <c r="N10" s="17">
        <v>9.4035739873360599E-2</v>
      </c>
      <c r="O10" s="17">
        <v>0.38968778356885903</v>
      </c>
      <c r="P10" s="17">
        <v>0.31758538652811702</v>
      </c>
      <c r="Q10" s="17">
        <v>0.30754135551565898</v>
      </c>
      <c r="R10" s="17">
        <v>0.31254816066400998</v>
      </c>
      <c r="S10" s="17"/>
      <c r="T10" s="17">
        <v>0.130231489721094</v>
      </c>
      <c r="U10" s="17">
        <v>0.313059708532754</v>
      </c>
      <c r="V10" s="17">
        <v>0.32292730460888203</v>
      </c>
      <c r="W10" s="17">
        <v>0.295733065508691</v>
      </c>
      <c r="X10" s="17"/>
      <c r="Y10" s="17">
        <v>0.33628911021167401</v>
      </c>
      <c r="Z10" s="17">
        <v>4.4239097507612103E-2</v>
      </c>
      <c r="AA10" s="17">
        <v>0.37939645170848002</v>
      </c>
      <c r="AB10" s="17">
        <v>0.24754410594488699</v>
      </c>
      <c r="AC10" s="17">
        <v>0.17909765684908799</v>
      </c>
      <c r="AD10" s="17">
        <v>0.27165601488270602</v>
      </c>
      <c r="AE10" s="17"/>
      <c r="AF10" s="17">
        <v>0.32481250810171097</v>
      </c>
      <c r="AG10" s="17"/>
      <c r="AH10" s="17">
        <v>0.31088832877175099</v>
      </c>
      <c r="AI10" s="17"/>
      <c r="AJ10" s="17">
        <v>0.33566873432875799</v>
      </c>
      <c r="AK10" s="17">
        <v>0.26931872601975299</v>
      </c>
      <c r="AL10" s="17">
        <v>0.28646845379407099</v>
      </c>
      <c r="AM10" s="17">
        <v>0.29841305548247299</v>
      </c>
      <c r="AN10" s="17">
        <v>0.24636072761415001</v>
      </c>
    </row>
    <row r="11" spans="2:40" x14ac:dyDescent="0.35">
      <c r="B11" s="18" t="s">
        <v>89</v>
      </c>
      <c r="C11" s="19">
        <v>8.0142743365774399E-2</v>
      </c>
      <c r="D11" s="19">
        <v>5.0968458292467801E-2</v>
      </c>
      <c r="E11" s="19">
        <v>0.110806523490607</v>
      </c>
      <c r="F11" s="19"/>
      <c r="G11" s="19">
        <v>0.21355704654249699</v>
      </c>
      <c r="H11" s="19">
        <v>5.0405629223608001E-2</v>
      </c>
      <c r="I11" s="19">
        <v>3.4427235763386098E-2</v>
      </c>
      <c r="J11" s="19">
        <v>1.9742309692629301E-2</v>
      </c>
      <c r="K11" s="19">
        <v>0.13858646667431501</v>
      </c>
      <c r="L11" s="19">
        <v>8.0261315271260902E-2</v>
      </c>
      <c r="M11" s="19"/>
      <c r="N11" s="19">
        <v>0.16374774401395001</v>
      </c>
      <c r="O11" s="19">
        <v>2.9958593263498701E-2</v>
      </c>
      <c r="P11" s="19">
        <v>7.3436101358492198E-2</v>
      </c>
      <c r="Q11" s="19">
        <v>5.2719925139501897E-2</v>
      </c>
      <c r="R11" s="19">
        <v>8.27629504044161E-2</v>
      </c>
      <c r="S11" s="19"/>
      <c r="T11" s="19">
        <v>0.13384439268516901</v>
      </c>
      <c r="U11" s="19">
        <v>9.4385385346894807E-2</v>
      </c>
      <c r="V11" s="19">
        <v>1.46204044588707E-2</v>
      </c>
      <c r="W11" s="19">
        <v>5.2544659850968102E-2</v>
      </c>
      <c r="X11" s="19"/>
      <c r="Y11" s="19">
        <v>5.2348862143417697E-2</v>
      </c>
      <c r="Z11" s="19">
        <v>0.13223270457765601</v>
      </c>
      <c r="AA11" s="19">
        <v>0.10483398897417</v>
      </c>
      <c r="AB11" s="19">
        <v>0</v>
      </c>
      <c r="AC11" s="19">
        <v>0.143912470996301</v>
      </c>
      <c r="AD11" s="19">
        <v>0</v>
      </c>
      <c r="AE11" s="19"/>
      <c r="AF11" s="19">
        <v>8.8971365977637606E-2</v>
      </c>
      <c r="AG11" s="19"/>
      <c r="AH11" s="19">
        <v>7.8738555599218094E-2</v>
      </c>
      <c r="AI11" s="19"/>
      <c r="AJ11" s="19">
        <v>8.8768118979944299E-2</v>
      </c>
      <c r="AK11" s="19">
        <v>0</v>
      </c>
      <c r="AL11" s="19">
        <v>7.8068239418736599E-2</v>
      </c>
      <c r="AM11" s="19">
        <v>0.109682841655785</v>
      </c>
      <c r="AN11" s="19">
        <v>4.8979322213675902E-2</v>
      </c>
    </row>
    <row r="12" spans="2:40" x14ac:dyDescent="0.35">
      <c r="B12" s="16" t="s">
        <v>348</v>
      </c>
    </row>
    <row r="13" spans="2:40" x14ac:dyDescent="0.35">
      <c r="B13" t="s">
        <v>63</v>
      </c>
    </row>
    <row r="14" spans="2:40" x14ac:dyDescent="0.35">
      <c r="B14" t="s">
        <v>64</v>
      </c>
    </row>
    <row r="16" spans="2:40" x14ac:dyDescent="0.35">
      <c r="B16" s="8" t="str">
        <f>HYPERLINK("#'Contents'!A1", "Return to Contents")</f>
        <v>Return to Contents</v>
      </c>
    </row>
  </sheetData>
  <mergeCells count="9">
    <mergeCell ref="AF5"/>
    <mergeCell ref="AH5"/>
    <mergeCell ref="AJ5:AN5"/>
    <mergeCell ref="D2:AH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000-000000000000}">
  <dimension ref="B2:AN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0" width="10.7265625" customWidth="1"/>
    <col min="41" max="41" width="2.1796875" customWidth="1"/>
  </cols>
  <sheetData>
    <row r="2" spans="2:40" ht="40" customHeight="1" x14ac:dyDescent="0.35">
      <c r="D2" s="30" t="s">
        <v>366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row>
    <row r="5" spans="2:40" ht="30" customHeight="1" x14ac:dyDescent="0.35">
      <c r="B5" s="15"/>
      <c r="C5" s="15"/>
      <c r="D5" s="29" t="s">
        <v>49</v>
      </c>
      <c r="E5" s="29"/>
      <c r="F5" s="15"/>
      <c r="G5" s="29" t="s">
        <v>50</v>
      </c>
      <c r="H5" s="29"/>
      <c r="I5" s="29"/>
      <c r="J5" s="29"/>
      <c r="K5" s="29"/>
      <c r="L5" s="29"/>
      <c r="M5" s="15"/>
      <c r="N5" s="29" t="s">
        <v>51</v>
      </c>
      <c r="O5" s="29"/>
      <c r="P5" s="29"/>
      <c r="Q5" s="29"/>
      <c r="R5" s="29"/>
      <c r="S5" s="15"/>
      <c r="T5" s="29" t="s">
        <v>52</v>
      </c>
      <c r="U5" s="29"/>
      <c r="V5" s="29"/>
      <c r="W5" s="29"/>
      <c r="X5" s="15"/>
      <c r="Y5" s="29" t="s">
        <v>53</v>
      </c>
      <c r="Z5" s="29"/>
      <c r="AA5" s="29"/>
      <c r="AB5" s="29"/>
      <c r="AC5" s="29"/>
      <c r="AD5" s="29"/>
      <c r="AE5" s="15"/>
      <c r="AF5" s="29" t="s">
        <v>42</v>
      </c>
      <c r="AG5" s="15"/>
      <c r="AH5" s="29" t="s">
        <v>43</v>
      </c>
      <c r="AI5" s="15"/>
      <c r="AJ5" s="29" t="s">
        <v>54</v>
      </c>
      <c r="AK5" s="29"/>
      <c r="AL5" s="29"/>
      <c r="AM5" s="29"/>
      <c r="AN5" s="29"/>
    </row>
    <row r="6" spans="2:4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C6" s="12" t="s">
        <v>40</v>
      </c>
      <c r="AD6" s="12" t="s">
        <v>41</v>
      </c>
      <c r="AF6" s="12" t="s">
        <v>42</v>
      </c>
      <c r="AH6" s="12" t="s">
        <v>43</v>
      </c>
      <c r="AJ6" s="12" t="s">
        <v>44</v>
      </c>
      <c r="AK6" s="12" t="s">
        <v>45</v>
      </c>
      <c r="AL6" s="12" t="s">
        <v>46</v>
      </c>
      <c r="AM6" s="12" t="s">
        <v>47</v>
      </c>
      <c r="AN6" s="12" t="s">
        <v>48</v>
      </c>
    </row>
    <row r="7" spans="2:40" ht="30" customHeight="1" x14ac:dyDescent="0.35">
      <c r="B7" s="10" t="s">
        <v>19</v>
      </c>
      <c r="C7" s="10">
        <v>216</v>
      </c>
      <c r="D7" s="10">
        <v>93</v>
      </c>
      <c r="E7" s="10">
        <v>123</v>
      </c>
      <c r="F7" s="10"/>
      <c r="G7" s="10">
        <v>21</v>
      </c>
      <c r="H7" s="10">
        <v>38</v>
      </c>
      <c r="I7" s="10">
        <v>28</v>
      </c>
      <c r="J7" s="10">
        <v>28</v>
      </c>
      <c r="K7" s="10">
        <v>37</v>
      </c>
      <c r="L7" s="10">
        <v>64</v>
      </c>
      <c r="M7" s="10"/>
      <c r="N7" s="10">
        <v>21</v>
      </c>
      <c r="O7" s="10">
        <v>30</v>
      </c>
      <c r="P7" s="10">
        <v>75</v>
      </c>
      <c r="Q7" s="10">
        <v>58</v>
      </c>
      <c r="R7" s="10">
        <v>30</v>
      </c>
      <c r="S7" s="10"/>
      <c r="T7" s="10">
        <v>15</v>
      </c>
      <c r="U7" s="10">
        <v>60</v>
      </c>
      <c r="V7" s="10">
        <v>48</v>
      </c>
      <c r="W7" s="10">
        <v>60</v>
      </c>
      <c r="X7" s="10"/>
      <c r="Y7" s="10">
        <v>78</v>
      </c>
      <c r="Z7" s="10">
        <v>18</v>
      </c>
      <c r="AA7" s="10">
        <v>80</v>
      </c>
      <c r="AB7" s="10">
        <v>15</v>
      </c>
      <c r="AC7" s="10">
        <v>18</v>
      </c>
      <c r="AD7" s="10">
        <v>5</v>
      </c>
      <c r="AE7" s="10"/>
      <c r="AF7" s="10">
        <v>97</v>
      </c>
      <c r="AG7" s="10"/>
      <c r="AH7" s="10">
        <v>210</v>
      </c>
      <c r="AI7" s="10"/>
      <c r="AJ7" s="10">
        <v>66</v>
      </c>
      <c r="AK7" s="10">
        <v>31</v>
      </c>
      <c r="AL7" s="10">
        <v>48</v>
      </c>
      <c r="AM7" s="10">
        <v>51</v>
      </c>
      <c r="AN7" s="10">
        <v>20</v>
      </c>
    </row>
    <row r="8" spans="2:40" ht="30" customHeight="1" x14ac:dyDescent="0.35">
      <c r="B8" s="11" t="s">
        <v>20</v>
      </c>
      <c r="C8" s="11">
        <v>216</v>
      </c>
      <c r="D8" s="11">
        <v>102</v>
      </c>
      <c r="E8" s="11">
        <v>114</v>
      </c>
      <c r="F8" s="11"/>
      <c r="G8" s="11">
        <v>22</v>
      </c>
      <c r="H8" s="11">
        <v>41</v>
      </c>
      <c r="I8" s="11">
        <v>29</v>
      </c>
      <c r="J8" s="11">
        <v>29</v>
      </c>
      <c r="K8" s="11">
        <v>33</v>
      </c>
      <c r="L8" s="11">
        <v>61</v>
      </c>
      <c r="M8" s="11"/>
      <c r="N8" s="11">
        <v>21</v>
      </c>
      <c r="O8" s="11">
        <v>31</v>
      </c>
      <c r="P8" s="11">
        <v>74</v>
      </c>
      <c r="Q8" s="11">
        <v>58</v>
      </c>
      <c r="R8" s="11">
        <v>29</v>
      </c>
      <c r="S8" s="11"/>
      <c r="T8" s="11">
        <v>15</v>
      </c>
      <c r="U8" s="11">
        <v>59</v>
      </c>
      <c r="V8" s="11">
        <v>48</v>
      </c>
      <c r="W8" s="11">
        <v>60</v>
      </c>
      <c r="X8" s="11"/>
      <c r="Y8" s="11">
        <v>79</v>
      </c>
      <c r="Z8" s="11">
        <v>18</v>
      </c>
      <c r="AA8" s="11">
        <v>76</v>
      </c>
      <c r="AB8" s="11">
        <v>16</v>
      </c>
      <c r="AC8" s="11">
        <v>19</v>
      </c>
      <c r="AD8" s="11">
        <v>5</v>
      </c>
      <c r="AE8" s="11"/>
      <c r="AF8" s="11">
        <v>97</v>
      </c>
      <c r="AG8" s="11"/>
      <c r="AH8" s="11">
        <v>210</v>
      </c>
      <c r="AI8" s="11"/>
      <c r="AJ8" s="11">
        <v>63</v>
      </c>
      <c r="AK8" s="11">
        <v>29</v>
      </c>
      <c r="AL8" s="11">
        <v>47</v>
      </c>
      <c r="AM8" s="11">
        <v>56</v>
      </c>
      <c r="AN8" s="11">
        <v>21</v>
      </c>
    </row>
    <row r="9" spans="2:40" ht="43.5" x14ac:dyDescent="0.35">
      <c r="B9" s="18" t="s">
        <v>365</v>
      </c>
      <c r="C9" s="17">
        <v>0.75101860671226195</v>
      </c>
      <c r="D9" s="17">
        <v>0.82533066258218302</v>
      </c>
      <c r="E9" s="17">
        <v>0.68458130038406795</v>
      </c>
      <c r="F9" s="17"/>
      <c r="G9" s="17">
        <v>0.67904103360897405</v>
      </c>
      <c r="H9" s="17">
        <v>0.78613898036789398</v>
      </c>
      <c r="I9" s="17">
        <v>0.79506640737228995</v>
      </c>
      <c r="J9" s="17">
        <v>0.69890941725811595</v>
      </c>
      <c r="K9" s="17">
        <v>0.79031274604036705</v>
      </c>
      <c r="L9" s="17">
        <v>0.73670253273980502</v>
      </c>
      <c r="M9" s="17"/>
      <c r="N9" s="17">
        <v>0.77913795835704702</v>
      </c>
      <c r="O9" s="17">
        <v>0.84526852618231796</v>
      </c>
      <c r="P9" s="17">
        <v>0.75229841570450895</v>
      </c>
      <c r="Q9" s="17">
        <v>0.741302203609987</v>
      </c>
      <c r="R9" s="17">
        <v>0.66616124932830301</v>
      </c>
      <c r="S9" s="17"/>
      <c r="T9" s="17">
        <v>0.71737105260757505</v>
      </c>
      <c r="U9" s="17">
        <v>0.79192163090549506</v>
      </c>
      <c r="V9" s="17">
        <v>0.75499810558082903</v>
      </c>
      <c r="W9" s="17">
        <v>0.73160104838880102</v>
      </c>
      <c r="X9" s="17"/>
      <c r="Y9" s="17">
        <v>0.779252899168418</v>
      </c>
      <c r="Z9" s="17">
        <v>0.72836507162751196</v>
      </c>
      <c r="AA9" s="17">
        <v>0.74319480615445799</v>
      </c>
      <c r="AB9" s="17">
        <v>0.73014632822309899</v>
      </c>
      <c r="AC9" s="17">
        <v>0.70750356752657295</v>
      </c>
      <c r="AD9" s="17">
        <v>0.63109306069661397</v>
      </c>
      <c r="AE9" s="17"/>
      <c r="AF9" s="17">
        <v>0.71915910616534295</v>
      </c>
      <c r="AG9" s="17"/>
      <c r="AH9" s="17">
        <v>0.74386818281712996</v>
      </c>
      <c r="AI9" s="17"/>
      <c r="AJ9" s="17">
        <v>0.73379328209628003</v>
      </c>
      <c r="AK9" s="17">
        <v>0.67700773854582197</v>
      </c>
      <c r="AL9" s="17">
        <v>0.79911774239064404</v>
      </c>
      <c r="AM9" s="17">
        <v>0.80745231815678398</v>
      </c>
      <c r="AN9" s="17">
        <v>0.64983801083134396</v>
      </c>
    </row>
    <row r="10" spans="2:40" ht="29" x14ac:dyDescent="0.35">
      <c r="B10" s="18" t="s">
        <v>346</v>
      </c>
      <c r="C10" s="17">
        <v>0.20585577249339199</v>
      </c>
      <c r="D10" s="17">
        <v>0.15435094130670399</v>
      </c>
      <c r="E10" s="17">
        <v>0.251902705348024</v>
      </c>
      <c r="F10" s="17"/>
      <c r="G10" s="17">
        <v>0.320958966391026</v>
      </c>
      <c r="H10" s="17">
        <v>0.166304113089322</v>
      </c>
      <c r="I10" s="17">
        <v>0.20493359262770999</v>
      </c>
      <c r="J10" s="17">
        <v>0.16615097738449</v>
      </c>
      <c r="K10" s="17">
        <v>0.15989640103039701</v>
      </c>
      <c r="L10" s="17">
        <v>0.23363659934980899</v>
      </c>
      <c r="M10" s="17"/>
      <c r="N10" s="17">
        <v>0.22086204164295301</v>
      </c>
      <c r="O10" s="17">
        <v>8.9014724033317102E-2</v>
      </c>
      <c r="P10" s="17">
        <v>0.199519448076309</v>
      </c>
      <c r="Q10" s="17">
        <v>0.22605720257603801</v>
      </c>
      <c r="R10" s="17">
        <v>0.27306127114964401</v>
      </c>
      <c r="S10" s="17"/>
      <c r="T10" s="17">
        <v>0.14370048753501399</v>
      </c>
      <c r="U10" s="17">
        <v>0.177139793057113</v>
      </c>
      <c r="V10" s="17">
        <v>0.245001894419171</v>
      </c>
      <c r="W10" s="17">
        <v>0.22388143181454501</v>
      </c>
      <c r="X10" s="17"/>
      <c r="Y10" s="17">
        <v>0.18688717110906999</v>
      </c>
      <c r="Z10" s="17">
        <v>0.16718689109229701</v>
      </c>
      <c r="AA10" s="17">
        <v>0.23293919445359601</v>
      </c>
      <c r="AB10" s="17">
        <v>0.19799344786789</v>
      </c>
      <c r="AC10" s="17">
        <v>0.19646232066814401</v>
      </c>
      <c r="AD10" s="17">
        <v>0.36890693930338597</v>
      </c>
      <c r="AE10" s="17"/>
      <c r="AF10" s="17">
        <v>0.23945579572126099</v>
      </c>
      <c r="AG10" s="17"/>
      <c r="AH10" s="17">
        <v>0.21176768428387099</v>
      </c>
      <c r="AI10" s="17"/>
      <c r="AJ10" s="17">
        <v>0.21077459064580201</v>
      </c>
      <c r="AK10" s="17">
        <v>0.32299226145417798</v>
      </c>
      <c r="AL10" s="17">
        <v>0.120735487391993</v>
      </c>
      <c r="AM10" s="17">
        <v>0.15541364282626299</v>
      </c>
      <c r="AN10" s="17">
        <v>0.35016198916865698</v>
      </c>
    </row>
    <row r="11" spans="2:40" x14ac:dyDescent="0.35">
      <c r="B11" s="18" t="s">
        <v>89</v>
      </c>
      <c r="C11" s="19">
        <v>4.3125620794346002E-2</v>
      </c>
      <c r="D11" s="19">
        <v>2.0318396111113399E-2</v>
      </c>
      <c r="E11" s="19">
        <v>6.3515994267907494E-2</v>
      </c>
      <c r="F11" s="19"/>
      <c r="G11" s="19">
        <v>0</v>
      </c>
      <c r="H11" s="19">
        <v>4.7556906542783599E-2</v>
      </c>
      <c r="I11" s="19">
        <v>0</v>
      </c>
      <c r="J11" s="19">
        <v>0.13493960535739399</v>
      </c>
      <c r="K11" s="19">
        <v>4.9790852929236601E-2</v>
      </c>
      <c r="L11" s="19">
        <v>2.9660867910385299E-2</v>
      </c>
      <c r="M11" s="19"/>
      <c r="N11" s="19">
        <v>0</v>
      </c>
      <c r="O11" s="19">
        <v>6.5716749784364897E-2</v>
      </c>
      <c r="P11" s="19">
        <v>4.8182136219182103E-2</v>
      </c>
      <c r="Q11" s="19">
        <v>3.2640593813975598E-2</v>
      </c>
      <c r="R11" s="19">
        <v>6.0777479522052098E-2</v>
      </c>
      <c r="S11" s="19"/>
      <c r="T11" s="19">
        <v>0.13892845985741001</v>
      </c>
      <c r="U11" s="19">
        <v>3.0938576037392002E-2</v>
      </c>
      <c r="V11" s="19">
        <v>0</v>
      </c>
      <c r="W11" s="19">
        <v>4.4517519796654297E-2</v>
      </c>
      <c r="X11" s="19"/>
      <c r="Y11" s="19">
        <v>3.3859929722511901E-2</v>
      </c>
      <c r="Z11" s="19">
        <v>0.104448037280191</v>
      </c>
      <c r="AA11" s="19">
        <v>2.3865999391946301E-2</v>
      </c>
      <c r="AB11" s="19">
        <v>7.1860223909011298E-2</v>
      </c>
      <c r="AC11" s="19">
        <v>9.6034111805283096E-2</v>
      </c>
      <c r="AD11" s="19">
        <v>0</v>
      </c>
      <c r="AE11" s="19"/>
      <c r="AF11" s="19">
        <v>4.1385098113395802E-2</v>
      </c>
      <c r="AG11" s="19"/>
      <c r="AH11" s="19">
        <v>4.4364132898999202E-2</v>
      </c>
      <c r="AI11" s="19"/>
      <c r="AJ11" s="19">
        <v>5.5432127257917699E-2</v>
      </c>
      <c r="AK11" s="19">
        <v>0</v>
      </c>
      <c r="AL11" s="19">
        <v>8.0146770217362898E-2</v>
      </c>
      <c r="AM11" s="19">
        <v>3.7134039016952503E-2</v>
      </c>
      <c r="AN11" s="19">
        <v>0</v>
      </c>
    </row>
    <row r="12" spans="2:40" x14ac:dyDescent="0.35">
      <c r="B12" s="16" t="s">
        <v>348</v>
      </c>
    </row>
    <row r="13" spans="2:40" x14ac:dyDescent="0.35">
      <c r="B13" t="s">
        <v>63</v>
      </c>
    </row>
    <row r="14" spans="2:40" x14ac:dyDescent="0.35">
      <c r="B14" t="s">
        <v>64</v>
      </c>
    </row>
    <row r="16" spans="2:40" x14ac:dyDescent="0.35">
      <c r="B16" s="8" t="str">
        <f>HYPERLINK("#'Contents'!A1", "Return to Contents")</f>
        <v>Return to Contents</v>
      </c>
    </row>
  </sheetData>
  <mergeCells count="9">
    <mergeCell ref="AF5"/>
    <mergeCell ref="AH5"/>
    <mergeCell ref="AJ5:AN5"/>
    <mergeCell ref="D2:AH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100-000000000000}">
  <dimension ref="B2:AN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0" width="10.7265625" customWidth="1"/>
    <col min="41" max="41" width="2.1796875" customWidth="1"/>
  </cols>
  <sheetData>
    <row r="2" spans="2:40" ht="40" customHeight="1" x14ac:dyDescent="0.35">
      <c r="D2" s="30" t="s">
        <v>369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row>
    <row r="5" spans="2:40" ht="30" customHeight="1" x14ac:dyDescent="0.35">
      <c r="B5" s="15"/>
      <c r="C5" s="15"/>
      <c r="D5" s="29" t="s">
        <v>49</v>
      </c>
      <c r="E5" s="29"/>
      <c r="F5" s="15"/>
      <c r="G5" s="29" t="s">
        <v>50</v>
      </c>
      <c r="H5" s="29"/>
      <c r="I5" s="29"/>
      <c r="J5" s="29"/>
      <c r="K5" s="29"/>
      <c r="L5" s="29"/>
      <c r="M5" s="15"/>
      <c r="N5" s="29" t="s">
        <v>51</v>
      </c>
      <c r="O5" s="29"/>
      <c r="P5" s="29"/>
      <c r="Q5" s="29"/>
      <c r="R5" s="29"/>
      <c r="S5" s="15"/>
      <c r="T5" s="29" t="s">
        <v>52</v>
      </c>
      <c r="U5" s="29"/>
      <c r="V5" s="29"/>
      <c r="W5" s="29"/>
      <c r="X5" s="15"/>
      <c r="Y5" s="29" t="s">
        <v>53</v>
      </c>
      <c r="Z5" s="29"/>
      <c r="AA5" s="29"/>
      <c r="AB5" s="29"/>
      <c r="AC5" s="29"/>
      <c r="AD5" s="29"/>
      <c r="AE5" s="15"/>
      <c r="AF5" s="29" t="s">
        <v>42</v>
      </c>
      <c r="AG5" s="15"/>
      <c r="AH5" s="29" t="s">
        <v>43</v>
      </c>
      <c r="AI5" s="15"/>
      <c r="AJ5" s="29" t="s">
        <v>54</v>
      </c>
      <c r="AK5" s="29"/>
      <c r="AL5" s="29"/>
      <c r="AM5" s="29"/>
      <c r="AN5" s="29"/>
    </row>
    <row r="6" spans="2:4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C6" s="12" t="s">
        <v>40</v>
      </c>
      <c r="AD6" s="12" t="s">
        <v>41</v>
      </c>
      <c r="AF6" s="12" t="s">
        <v>42</v>
      </c>
      <c r="AH6" s="12" t="s">
        <v>43</v>
      </c>
      <c r="AJ6" s="12" t="s">
        <v>44</v>
      </c>
      <c r="AK6" s="12" t="s">
        <v>45</v>
      </c>
      <c r="AL6" s="12" t="s">
        <v>46</v>
      </c>
      <c r="AM6" s="12" t="s">
        <v>47</v>
      </c>
      <c r="AN6" s="12" t="s">
        <v>48</v>
      </c>
    </row>
    <row r="7" spans="2:40" ht="30" customHeight="1" x14ac:dyDescent="0.35">
      <c r="B7" s="10" t="s">
        <v>19</v>
      </c>
      <c r="C7" s="10">
        <v>199</v>
      </c>
      <c r="D7" s="10">
        <v>99</v>
      </c>
      <c r="E7" s="10">
        <v>99</v>
      </c>
      <c r="F7" s="10"/>
      <c r="G7" s="10">
        <v>18</v>
      </c>
      <c r="H7" s="10">
        <v>29</v>
      </c>
      <c r="I7" s="10">
        <v>26</v>
      </c>
      <c r="J7" s="10">
        <v>33</v>
      </c>
      <c r="K7" s="10">
        <v>42</v>
      </c>
      <c r="L7" s="10">
        <v>51</v>
      </c>
      <c r="M7" s="10"/>
      <c r="N7" s="10">
        <v>8</v>
      </c>
      <c r="O7" s="10">
        <v>31</v>
      </c>
      <c r="P7" s="10">
        <v>72</v>
      </c>
      <c r="Q7" s="10">
        <v>55</v>
      </c>
      <c r="R7" s="10">
        <v>31</v>
      </c>
      <c r="S7" s="10"/>
      <c r="T7" s="10">
        <v>10</v>
      </c>
      <c r="U7" s="10">
        <v>55</v>
      </c>
      <c r="V7" s="10">
        <v>52</v>
      </c>
      <c r="W7" s="10">
        <v>58</v>
      </c>
      <c r="X7" s="10"/>
      <c r="Y7" s="10">
        <v>85</v>
      </c>
      <c r="Z7" s="10">
        <v>18</v>
      </c>
      <c r="AA7" s="10">
        <v>65</v>
      </c>
      <c r="AB7" s="10">
        <v>13</v>
      </c>
      <c r="AC7" s="10">
        <v>14</v>
      </c>
      <c r="AD7" s="10">
        <v>3</v>
      </c>
      <c r="AE7" s="10"/>
      <c r="AF7" s="10">
        <v>99</v>
      </c>
      <c r="AG7" s="10"/>
      <c r="AH7" s="10">
        <v>191</v>
      </c>
      <c r="AI7" s="10"/>
      <c r="AJ7" s="10">
        <v>66</v>
      </c>
      <c r="AK7" s="10">
        <v>31</v>
      </c>
      <c r="AL7" s="10">
        <v>50</v>
      </c>
      <c r="AM7" s="10">
        <v>38</v>
      </c>
      <c r="AN7" s="10">
        <v>14</v>
      </c>
    </row>
    <row r="8" spans="2:40" ht="30" customHeight="1" x14ac:dyDescent="0.35">
      <c r="B8" s="11" t="s">
        <v>20</v>
      </c>
      <c r="C8" s="11">
        <v>199</v>
      </c>
      <c r="D8" s="11">
        <v>107</v>
      </c>
      <c r="E8" s="11">
        <v>91</v>
      </c>
      <c r="F8" s="11"/>
      <c r="G8" s="11">
        <v>19</v>
      </c>
      <c r="H8" s="11">
        <v>33</v>
      </c>
      <c r="I8" s="11">
        <v>27</v>
      </c>
      <c r="J8" s="11">
        <v>35</v>
      </c>
      <c r="K8" s="11">
        <v>36</v>
      </c>
      <c r="L8" s="11">
        <v>47</v>
      </c>
      <c r="M8" s="11"/>
      <c r="N8" s="11">
        <v>8</v>
      </c>
      <c r="O8" s="11">
        <v>33</v>
      </c>
      <c r="P8" s="11">
        <v>70</v>
      </c>
      <c r="Q8" s="11">
        <v>55</v>
      </c>
      <c r="R8" s="11">
        <v>31</v>
      </c>
      <c r="S8" s="11"/>
      <c r="T8" s="11">
        <v>10</v>
      </c>
      <c r="U8" s="11">
        <v>54</v>
      </c>
      <c r="V8" s="11">
        <v>51</v>
      </c>
      <c r="W8" s="11">
        <v>58</v>
      </c>
      <c r="X8" s="11"/>
      <c r="Y8" s="11">
        <v>88</v>
      </c>
      <c r="Z8" s="11">
        <v>18</v>
      </c>
      <c r="AA8" s="11">
        <v>60</v>
      </c>
      <c r="AB8" s="11">
        <v>13</v>
      </c>
      <c r="AC8" s="11">
        <v>15</v>
      </c>
      <c r="AD8" s="11">
        <v>3</v>
      </c>
      <c r="AE8" s="11"/>
      <c r="AF8" s="11">
        <v>100</v>
      </c>
      <c r="AG8" s="11"/>
      <c r="AH8" s="11">
        <v>191</v>
      </c>
      <c r="AI8" s="11"/>
      <c r="AJ8" s="11">
        <v>61</v>
      </c>
      <c r="AK8" s="11">
        <v>31</v>
      </c>
      <c r="AL8" s="11">
        <v>48</v>
      </c>
      <c r="AM8" s="11">
        <v>42</v>
      </c>
      <c r="AN8" s="11">
        <v>16</v>
      </c>
    </row>
    <row r="9" spans="2:40" ht="43.5" x14ac:dyDescent="0.35">
      <c r="B9" s="18" t="s">
        <v>367</v>
      </c>
      <c r="C9" s="17">
        <v>0.18050193668682801</v>
      </c>
      <c r="D9" s="17">
        <v>0.22133521250209701</v>
      </c>
      <c r="E9" s="17">
        <v>0.13430532155445199</v>
      </c>
      <c r="F9" s="17"/>
      <c r="G9" s="17">
        <v>0.37909697611396997</v>
      </c>
      <c r="H9" s="17">
        <v>0.38936388498781899</v>
      </c>
      <c r="I9" s="17">
        <v>0.124411214451706</v>
      </c>
      <c r="J9" s="17">
        <v>0.196098773218156</v>
      </c>
      <c r="K9" s="17">
        <v>0.119868391077289</v>
      </c>
      <c r="L9" s="17">
        <v>1.9186913686151399E-2</v>
      </c>
      <c r="M9" s="17"/>
      <c r="N9" s="17">
        <v>0.109333351334628</v>
      </c>
      <c r="O9" s="17">
        <v>0.26073615967612102</v>
      </c>
      <c r="P9" s="17">
        <v>0.15749906036294001</v>
      </c>
      <c r="Q9" s="17">
        <v>0.17743919116075799</v>
      </c>
      <c r="R9" s="17">
        <v>0.183029588161499</v>
      </c>
      <c r="S9" s="17"/>
      <c r="T9" s="17">
        <v>0.42807729074381801</v>
      </c>
      <c r="U9" s="17">
        <v>0.14554327623202201</v>
      </c>
      <c r="V9" s="17">
        <v>0.18338991559579301</v>
      </c>
      <c r="W9" s="17">
        <v>0.16074401081665199</v>
      </c>
      <c r="X9" s="17"/>
      <c r="Y9" s="17">
        <v>0.18991152315458601</v>
      </c>
      <c r="Z9" s="17">
        <v>0.30367281830600801</v>
      </c>
      <c r="AA9" s="17">
        <v>7.6479817877308801E-2</v>
      </c>
      <c r="AB9" s="17">
        <v>0.26025607100562898</v>
      </c>
      <c r="AC9" s="17">
        <v>0.29951873137611701</v>
      </c>
      <c r="AD9" s="17">
        <v>0</v>
      </c>
      <c r="AE9" s="17"/>
      <c r="AF9" s="17">
        <v>0.20869218954124899</v>
      </c>
      <c r="AG9" s="17"/>
      <c r="AH9" s="17">
        <v>0.171727456683613</v>
      </c>
      <c r="AI9" s="17"/>
      <c r="AJ9" s="17">
        <v>0.19330694627525499</v>
      </c>
      <c r="AK9" s="17">
        <v>8.0900109708327894E-2</v>
      </c>
      <c r="AL9" s="17">
        <v>0.23298863994171201</v>
      </c>
      <c r="AM9" s="17">
        <v>0.186053941947108</v>
      </c>
      <c r="AN9" s="17">
        <v>0.148304303713129</v>
      </c>
    </row>
    <row r="10" spans="2:40" ht="29" x14ac:dyDescent="0.35">
      <c r="B10" s="18" t="s">
        <v>368</v>
      </c>
      <c r="C10" s="17">
        <v>0.75880556127631305</v>
      </c>
      <c r="D10" s="17">
        <v>0.69944308677725098</v>
      </c>
      <c r="E10" s="17">
        <v>0.82619696233080697</v>
      </c>
      <c r="F10" s="17"/>
      <c r="G10" s="17">
        <v>0.62090302388603003</v>
      </c>
      <c r="H10" s="17">
        <v>0.61063611501218096</v>
      </c>
      <c r="I10" s="17">
        <v>0.79395510998586405</v>
      </c>
      <c r="J10" s="17">
        <v>0.80390122678184395</v>
      </c>
      <c r="K10" s="17">
        <v>0.70853260286466402</v>
      </c>
      <c r="L10" s="17">
        <v>0.90489009953396904</v>
      </c>
      <c r="M10" s="17"/>
      <c r="N10" s="17">
        <v>0.77646302006783796</v>
      </c>
      <c r="O10" s="17">
        <v>0.70568312691568003</v>
      </c>
      <c r="P10" s="17">
        <v>0.77900841605892301</v>
      </c>
      <c r="Q10" s="17">
        <v>0.77348906411720597</v>
      </c>
      <c r="R10" s="17">
        <v>0.75455766880644504</v>
      </c>
      <c r="S10" s="17"/>
      <c r="T10" s="17">
        <v>0.57192270925618205</v>
      </c>
      <c r="U10" s="17">
        <v>0.77260858074495498</v>
      </c>
      <c r="V10" s="17">
        <v>0.75564550906976702</v>
      </c>
      <c r="W10" s="17">
        <v>0.82389263597096496</v>
      </c>
      <c r="X10" s="17"/>
      <c r="Y10" s="17">
        <v>0.775681456610961</v>
      </c>
      <c r="Z10" s="17">
        <v>0.64784233018375403</v>
      </c>
      <c r="AA10" s="17">
        <v>0.787862757905884</v>
      </c>
      <c r="AB10" s="17">
        <v>0.73974392899437102</v>
      </c>
      <c r="AC10" s="17">
        <v>0.70048126862388305</v>
      </c>
      <c r="AD10" s="17">
        <v>1</v>
      </c>
      <c r="AE10" s="17"/>
      <c r="AF10" s="17">
        <v>0.72665364398790699</v>
      </c>
      <c r="AG10" s="17"/>
      <c r="AH10" s="17">
        <v>0.76955035590313403</v>
      </c>
      <c r="AI10" s="17"/>
      <c r="AJ10" s="17">
        <v>0.71654015103373203</v>
      </c>
      <c r="AK10" s="17">
        <v>0.91909989029167205</v>
      </c>
      <c r="AL10" s="17">
        <v>0.691637767123643</v>
      </c>
      <c r="AM10" s="17">
        <v>0.767335702073215</v>
      </c>
      <c r="AN10" s="17">
        <v>0.79473732516443296</v>
      </c>
    </row>
    <row r="11" spans="2:40" x14ac:dyDescent="0.35">
      <c r="B11" s="18" t="s">
        <v>89</v>
      </c>
      <c r="C11" s="19">
        <v>6.0692502036858602E-2</v>
      </c>
      <c r="D11" s="19">
        <v>7.9221700720652002E-2</v>
      </c>
      <c r="E11" s="19">
        <v>3.9497716114740899E-2</v>
      </c>
      <c r="F11" s="19"/>
      <c r="G11" s="19">
        <v>0</v>
      </c>
      <c r="H11" s="19">
        <v>0</v>
      </c>
      <c r="I11" s="19">
        <v>8.1633675562429703E-2</v>
      </c>
      <c r="J11" s="19">
        <v>0</v>
      </c>
      <c r="K11" s="19">
        <v>0.17159900605804701</v>
      </c>
      <c r="L11" s="19">
        <v>7.5922986779879603E-2</v>
      </c>
      <c r="M11" s="19"/>
      <c r="N11" s="19">
        <v>0.114203628597534</v>
      </c>
      <c r="O11" s="19">
        <v>3.3580713408198501E-2</v>
      </c>
      <c r="P11" s="19">
        <v>6.3492523578136298E-2</v>
      </c>
      <c r="Q11" s="19">
        <v>4.9071744722037E-2</v>
      </c>
      <c r="R11" s="19">
        <v>6.2412743032056101E-2</v>
      </c>
      <c r="S11" s="19"/>
      <c r="T11" s="19">
        <v>0</v>
      </c>
      <c r="U11" s="19">
        <v>8.1848143023022402E-2</v>
      </c>
      <c r="V11" s="19">
        <v>6.0964575334439899E-2</v>
      </c>
      <c r="W11" s="19">
        <v>1.5363353212383199E-2</v>
      </c>
      <c r="X11" s="19"/>
      <c r="Y11" s="19">
        <v>3.4407020234453203E-2</v>
      </c>
      <c r="Z11" s="19">
        <v>4.84848515102385E-2</v>
      </c>
      <c r="AA11" s="19">
        <v>0.13565742421680699</v>
      </c>
      <c r="AB11" s="19">
        <v>0</v>
      </c>
      <c r="AC11" s="19">
        <v>0</v>
      </c>
      <c r="AD11" s="19">
        <v>0</v>
      </c>
      <c r="AE11" s="19"/>
      <c r="AF11" s="19">
        <v>6.4654166470844293E-2</v>
      </c>
      <c r="AG11" s="19"/>
      <c r="AH11" s="19">
        <v>5.8722187413252802E-2</v>
      </c>
      <c r="AI11" s="19"/>
      <c r="AJ11" s="19">
        <v>9.0152902691013101E-2</v>
      </c>
      <c r="AK11" s="19">
        <v>0</v>
      </c>
      <c r="AL11" s="19">
        <v>7.5373592934645198E-2</v>
      </c>
      <c r="AM11" s="19">
        <v>4.6610355979676499E-2</v>
      </c>
      <c r="AN11" s="19">
        <v>5.6958371122437901E-2</v>
      </c>
    </row>
    <row r="12" spans="2:40" x14ac:dyDescent="0.35">
      <c r="B12" s="16" t="s">
        <v>348</v>
      </c>
    </row>
    <row r="13" spans="2:40" x14ac:dyDescent="0.35">
      <c r="B13" t="s">
        <v>63</v>
      </c>
    </row>
    <row r="14" spans="2:40" x14ac:dyDescent="0.35">
      <c r="B14" t="s">
        <v>64</v>
      </c>
    </row>
    <row r="16" spans="2:40" x14ac:dyDescent="0.35">
      <c r="B16" s="8" t="str">
        <f>HYPERLINK("#'Contents'!A1", "Return to Contents")</f>
        <v>Return to Contents</v>
      </c>
    </row>
  </sheetData>
  <mergeCells count="9">
    <mergeCell ref="AF5"/>
    <mergeCell ref="AH5"/>
    <mergeCell ref="AJ5:AN5"/>
    <mergeCell ref="D2:AH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200-000000000000}">
  <dimension ref="B2:AN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0" width="10.7265625" customWidth="1"/>
    <col min="41" max="41" width="2.1796875" customWidth="1"/>
  </cols>
  <sheetData>
    <row r="2" spans="2:40" ht="40" customHeight="1" x14ac:dyDescent="0.35">
      <c r="D2" s="30" t="s">
        <v>371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row>
    <row r="5" spans="2:40" ht="30" customHeight="1" x14ac:dyDescent="0.35">
      <c r="B5" s="15"/>
      <c r="C5" s="15"/>
      <c r="D5" s="29" t="s">
        <v>49</v>
      </c>
      <c r="E5" s="29"/>
      <c r="F5" s="15"/>
      <c r="G5" s="29" t="s">
        <v>50</v>
      </c>
      <c r="H5" s="29"/>
      <c r="I5" s="29"/>
      <c r="J5" s="29"/>
      <c r="K5" s="29"/>
      <c r="L5" s="29"/>
      <c r="M5" s="15"/>
      <c r="N5" s="29" t="s">
        <v>51</v>
      </c>
      <c r="O5" s="29"/>
      <c r="P5" s="29"/>
      <c r="Q5" s="29"/>
      <c r="R5" s="29"/>
      <c r="S5" s="15"/>
      <c r="T5" s="29" t="s">
        <v>52</v>
      </c>
      <c r="U5" s="29"/>
      <c r="V5" s="29"/>
      <c r="W5" s="29"/>
      <c r="X5" s="15"/>
      <c r="Y5" s="29" t="s">
        <v>53</v>
      </c>
      <c r="Z5" s="29"/>
      <c r="AA5" s="29"/>
      <c r="AB5" s="29"/>
      <c r="AC5" s="29"/>
      <c r="AD5" s="29"/>
      <c r="AE5" s="15"/>
      <c r="AF5" s="29" t="s">
        <v>42</v>
      </c>
      <c r="AG5" s="15"/>
      <c r="AH5" s="29" t="s">
        <v>43</v>
      </c>
      <c r="AI5" s="15"/>
      <c r="AJ5" s="29" t="s">
        <v>54</v>
      </c>
      <c r="AK5" s="29"/>
      <c r="AL5" s="29"/>
      <c r="AM5" s="29"/>
      <c r="AN5" s="29"/>
    </row>
    <row r="6" spans="2:4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C6" s="12" t="s">
        <v>40</v>
      </c>
      <c r="AD6" s="12" t="s">
        <v>41</v>
      </c>
      <c r="AF6" s="12" t="s">
        <v>42</v>
      </c>
      <c r="AH6" s="12" t="s">
        <v>43</v>
      </c>
      <c r="AJ6" s="12" t="s">
        <v>44</v>
      </c>
      <c r="AK6" s="12" t="s">
        <v>45</v>
      </c>
      <c r="AL6" s="12" t="s">
        <v>46</v>
      </c>
      <c r="AM6" s="12" t="s">
        <v>47</v>
      </c>
      <c r="AN6" s="12" t="s">
        <v>48</v>
      </c>
    </row>
    <row r="7" spans="2:40" ht="30" customHeight="1" x14ac:dyDescent="0.35">
      <c r="B7" s="10" t="s">
        <v>19</v>
      </c>
      <c r="C7" s="10">
        <v>200</v>
      </c>
      <c r="D7" s="10">
        <v>98</v>
      </c>
      <c r="E7" s="10">
        <v>101</v>
      </c>
      <c r="F7" s="10"/>
      <c r="G7" s="10">
        <v>21</v>
      </c>
      <c r="H7" s="10">
        <v>36</v>
      </c>
      <c r="I7" s="10">
        <v>37</v>
      </c>
      <c r="J7" s="10">
        <v>19</v>
      </c>
      <c r="K7" s="10">
        <v>37</v>
      </c>
      <c r="L7" s="10">
        <v>50</v>
      </c>
      <c r="M7" s="10"/>
      <c r="N7" s="10">
        <v>19</v>
      </c>
      <c r="O7" s="10">
        <v>26</v>
      </c>
      <c r="P7" s="10">
        <v>69</v>
      </c>
      <c r="Q7" s="10">
        <v>50</v>
      </c>
      <c r="R7" s="10">
        <v>34</v>
      </c>
      <c r="S7" s="10"/>
      <c r="T7" s="10">
        <v>9</v>
      </c>
      <c r="U7" s="10">
        <v>57</v>
      </c>
      <c r="V7" s="10">
        <v>56</v>
      </c>
      <c r="W7" s="10">
        <v>49</v>
      </c>
      <c r="X7" s="10"/>
      <c r="Y7" s="10">
        <v>85</v>
      </c>
      <c r="Z7" s="10">
        <v>19</v>
      </c>
      <c r="AA7" s="10">
        <v>65</v>
      </c>
      <c r="AB7" s="10">
        <v>10</v>
      </c>
      <c r="AC7" s="10">
        <v>15</v>
      </c>
      <c r="AD7" s="10">
        <v>4</v>
      </c>
      <c r="AE7" s="10"/>
      <c r="AF7" s="10">
        <v>102</v>
      </c>
      <c r="AG7" s="10"/>
      <c r="AH7" s="10">
        <v>197</v>
      </c>
      <c r="AI7" s="10"/>
      <c r="AJ7" s="10">
        <v>70</v>
      </c>
      <c r="AK7" s="10">
        <v>22</v>
      </c>
      <c r="AL7" s="10">
        <v>53</v>
      </c>
      <c r="AM7" s="10">
        <v>38</v>
      </c>
      <c r="AN7" s="10">
        <v>17</v>
      </c>
    </row>
    <row r="8" spans="2:40" ht="30" customHeight="1" x14ac:dyDescent="0.35">
      <c r="B8" s="11" t="s">
        <v>20</v>
      </c>
      <c r="C8" s="11">
        <v>203</v>
      </c>
      <c r="D8" s="11">
        <v>110</v>
      </c>
      <c r="E8" s="11">
        <v>92</v>
      </c>
      <c r="F8" s="11"/>
      <c r="G8" s="11">
        <v>23</v>
      </c>
      <c r="H8" s="11">
        <v>40</v>
      </c>
      <c r="I8" s="11">
        <v>39</v>
      </c>
      <c r="J8" s="11">
        <v>21</v>
      </c>
      <c r="K8" s="11">
        <v>32</v>
      </c>
      <c r="L8" s="11">
        <v>47</v>
      </c>
      <c r="M8" s="11"/>
      <c r="N8" s="11">
        <v>20</v>
      </c>
      <c r="O8" s="11">
        <v>26</v>
      </c>
      <c r="P8" s="11">
        <v>70</v>
      </c>
      <c r="Q8" s="11">
        <v>52</v>
      </c>
      <c r="R8" s="11">
        <v>34</v>
      </c>
      <c r="S8" s="11"/>
      <c r="T8" s="11">
        <v>9</v>
      </c>
      <c r="U8" s="11">
        <v>58</v>
      </c>
      <c r="V8" s="11">
        <v>56</v>
      </c>
      <c r="W8" s="11">
        <v>52</v>
      </c>
      <c r="X8" s="11"/>
      <c r="Y8" s="11">
        <v>90</v>
      </c>
      <c r="Z8" s="11">
        <v>19</v>
      </c>
      <c r="AA8" s="11">
        <v>60</v>
      </c>
      <c r="AB8" s="11">
        <v>11</v>
      </c>
      <c r="AC8" s="11">
        <v>17</v>
      </c>
      <c r="AD8" s="11">
        <v>4</v>
      </c>
      <c r="AE8" s="11"/>
      <c r="AF8" s="11">
        <v>105</v>
      </c>
      <c r="AG8" s="11"/>
      <c r="AH8" s="11">
        <v>200</v>
      </c>
      <c r="AI8" s="11"/>
      <c r="AJ8" s="11">
        <v>69</v>
      </c>
      <c r="AK8" s="11">
        <v>21</v>
      </c>
      <c r="AL8" s="11">
        <v>52</v>
      </c>
      <c r="AM8" s="11">
        <v>44</v>
      </c>
      <c r="AN8" s="11">
        <v>18</v>
      </c>
    </row>
    <row r="9" spans="2:40" ht="43.5" x14ac:dyDescent="0.35">
      <c r="B9" s="18" t="s">
        <v>370</v>
      </c>
      <c r="C9" s="17">
        <v>0.18989481379486101</v>
      </c>
      <c r="D9" s="17">
        <v>0.201285586684851</v>
      </c>
      <c r="E9" s="17">
        <v>0.17837962458899601</v>
      </c>
      <c r="F9" s="17"/>
      <c r="G9" s="17">
        <v>0.16328740858465199</v>
      </c>
      <c r="H9" s="17">
        <v>0.29973306813948303</v>
      </c>
      <c r="I9" s="17">
        <v>0.248027988935307</v>
      </c>
      <c r="J9" s="17">
        <v>5.4004426548461798E-2</v>
      </c>
      <c r="K9" s="17">
        <v>0.193602594155388</v>
      </c>
      <c r="L9" s="17">
        <v>0.117217938916176</v>
      </c>
      <c r="M9" s="17"/>
      <c r="N9" s="17">
        <v>0.231504048625539</v>
      </c>
      <c r="O9" s="17">
        <v>0.29339317509566598</v>
      </c>
      <c r="P9" s="17">
        <v>7.2149610340191406E-2</v>
      </c>
      <c r="Q9" s="17">
        <v>0.19585921581386201</v>
      </c>
      <c r="R9" s="17">
        <v>0.30286898791919897</v>
      </c>
      <c r="S9" s="17"/>
      <c r="T9" s="17">
        <v>0.32370604503832201</v>
      </c>
      <c r="U9" s="17">
        <v>0.11657659984731999</v>
      </c>
      <c r="V9" s="17">
        <v>0.31513128956776998</v>
      </c>
      <c r="W9" s="17">
        <v>0.15840698051560001</v>
      </c>
      <c r="X9" s="17"/>
      <c r="Y9" s="17">
        <v>0.194829238140342</v>
      </c>
      <c r="Z9" s="17">
        <v>0.37250917286895702</v>
      </c>
      <c r="AA9" s="17">
        <v>0.105825043222223</v>
      </c>
      <c r="AB9" s="17">
        <v>0</v>
      </c>
      <c r="AC9" s="17">
        <v>0.31467012988752902</v>
      </c>
      <c r="AD9" s="17">
        <v>0.22397917320263699</v>
      </c>
      <c r="AE9" s="17"/>
      <c r="AF9" s="17">
        <v>0.163187125896573</v>
      </c>
      <c r="AG9" s="17"/>
      <c r="AH9" s="17">
        <v>0.181850727421701</v>
      </c>
      <c r="AI9" s="17"/>
      <c r="AJ9" s="17">
        <v>0.27882783847474901</v>
      </c>
      <c r="AK9" s="17">
        <v>0.27570284481088397</v>
      </c>
      <c r="AL9" s="17">
        <v>0.142364478055824</v>
      </c>
      <c r="AM9" s="17">
        <v>0.14238930584908799</v>
      </c>
      <c r="AN9" s="17">
        <v>0</v>
      </c>
    </row>
    <row r="10" spans="2:40" ht="29" x14ac:dyDescent="0.35">
      <c r="B10" s="18" t="s">
        <v>368</v>
      </c>
      <c r="C10" s="17">
        <v>0.74237038534014999</v>
      </c>
      <c r="D10" s="17">
        <v>0.72404388188472502</v>
      </c>
      <c r="E10" s="17">
        <v>0.76141038637468805</v>
      </c>
      <c r="F10" s="17"/>
      <c r="G10" s="17">
        <v>0.78357479353891901</v>
      </c>
      <c r="H10" s="17">
        <v>0.60816654548918503</v>
      </c>
      <c r="I10" s="17">
        <v>0.72658214186330305</v>
      </c>
      <c r="J10" s="17">
        <v>0.84124315242133596</v>
      </c>
      <c r="K10" s="17">
        <v>0.75063784121122101</v>
      </c>
      <c r="L10" s="17">
        <v>0.80098080630575597</v>
      </c>
      <c r="M10" s="17"/>
      <c r="N10" s="17">
        <v>0.66150971583302298</v>
      </c>
      <c r="O10" s="17">
        <v>0.67460338105946305</v>
      </c>
      <c r="P10" s="17">
        <v>0.86585183381905395</v>
      </c>
      <c r="Q10" s="17">
        <v>0.74315947640658098</v>
      </c>
      <c r="R10" s="17">
        <v>0.60039386741908396</v>
      </c>
      <c r="S10" s="17"/>
      <c r="T10" s="17">
        <v>0.57547619263935401</v>
      </c>
      <c r="U10" s="17">
        <v>0.81686795816443203</v>
      </c>
      <c r="V10" s="17">
        <v>0.68486871043222997</v>
      </c>
      <c r="W10" s="17">
        <v>0.77162604648585797</v>
      </c>
      <c r="X10" s="17"/>
      <c r="Y10" s="17">
        <v>0.73884904766886905</v>
      </c>
      <c r="Z10" s="17">
        <v>0.62749082713104298</v>
      </c>
      <c r="AA10" s="17">
        <v>0.83030370505054396</v>
      </c>
      <c r="AB10" s="17">
        <v>0.82552436661983597</v>
      </c>
      <c r="AC10" s="17">
        <v>0.61121792506065198</v>
      </c>
      <c r="AD10" s="17">
        <v>0.77602082679736295</v>
      </c>
      <c r="AE10" s="17"/>
      <c r="AF10" s="17">
        <v>0.74519449421119299</v>
      </c>
      <c r="AG10" s="17"/>
      <c r="AH10" s="17">
        <v>0.75381893290697999</v>
      </c>
      <c r="AI10" s="17"/>
      <c r="AJ10" s="17">
        <v>0.65845880759007402</v>
      </c>
      <c r="AK10" s="17">
        <v>0.68006842562088698</v>
      </c>
      <c r="AL10" s="17">
        <v>0.824177293538506</v>
      </c>
      <c r="AM10" s="17">
        <v>0.77059405348830101</v>
      </c>
      <c r="AN10" s="17">
        <v>0.83330301666483098</v>
      </c>
    </row>
    <row r="11" spans="2:40" x14ac:dyDescent="0.35">
      <c r="B11" s="18" t="s">
        <v>89</v>
      </c>
      <c r="C11" s="19">
        <v>6.7734800864988898E-2</v>
      </c>
      <c r="D11" s="19">
        <v>7.4670531430424403E-2</v>
      </c>
      <c r="E11" s="19">
        <v>6.02099890363159E-2</v>
      </c>
      <c r="F11" s="19"/>
      <c r="G11" s="19">
        <v>5.3137797876428298E-2</v>
      </c>
      <c r="H11" s="19">
        <v>9.2100386371332499E-2</v>
      </c>
      <c r="I11" s="19">
        <v>2.53898692013905E-2</v>
      </c>
      <c r="J11" s="19">
        <v>0.10475242103020201</v>
      </c>
      <c r="K11" s="19">
        <v>5.5759564633391198E-2</v>
      </c>
      <c r="L11" s="19">
        <v>8.1801254778067795E-2</v>
      </c>
      <c r="M11" s="19"/>
      <c r="N11" s="19">
        <v>0.106986235541438</v>
      </c>
      <c r="O11" s="19">
        <v>3.2003443844870798E-2</v>
      </c>
      <c r="P11" s="19">
        <v>6.1998555840754997E-2</v>
      </c>
      <c r="Q11" s="19">
        <v>6.0981307779557299E-2</v>
      </c>
      <c r="R11" s="19">
        <v>9.6737144661716803E-2</v>
      </c>
      <c r="S11" s="19"/>
      <c r="T11" s="19">
        <v>0.10081776232232301</v>
      </c>
      <c r="U11" s="19">
        <v>6.6555441988247699E-2</v>
      </c>
      <c r="V11" s="19">
        <v>0</v>
      </c>
      <c r="W11" s="19">
        <v>6.9966972998542196E-2</v>
      </c>
      <c r="X11" s="19"/>
      <c r="Y11" s="19">
        <v>6.6321714190789097E-2</v>
      </c>
      <c r="Z11" s="19">
        <v>0</v>
      </c>
      <c r="AA11" s="19">
        <v>6.3871251727232695E-2</v>
      </c>
      <c r="AB11" s="19">
        <v>0.174475633380165</v>
      </c>
      <c r="AC11" s="19">
        <v>7.4111945051819297E-2</v>
      </c>
      <c r="AD11" s="19">
        <v>0</v>
      </c>
      <c r="AE11" s="19"/>
      <c r="AF11" s="19">
        <v>9.1618379892233995E-2</v>
      </c>
      <c r="AG11" s="19"/>
      <c r="AH11" s="19">
        <v>6.4330339671319306E-2</v>
      </c>
      <c r="AI11" s="19"/>
      <c r="AJ11" s="19">
        <v>6.2713353935176602E-2</v>
      </c>
      <c r="AK11" s="19">
        <v>4.4228729568228299E-2</v>
      </c>
      <c r="AL11" s="19">
        <v>3.3458228405670497E-2</v>
      </c>
      <c r="AM11" s="19">
        <v>8.7016640662610695E-2</v>
      </c>
      <c r="AN11" s="19">
        <v>0.166696983335169</v>
      </c>
    </row>
    <row r="12" spans="2:40" x14ac:dyDescent="0.35">
      <c r="B12" s="16" t="s">
        <v>348</v>
      </c>
    </row>
    <row r="13" spans="2:40" x14ac:dyDescent="0.35">
      <c r="B13" t="s">
        <v>63</v>
      </c>
    </row>
    <row r="14" spans="2:40" x14ac:dyDescent="0.35">
      <c r="B14" t="s">
        <v>64</v>
      </c>
    </row>
    <row r="16" spans="2:40" x14ac:dyDescent="0.35">
      <c r="B16" s="8" t="str">
        <f>HYPERLINK("#'Contents'!A1", "Return to Contents")</f>
        <v>Return to Contents</v>
      </c>
    </row>
  </sheetData>
  <mergeCells count="9">
    <mergeCell ref="AF5"/>
    <mergeCell ref="AH5"/>
    <mergeCell ref="AJ5:AN5"/>
    <mergeCell ref="D2:AH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300-000000000000}">
  <dimension ref="B2:AN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0" width="10.7265625" customWidth="1"/>
    <col min="41" max="41" width="2.1796875" customWidth="1"/>
  </cols>
  <sheetData>
    <row r="2" spans="2:40" ht="40" customHeight="1" x14ac:dyDescent="0.35">
      <c r="D2" s="30" t="s">
        <v>373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row>
    <row r="5" spans="2:40" ht="30" customHeight="1" x14ac:dyDescent="0.35">
      <c r="B5" s="15"/>
      <c r="C5" s="15"/>
      <c r="D5" s="29" t="s">
        <v>49</v>
      </c>
      <c r="E5" s="29"/>
      <c r="F5" s="15"/>
      <c r="G5" s="29" t="s">
        <v>50</v>
      </c>
      <c r="H5" s="29"/>
      <c r="I5" s="29"/>
      <c r="J5" s="29"/>
      <c r="K5" s="29"/>
      <c r="L5" s="29"/>
      <c r="M5" s="15"/>
      <c r="N5" s="29" t="s">
        <v>51</v>
      </c>
      <c r="O5" s="29"/>
      <c r="P5" s="29"/>
      <c r="Q5" s="29"/>
      <c r="R5" s="29"/>
      <c r="S5" s="15"/>
      <c r="T5" s="29" t="s">
        <v>52</v>
      </c>
      <c r="U5" s="29"/>
      <c r="V5" s="29"/>
      <c r="W5" s="29"/>
      <c r="X5" s="15"/>
      <c r="Y5" s="29" t="s">
        <v>53</v>
      </c>
      <c r="Z5" s="29"/>
      <c r="AA5" s="29"/>
      <c r="AB5" s="29"/>
      <c r="AC5" s="29"/>
      <c r="AD5" s="29"/>
      <c r="AE5" s="15"/>
      <c r="AF5" s="29" t="s">
        <v>42</v>
      </c>
      <c r="AG5" s="15"/>
      <c r="AH5" s="29" t="s">
        <v>43</v>
      </c>
      <c r="AI5" s="15"/>
      <c r="AJ5" s="29" t="s">
        <v>54</v>
      </c>
      <c r="AK5" s="29"/>
      <c r="AL5" s="29"/>
      <c r="AM5" s="29"/>
      <c r="AN5" s="29"/>
    </row>
    <row r="6" spans="2:4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C6" s="12" t="s">
        <v>40</v>
      </c>
      <c r="AD6" s="12" t="s">
        <v>41</v>
      </c>
      <c r="AF6" s="12" t="s">
        <v>42</v>
      </c>
      <c r="AH6" s="12" t="s">
        <v>43</v>
      </c>
      <c r="AJ6" s="12" t="s">
        <v>44</v>
      </c>
      <c r="AK6" s="12" t="s">
        <v>45</v>
      </c>
      <c r="AL6" s="12" t="s">
        <v>46</v>
      </c>
      <c r="AM6" s="12" t="s">
        <v>47</v>
      </c>
      <c r="AN6" s="12" t="s">
        <v>48</v>
      </c>
    </row>
    <row r="7" spans="2:40" ht="30" customHeight="1" x14ac:dyDescent="0.35">
      <c r="B7" s="10" t="s">
        <v>19</v>
      </c>
      <c r="C7" s="10">
        <v>209</v>
      </c>
      <c r="D7" s="10">
        <v>90</v>
      </c>
      <c r="E7" s="10">
        <v>119</v>
      </c>
      <c r="F7" s="10"/>
      <c r="G7" s="10">
        <v>23</v>
      </c>
      <c r="H7" s="10">
        <v>29</v>
      </c>
      <c r="I7" s="10">
        <v>30</v>
      </c>
      <c r="J7" s="10">
        <v>30</v>
      </c>
      <c r="K7" s="10">
        <v>46</v>
      </c>
      <c r="L7" s="10">
        <v>51</v>
      </c>
      <c r="M7" s="10"/>
      <c r="N7" s="10">
        <v>23</v>
      </c>
      <c r="O7" s="10">
        <v>27</v>
      </c>
      <c r="P7" s="10">
        <v>74</v>
      </c>
      <c r="Q7" s="10">
        <v>62</v>
      </c>
      <c r="R7" s="10">
        <v>23</v>
      </c>
      <c r="S7" s="10"/>
      <c r="T7" s="10">
        <v>15</v>
      </c>
      <c r="U7" s="10">
        <v>52</v>
      </c>
      <c r="V7" s="10">
        <v>56</v>
      </c>
      <c r="W7" s="10">
        <v>59</v>
      </c>
      <c r="X7" s="10"/>
      <c r="Y7" s="10">
        <v>87</v>
      </c>
      <c r="Z7" s="10">
        <v>24</v>
      </c>
      <c r="AA7" s="10">
        <v>61</v>
      </c>
      <c r="AB7" s="10">
        <v>8</v>
      </c>
      <c r="AC7" s="10">
        <v>20</v>
      </c>
      <c r="AD7" s="10">
        <v>6</v>
      </c>
      <c r="AE7" s="10"/>
      <c r="AF7" s="10">
        <v>93</v>
      </c>
      <c r="AG7" s="10"/>
      <c r="AH7" s="10">
        <v>203</v>
      </c>
      <c r="AI7" s="10"/>
      <c r="AJ7" s="10">
        <v>68</v>
      </c>
      <c r="AK7" s="10">
        <v>33</v>
      </c>
      <c r="AL7" s="10">
        <v>47</v>
      </c>
      <c r="AM7" s="10">
        <v>43</v>
      </c>
      <c r="AN7" s="10">
        <v>18</v>
      </c>
    </row>
    <row r="8" spans="2:40" ht="30" customHeight="1" x14ac:dyDescent="0.35">
      <c r="B8" s="11" t="s">
        <v>20</v>
      </c>
      <c r="C8" s="11">
        <v>208</v>
      </c>
      <c r="D8" s="11">
        <v>99</v>
      </c>
      <c r="E8" s="11">
        <v>109</v>
      </c>
      <c r="F8" s="11"/>
      <c r="G8" s="11">
        <v>25</v>
      </c>
      <c r="H8" s="11">
        <v>34</v>
      </c>
      <c r="I8" s="11">
        <v>30</v>
      </c>
      <c r="J8" s="11">
        <v>31</v>
      </c>
      <c r="K8" s="11">
        <v>40</v>
      </c>
      <c r="L8" s="11">
        <v>48</v>
      </c>
      <c r="M8" s="11"/>
      <c r="N8" s="11">
        <v>24</v>
      </c>
      <c r="O8" s="11">
        <v>27</v>
      </c>
      <c r="P8" s="11">
        <v>71</v>
      </c>
      <c r="Q8" s="11">
        <v>62</v>
      </c>
      <c r="R8" s="11">
        <v>23</v>
      </c>
      <c r="S8" s="11"/>
      <c r="T8" s="11">
        <v>16</v>
      </c>
      <c r="U8" s="11">
        <v>50</v>
      </c>
      <c r="V8" s="11">
        <v>54</v>
      </c>
      <c r="W8" s="11">
        <v>61</v>
      </c>
      <c r="X8" s="11"/>
      <c r="Y8" s="11">
        <v>89</v>
      </c>
      <c r="Z8" s="11">
        <v>23</v>
      </c>
      <c r="AA8" s="11">
        <v>58</v>
      </c>
      <c r="AB8" s="11">
        <v>8</v>
      </c>
      <c r="AC8" s="11">
        <v>21</v>
      </c>
      <c r="AD8" s="11">
        <v>6</v>
      </c>
      <c r="AE8" s="11"/>
      <c r="AF8" s="11">
        <v>91</v>
      </c>
      <c r="AG8" s="11"/>
      <c r="AH8" s="11">
        <v>202</v>
      </c>
      <c r="AI8" s="11"/>
      <c r="AJ8" s="11">
        <v>65</v>
      </c>
      <c r="AK8" s="11">
        <v>32</v>
      </c>
      <c r="AL8" s="11">
        <v>45</v>
      </c>
      <c r="AM8" s="11">
        <v>46</v>
      </c>
      <c r="AN8" s="11">
        <v>19</v>
      </c>
    </row>
    <row r="9" spans="2:40" ht="43.5" x14ac:dyDescent="0.35">
      <c r="B9" s="18" t="s">
        <v>372</v>
      </c>
      <c r="C9" s="17">
        <v>0.27117176099562501</v>
      </c>
      <c r="D9" s="17">
        <v>0.32681352109932799</v>
      </c>
      <c r="E9" s="17">
        <v>0.22082138524026501</v>
      </c>
      <c r="F9" s="17"/>
      <c r="G9" s="17">
        <v>0.227076309599131</v>
      </c>
      <c r="H9" s="17">
        <v>0.396033813322759</v>
      </c>
      <c r="I9" s="17">
        <v>0.41813919926481502</v>
      </c>
      <c r="J9" s="17">
        <v>0.31644003434205098</v>
      </c>
      <c r="K9" s="17">
        <v>0.111627736254813</v>
      </c>
      <c r="L9" s="17">
        <v>0.21768688654829799</v>
      </c>
      <c r="M9" s="17"/>
      <c r="N9" s="17">
        <v>0.24589554537023101</v>
      </c>
      <c r="O9" s="17">
        <v>0.33929697042032297</v>
      </c>
      <c r="P9" s="17">
        <v>0.21820123737333899</v>
      </c>
      <c r="Q9" s="17">
        <v>0.21000643569032401</v>
      </c>
      <c r="R9" s="17">
        <v>0.53914658319347897</v>
      </c>
      <c r="S9" s="17"/>
      <c r="T9" s="17">
        <v>0.41149411169745698</v>
      </c>
      <c r="U9" s="17">
        <v>0.24968638789740699</v>
      </c>
      <c r="V9" s="17">
        <v>0.32033177958939202</v>
      </c>
      <c r="W9" s="17">
        <v>0.224679346222175</v>
      </c>
      <c r="X9" s="17"/>
      <c r="Y9" s="17">
        <v>0.258588600299612</v>
      </c>
      <c r="Z9" s="17">
        <v>0.20901036882246099</v>
      </c>
      <c r="AA9" s="17">
        <v>0.25219735447610703</v>
      </c>
      <c r="AB9" s="17">
        <v>0.29787037902001301</v>
      </c>
      <c r="AC9" s="17">
        <v>0.40838238089399598</v>
      </c>
      <c r="AD9" s="17">
        <v>0.286926382725674</v>
      </c>
      <c r="AE9" s="17"/>
      <c r="AF9" s="17">
        <v>0.27034915744830501</v>
      </c>
      <c r="AG9" s="17"/>
      <c r="AH9" s="17">
        <v>0.26788868043331998</v>
      </c>
      <c r="AI9" s="17"/>
      <c r="AJ9" s="17">
        <v>0.317124970315181</v>
      </c>
      <c r="AK9" s="17">
        <v>0.24282135141601999</v>
      </c>
      <c r="AL9" s="17">
        <v>0.27068367830683399</v>
      </c>
      <c r="AM9" s="17">
        <v>0.26655487826616803</v>
      </c>
      <c r="AN9" s="17">
        <v>0.17157621464105299</v>
      </c>
    </row>
    <row r="10" spans="2:40" ht="29" x14ac:dyDescent="0.35">
      <c r="B10" s="18" t="s">
        <v>368</v>
      </c>
      <c r="C10" s="17">
        <v>0.67095990343788203</v>
      </c>
      <c r="D10" s="17">
        <v>0.62260421311974601</v>
      </c>
      <c r="E10" s="17">
        <v>0.71471709539029704</v>
      </c>
      <c r="F10" s="17"/>
      <c r="G10" s="17">
        <v>0.77292369040086895</v>
      </c>
      <c r="H10" s="17">
        <v>0.57756965680072503</v>
      </c>
      <c r="I10" s="17">
        <v>0.516127298201978</v>
      </c>
      <c r="J10" s="17">
        <v>0.61754426434244103</v>
      </c>
      <c r="K10" s="17">
        <v>0.82668014647778598</v>
      </c>
      <c r="L10" s="17">
        <v>0.68635859944000199</v>
      </c>
      <c r="M10" s="17"/>
      <c r="N10" s="17">
        <v>0.676184699309621</v>
      </c>
      <c r="O10" s="17">
        <v>0.58447638135942903</v>
      </c>
      <c r="P10" s="17">
        <v>0.72112457465883395</v>
      </c>
      <c r="Q10" s="17">
        <v>0.74713857724018695</v>
      </c>
      <c r="R10" s="17">
        <v>0.41402215427365102</v>
      </c>
      <c r="S10" s="17"/>
      <c r="T10" s="17">
        <v>0.46634585623576302</v>
      </c>
      <c r="U10" s="17">
        <v>0.679162757496373</v>
      </c>
      <c r="V10" s="17">
        <v>0.64173802894024801</v>
      </c>
      <c r="W10" s="17">
        <v>0.775320653777825</v>
      </c>
      <c r="X10" s="17"/>
      <c r="Y10" s="17">
        <v>0.69884761166679898</v>
      </c>
      <c r="Z10" s="17">
        <v>0.71767573668615803</v>
      </c>
      <c r="AA10" s="17">
        <v>0.69982335877517099</v>
      </c>
      <c r="AB10" s="17">
        <v>0.45574306635517198</v>
      </c>
      <c r="AC10" s="17">
        <v>0.54887744159740504</v>
      </c>
      <c r="AD10" s="17">
        <v>0.71307361727432605</v>
      </c>
      <c r="AE10" s="17"/>
      <c r="AF10" s="17">
        <v>0.66564917636141696</v>
      </c>
      <c r="AG10" s="17"/>
      <c r="AH10" s="17">
        <v>0.67260360984491296</v>
      </c>
      <c r="AI10" s="17"/>
      <c r="AJ10" s="17">
        <v>0.60298675218617004</v>
      </c>
      <c r="AK10" s="17">
        <v>0.67022551295061294</v>
      </c>
      <c r="AL10" s="17">
        <v>0.641596395067484</v>
      </c>
      <c r="AM10" s="17">
        <v>0.73344512173383203</v>
      </c>
      <c r="AN10" s="17">
        <v>0.82842378535894701</v>
      </c>
    </row>
    <row r="11" spans="2:40" x14ac:dyDescent="0.35">
      <c r="B11" s="18" t="s">
        <v>89</v>
      </c>
      <c r="C11" s="19">
        <v>5.7868335566493297E-2</v>
      </c>
      <c r="D11" s="19">
        <v>5.0582265780925603E-2</v>
      </c>
      <c r="E11" s="19">
        <v>6.4461519369438697E-2</v>
      </c>
      <c r="F11" s="19"/>
      <c r="G11" s="19">
        <v>0</v>
      </c>
      <c r="H11" s="19">
        <v>2.63965298765165E-2</v>
      </c>
      <c r="I11" s="19">
        <v>6.5733502533206103E-2</v>
      </c>
      <c r="J11" s="19">
        <v>6.6015701315508504E-2</v>
      </c>
      <c r="K11" s="19">
        <v>6.16921172674013E-2</v>
      </c>
      <c r="L11" s="19">
        <v>9.5954514011700395E-2</v>
      </c>
      <c r="M11" s="19"/>
      <c r="N11" s="19">
        <v>7.7919755320147902E-2</v>
      </c>
      <c r="O11" s="19">
        <v>7.6226648220247495E-2</v>
      </c>
      <c r="P11" s="19">
        <v>6.0674187967826899E-2</v>
      </c>
      <c r="Q11" s="19">
        <v>4.2854987069489398E-2</v>
      </c>
      <c r="R11" s="19">
        <v>4.6831262532869802E-2</v>
      </c>
      <c r="S11" s="19"/>
      <c r="T11" s="19">
        <v>0.12216003206678</v>
      </c>
      <c r="U11" s="19">
        <v>7.1150854606219602E-2</v>
      </c>
      <c r="V11" s="19">
        <v>3.7930191470359899E-2</v>
      </c>
      <c r="W11" s="19">
        <v>0</v>
      </c>
      <c r="X11" s="19"/>
      <c r="Y11" s="19">
        <v>4.2563788033589303E-2</v>
      </c>
      <c r="Z11" s="19">
        <v>7.3313894491380704E-2</v>
      </c>
      <c r="AA11" s="19">
        <v>4.7979286748721497E-2</v>
      </c>
      <c r="AB11" s="19">
        <v>0.24638655462481601</v>
      </c>
      <c r="AC11" s="19">
        <v>4.27401775085995E-2</v>
      </c>
      <c r="AD11" s="19">
        <v>0</v>
      </c>
      <c r="AE11" s="19"/>
      <c r="AF11" s="19">
        <v>6.4001666190278E-2</v>
      </c>
      <c r="AG11" s="19"/>
      <c r="AH11" s="19">
        <v>5.9507709721766999E-2</v>
      </c>
      <c r="AI11" s="19"/>
      <c r="AJ11" s="19">
        <v>7.9888277498649199E-2</v>
      </c>
      <c r="AK11" s="19">
        <v>8.6953135633367304E-2</v>
      </c>
      <c r="AL11" s="19">
        <v>8.7719926625681705E-2</v>
      </c>
      <c r="AM11" s="19">
        <v>0</v>
      </c>
      <c r="AN11" s="19">
        <v>0</v>
      </c>
    </row>
    <row r="12" spans="2:40" x14ac:dyDescent="0.35">
      <c r="B12" s="16" t="s">
        <v>348</v>
      </c>
    </row>
    <row r="13" spans="2:40" x14ac:dyDescent="0.35">
      <c r="B13" t="s">
        <v>63</v>
      </c>
    </row>
    <row r="14" spans="2:40" x14ac:dyDescent="0.35">
      <c r="B14" t="s">
        <v>64</v>
      </c>
    </row>
    <row r="16" spans="2:40" x14ac:dyDescent="0.35">
      <c r="B16" s="8" t="str">
        <f>HYPERLINK("#'Contents'!A1", "Return to Contents")</f>
        <v>Return to Contents</v>
      </c>
    </row>
  </sheetData>
  <mergeCells count="9">
    <mergeCell ref="AF5"/>
    <mergeCell ref="AH5"/>
    <mergeCell ref="AJ5:AN5"/>
    <mergeCell ref="D2:AH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400-000000000000}">
  <dimension ref="B2:AN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0" width="10.7265625" customWidth="1"/>
    <col min="41" max="41" width="2.1796875" customWidth="1"/>
  </cols>
  <sheetData>
    <row r="2" spans="2:40" ht="40" customHeight="1" x14ac:dyDescent="0.35">
      <c r="D2" s="30" t="s">
        <v>375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row>
    <row r="5" spans="2:40" ht="30" customHeight="1" x14ac:dyDescent="0.35">
      <c r="B5" s="15"/>
      <c r="C5" s="15"/>
      <c r="D5" s="29" t="s">
        <v>49</v>
      </c>
      <c r="E5" s="29"/>
      <c r="F5" s="15"/>
      <c r="G5" s="29" t="s">
        <v>50</v>
      </c>
      <c r="H5" s="29"/>
      <c r="I5" s="29"/>
      <c r="J5" s="29"/>
      <c r="K5" s="29"/>
      <c r="L5" s="29"/>
      <c r="M5" s="15"/>
      <c r="N5" s="29" t="s">
        <v>51</v>
      </c>
      <c r="O5" s="29"/>
      <c r="P5" s="29"/>
      <c r="Q5" s="29"/>
      <c r="R5" s="29"/>
      <c r="S5" s="15"/>
      <c r="T5" s="29" t="s">
        <v>52</v>
      </c>
      <c r="U5" s="29"/>
      <c r="V5" s="29"/>
      <c r="W5" s="29"/>
      <c r="X5" s="15"/>
      <c r="Y5" s="29" t="s">
        <v>53</v>
      </c>
      <c r="Z5" s="29"/>
      <c r="AA5" s="29"/>
      <c r="AB5" s="29"/>
      <c r="AC5" s="29"/>
      <c r="AD5" s="29"/>
      <c r="AE5" s="15"/>
      <c r="AF5" s="29" t="s">
        <v>42</v>
      </c>
      <c r="AG5" s="15"/>
      <c r="AH5" s="29" t="s">
        <v>43</v>
      </c>
      <c r="AI5" s="15"/>
      <c r="AJ5" s="29" t="s">
        <v>54</v>
      </c>
      <c r="AK5" s="29"/>
      <c r="AL5" s="29"/>
      <c r="AM5" s="29"/>
      <c r="AN5" s="29"/>
    </row>
    <row r="6" spans="2:4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C6" s="12" t="s">
        <v>40</v>
      </c>
      <c r="AD6" s="12" t="s">
        <v>41</v>
      </c>
      <c r="AF6" s="12" t="s">
        <v>42</v>
      </c>
      <c r="AH6" s="12" t="s">
        <v>43</v>
      </c>
      <c r="AJ6" s="12" t="s">
        <v>44</v>
      </c>
      <c r="AK6" s="12" t="s">
        <v>45</v>
      </c>
      <c r="AL6" s="12" t="s">
        <v>46</v>
      </c>
      <c r="AM6" s="12" t="s">
        <v>47</v>
      </c>
      <c r="AN6" s="12" t="s">
        <v>48</v>
      </c>
    </row>
    <row r="7" spans="2:40" ht="30" customHeight="1" x14ac:dyDescent="0.35">
      <c r="B7" s="10" t="s">
        <v>19</v>
      </c>
      <c r="C7" s="10">
        <v>213</v>
      </c>
      <c r="D7" s="10">
        <v>104</v>
      </c>
      <c r="E7" s="10">
        <v>109</v>
      </c>
      <c r="F7" s="10"/>
      <c r="G7" s="10">
        <v>19</v>
      </c>
      <c r="H7" s="10">
        <v>29</v>
      </c>
      <c r="I7" s="10">
        <v>34</v>
      </c>
      <c r="J7" s="10">
        <v>43</v>
      </c>
      <c r="K7" s="10">
        <v>38</v>
      </c>
      <c r="L7" s="10">
        <v>50</v>
      </c>
      <c r="M7" s="10"/>
      <c r="N7" s="10">
        <v>20</v>
      </c>
      <c r="O7" s="10">
        <v>26</v>
      </c>
      <c r="P7" s="10">
        <v>73</v>
      </c>
      <c r="Q7" s="10">
        <v>66</v>
      </c>
      <c r="R7" s="10">
        <v>27</v>
      </c>
      <c r="S7" s="10"/>
      <c r="T7" s="10">
        <v>9</v>
      </c>
      <c r="U7" s="10">
        <v>64</v>
      </c>
      <c r="V7" s="10">
        <v>51</v>
      </c>
      <c r="W7" s="10">
        <v>65</v>
      </c>
      <c r="X7" s="10"/>
      <c r="Y7" s="10">
        <v>98</v>
      </c>
      <c r="Z7" s="10">
        <v>17</v>
      </c>
      <c r="AA7" s="10">
        <v>67</v>
      </c>
      <c r="AB7" s="10">
        <v>17</v>
      </c>
      <c r="AC7" s="10">
        <v>7</v>
      </c>
      <c r="AD7" s="10">
        <v>6</v>
      </c>
      <c r="AE7" s="10"/>
      <c r="AF7" s="10">
        <v>106</v>
      </c>
      <c r="AG7" s="10"/>
      <c r="AH7" s="10">
        <v>207</v>
      </c>
      <c r="AI7" s="10"/>
      <c r="AJ7" s="10">
        <v>80</v>
      </c>
      <c r="AK7" s="10">
        <v>31</v>
      </c>
      <c r="AL7" s="10">
        <v>49</v>
      </c>
      <c r="AM7" s="10">
        <v>37</v>
      </c>
      <c r="AN7" s="10">
        <v>16</v>
      </c>
    </row>
    <row r="8" spans="2:40" ht="30" customHeight="1" x14ac:dyDescent="0.35">
      <c r="B8" s="11" t="s">
        <v>20</v>
      </c>
      <c r="C8" s="11">
        <v>213</v>
      </c>
      <c r="D8" s="11">
        <v>114</v>
      </c>
      <c r="E8" s="11">
        <v>99</v>
      </c>
      <c r="F8" s="11"/>
      <c r="G8" s="11">
        <v>21</v>
      </c>
      <c r="H8" s="11">
        <v>32</v>
      </c>
      <c r="I8" s="11">
        <v>36</v>
      </c>
      <c r="J8" s="11">
        <v>44</v>
      </c>
      <c r="K8" s="11">
        <v>33</v>
      </c>
      <c r="L8" s="11">
        <v>47</v>
      </c>
      <c r="M8" s="11"/>
      <c r="N8" s="11">
        <v>21</v>
      </c>
      <c r="O8" s="11">
        <v>26</v>
      </c>
      <c r="P8" s="11">
        <v>71</v>
      </c>
      <c r="Q8" s="11">
        <v>67</v>
      </c>
      <c r="R8" s="11">
        <v>26</v>
      </c>
      <c r="S8" s="11"/>
      <c r="T8" s="11">
        <v>9</v>
      </c>
      <c r="U8" s="11">
        <v>63</v>
      </c>
      <c r="V8" s="11">
        <v>50</v>
      </c>
      <c r="W8" s="11">
        <v>67</v>
      </c>
      <c r="X8" s="11"/>
      <c r="Y8" s="11">
        <v>101</v>
      </c>
      <c r="Z8" s="11">
        <v>17</v>
      </c>
      <c r="AA8" s="11">
        <v>63</v>
      </c>
      <c r="AB8" s="11">
        <v>17</v>
      </c>
      <c r="AC8" s="11">
        <v>7</v>
      </c>
      <c r="AD8" s="11">
        <v>6</v>
      </c>
      <c r="AE8" s="11"/>
      <c r="AF8" s="11">
        <v>106</v>
      </c>
      <c r="AG8" s="11"/>
      <c r="AH8" s="11">
        <v>206</v>
      </c>
      <c r="AI8" s="11"/>
      <c r="AJ8" s="11">
        <v>76</v>
      </c>
      <c r="AK8" s="11">
        <v>30</v>
      </c>
      <c r="AL8" s="11">
        <v>47</v>
      </c>
      <c r="AM8" s="11">
        <v>43</v>
      </c>
      <c r="AN8" s="11">
        <v>17</v>
      </c>
    </row>
    <row r="9" spans="2:40" ht="43.5" x14ac:dyDescent="0.35">
      <c r="B9" s="18" t="s">
        <v>374</v>
      </c>
      <c r="C9" s="17">
        <v>0.265169650389319</v>
      </c>
      <c r="D9" s="17">
        <v>0.292958628102373</v>
      </c>
      <c r="E9" s="17">
        <v>0.23322835450252899</v>
      </c>
      <c r="F9" s="17"/>
      <c r="G9" s="17">
        <v>0.24605765295241999</v>
      </c>
      <c r="H9" s="17">
        <v>0.258007479509339</v>
      </c>
      <c r="I9" s="17">
        <v>0.356905431402809</v>
      </c>
      <c r="J9" s="17">
        <v>0.25999109251501801</v>
      </c>
      <c r="K9" s="17">
        <v>0.333719536434682</v>
      </c>
      <c r="L9" s="17">
        <v>0.16359569760166801</v>
      </c>
      <c r="M9" s="17"/>
      <c r="N9" s="17">
        <v>0.10515338085405899</v>
      </c>
      <c r="O9" s="17">
        <v>0.24901420408330199</v>
      </c>
      <c r="P9" s="17">
        <v>0.281603828295446</v>
      </c>
      <c r="Q9" s="17">
        <v>0.22658511973749201</v>
      </c>
      <c r="R9" s="17">
        <v>0.47626577154482702</v>
      </c>
      <c r="S9" s="17"/>
      <c r="T9" s="17">
        <v>0.220442972222051</v>
      </c>
      <c r="U9" s="17">
        <v>0.19121321234189501</v>
      </c>
      <c r="V9" s="17">
        <v>0.38945433581331901</v>
      </c>
      <c r="W9" s="17">
        <v>0.238464249552791</v>
      </c>
      <c r="X9" s="17"/>
      <c r="Y9" s="17">
        <v>0.30172381442014601</v>
      </c>
      <c r="Z9" s="17">
        <v>0.25423341411425399</v>
      </c>
      <c r="AA9" s="17">
        <v>0.210612437995985</v>
      </c>
      <c r="AB9" s="17">
        <v>0.299178955643773</v>
      </c>
      <c r="AC9" s="17">
        <v>0.123954962410309</v>
      </c>
      <c r="AD9" s="17">
        <v>0.15186949455056001</v>
      </c>
      <c r="AE9" s="17"/>
      <c r="AF9" s="17">
        <v>0.26082076529359499</v>
      </c>
      <c r="AG9" s="17"/>
      <c r="AH9" s="17">
        <v>0.26299790335905598</v>
      </c>
      <c r="AI9" s="17"/>
      <c r="AJ9" s="17">
        <v>0.31414277573976102</v>
      </c>
      <c r="AK9" s="17">
        <v>0.21595510947305499</v>
      </c>
      <c r="AL9" s="17">
        <v>0.32467721600518301</v>
      </c>
      <c r="AM9" s="17">
        <v>0.17608748459531501</v>
      </c>
      <c r="AN9" s="17">
        <v>0.192311957148114</v>
      </c>
    </row>
    <row r="10" spans="2:40" ht="29" x14ac:dyDescent="0.35">
      <c r="B10" s="18" t="s">
        <v>368</v>
      </c>
      <c r="C10" s="17">
        <v>0.66266578716041902</v>
      </c>
      <c r="D10" s="17">
        <v>0.65038910596495503</v>
      </c>
      <c r="E10" s="17">
        <v>0.67677688943345804</v>
      </c>
      <c r="F10" s="17"/>
      <c r="G10" s="17">
        <v>0.75394234704758001</v>
      </c>
      <c r="H10" s="17">
        <v>0.71389528331207897</v>
      </c>
      <c r="I10" s="17">
        <v>0.61725497844534205</v>
      </c>
      <c r="J10" s="17">
        <v>0.70134921908541703</v>
      </c>
      <c r="K10" s="17">
        <v>0.53515362855774995</v>
      </c>
      <c r="L10" s="17">
        <v>0.67702288501944297</v>
      </c>
      <c r="M10" s="17"/>
      <c r="N10" s="17">
        <v>0.85131848957879097</v>
      </c>
      <c r="O10" s="17">
        <v>0.71580207195977497</v>
      </c>
      <c r="P10" s="17">
        <v>0.65550983765798099</v>
      </c>
      <c r="Q10" s="17">
        <v>0.66422679205777801</v>
      </c>
      <c r="R10" s="17">
        <v>0.456662144790627</v>
      </c>
      <c r="S10" s="17"/>
      <c r="T10" s="17">
        <v>0.57652982375482098</v>
      </c>
      <c r="U10" s="17">
        <v>0.70836054618715805</v>
      </c>
      <c r="V10" s="17">
        <v>0.59196318687757998</v>
      </c>
      <c r="W10" s="17">
        <v>0.73622859492000303</v>
      </c>
      <c r="X10" s="17"/>
      <c r="Y10" s="17">
        <v>0.67216835953541898</v>
      </c>
      <c r="Z10" s="17">
        <v>0.59362286729817304</v>
      </c>
      <c r="AA10" s="17">
        <v>0.64352096022503102</v>
      </c>
      <c r="AB10" s="17">
        <v>0.64726874853622596</v>
      </c>
      <c r="AC10" s="17">
        <v>0.87604503758969099</v>
      </c>
      <c r="AD10" s="17">
        <v>0.84813050544944002</v>
      </c>
      <c r="AE10" s="17"/>
      <c r="AF10" s="17">
        <v>0.67986798304277396</v>
      </c>
      <c r="AG10" s="17"/>
      <c r="AH10" s="17">
        <v>0.66657244608745403</v>
      </c>
      <c r="AI10" s="17"/>
      <c r="AJ10" s="17">
        <v>0.60431243565222503</v>
      </c>
      <c r="AK10" s="17">
        <v>0.75317138481817902</v>
      </c>
      <c r="AL10" s="17">
        <v>0.56269307414890002</v>
      </c>
      <c r="AM10" s="17">
        <v>0.77717403456551704</v>
      </c>
      <c r="AN10" s="17">
        <v>0.75197940456182799</v>
      </c>
    </row>
    <row r="11" spans="2:40" x14ac:dyDescent="0.35">
      <c r="B11" s="18" t="s">
        <v>89</v>
      </c>
      <c r="C11" s="19">
        <v>7.2164562450262107E-2</v>
      </c>
      <c r="D11" s="19">
        <v>5.6652265932671898E-2</v>
      </c>
      <c r="E11" s="19">
        <v>8.9994756064012998E-2</v>
      </c>
      <c r="F11" s="19"/>
      <c r="G11" s="19">
        <v>0</v>
      </c>
      <c r="H11" s="19">
        <v>2.8097237178582299E-2</v>
      </c>
      <c r="I11" s="19">
        <v>2.58395901518488E-2</v>
      </c>
      <c r="J11" s="19">
        <v>3.8659688399564802E-2</v>
      </c>
      <c r="K11" s="19">
        <v>0.131126835007568</v>
      </c>
      <c r="L11" s="19">
        <v>0.159381417378889</v>
      </c>
      <c r="M11" s="19"/>
      <c r="N11" s="19">
        <v>4.3528129567149298E-2</v>
      </c>
      <c r="O11" s="19">
        <v>3.5183723956922097E-2</v>
      </c>
      <c r="P11" s="19">
        <v>6.2886334046572998E-2</v>
      </c>
      <c r="Q11" s="19">
        <v>0.109188088204731</v>
      </c>
      <c r="R11" s="19">
        <v>6.7072083664545507E-2</v>
      </c>
      <c r="S11" s="19"/>
      <c r="T11" s="19">
        <v>0.20302720402312799</v>
      </c>
      <c r="U11" s="19">
        <v>0.100426241470947</v>
      </c>
      <c r="V11" s="19">
        <v>1.8582477309100998E-2</v>
      </c>
      <c r="W11" s="19">
        <v>2.53071555272061E-2</v>
      </c>
      <c r="X11" s="19"/>
      <c r="Y11" s="19">
        <v>2.6107826044435001E-2</v>
      </c>
      <c r="Z11" s="19">
        <v>0.152143718587573</v>
      </c>
      <c r="AA11" s="19">
        <v>0.145866601778984</v>
      </c>
      <c r="AB11" s="19">
        <v>5.3552295820000602E-2</v>
      </c>
      <c r="AC11" s="19">
        <v>0</v>
      </c>
      <c r="AD11" s="19">
        <v>0</v>
      </c>
      <c r="AE11" s="19"/>
      <c r="AF11" s="19">
        <v>5.9311251663630701E-2</v>
      </c>
      <c r="AG11" s="19"/>
      <c r="AH11" s="19">
        <v>7.0429650553489598E-2</v>
      </c>
      <c r="AI11" s="19"/>
      <c r="AJ11" s="19">
        <v>8.1544788608013896E-2</v>
      </c>
      <c r="AK11" s="19">
        <v>3.0873505708766898E-2</v>
      </c>
      <c r="AL11" s="19">
        <v>0.112629709845917</v>
      </c>
      <c r="AM11" s="19">
        <v>4.6738480839167297E-2</v>
      </c>
      <c r="AN11" s="19">
        <v>5.5708638290058801E-2</v>
      </c>
    </row>
    <row r="12" spans="2:40" x14ac:dyDescent="0.35">
      <c r="B12" s="16" t="s">
        <v>348</v>
      </c>
    </row>
    <row r="13" spans="2:40" x14ac:dyDescent="0.35">
      <c r="B13" t="s">
        <v>63</v>
      </c>
    </row>
    <row r="14" spans="2:40" x14ac:dyDescent="0.35">
      <c r="B14" t="s">
        <v>64</v>
      </c>
    </row>
    <row r="16" spans="2:40" x14ac:dyDescent="0.35">
      <c r="B16" s="8" t="str">
        <f>HYPERLINK("#'Contents'!A1", "Return to Contents")</f>
        <v>Return to Contents</v>
      </c>
    </row>
  </sheetData>
  <mergeCells count="9">
    <mergeCell ref="AF5"/>
    <mergeCell ref="AH5"/>
    <mergeCell ref="AJ5:AN5"/>
    <mergeCell ref="D2:AH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500-000000000000}">
  <dimension ref="B2:AN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0" width="10.7265625" customWidth="1"/>
    <col min="41" max="41" width="2.1796875" customWidth="1"/>
  </cols>
  <sheetData>
    <row r="2" spans="2:40" ht="40" customHeight="1" x14ac:dyDescent="0.35">
      <c r="D2" s="30" t="s">
        <v>377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row>
    <row r="5" spans="2:40" ht="30" customHeight="1" x14ac:dyDescent="0.35">
      <c r="B5" s="15"/>
      <c r="C5" s="15"/>
      <c r="D5" s="29" t="s">
        <v>49</v>
      </c>
      <c r="E5" s="29"/>
      <c r="F5" s="15"/>
      <c r="G5" s="29" t="s">
        <v>50</v>
      </c>
      <c r="H5" s="29"/>
      <c r="I5" s="29"/>
      <c r="J5" s="29"/>
      <c r="K5" s="29"/>
      <c r="L5" s="29"/>
      <c r="M5" s="15"/>
      <c r="N5" s="29" t="s">
        <v>51</v>
      </c>
      <c r="O5" s="29"/>
      <c r="P5" s="29"/>
      <c r="Q5" s="29"/>
      <c r="R5" s="29"/>
      <c r="S5" s="15"/>
      <c r="T5" s="29" t="s">
        <v>52</v>
      </c>
      <c r="U5" s="29"/>
      <c r="V5" s="29"/>
      <c r="W5" s="29"/>
      <c r="X5" s="15"/>
      <c r="Y5" s="29" t="s">
        <v>53</v>
      </c>
      <c r="Z5" s="29"/>
      <c r="AA5" s="29"/>
      <c r="AB5" s="29"/>
      <c r="AC5" s="29"/>
      <c r="AD5" s="29"/>
      <c r="AE5" s="15"/>
      <c r="AF5" s="29" t="s">
        <v>42</v>
      </c>
      <c r="AG5" s="15"/>
      <c r="AH5" s="29" t="s">
        <v>43</v>
      </c>
      <c r="AI5" s="15"/>
      <c r="AJ5" s="29" t="s">
        <v>54</v>
      </c>
      <c r="AK5" s="29"/>
      <c r="AL5" s="29"/>
      <c r="AM5" s="29"/>
      <c r="AN5" s="29"/>
    </row>
    <row r="6" spans="2:4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C6" s="12" t="s">
        <v>40</v>
      </c>
      <c r="AD6" s="12" t="s">
        <v>41</v>
      </c>
      <c r="AF6" s="12" t="s">
        <v>42</v>
      </c>
      <c r="AH6" s="12" t="s">
        <v>43</v>
      </c>
      <c r="AJ6" s="12" t="s">
        <v>44</v>
      </c>
      <c r="AK6" s="12" t="s">
        <v>45</v>
      </c>
      <c r="AL6" s="12" t="s">
        <v>46</v>
      </c>
      <c r="AM6" s="12" t="s">
        <v>47</v>
      </c>
      <c r="AN6" s="12" t="s">
        <v>48</v>
      </c>
    </row>
    <row r="7" spans="2:40" ht="30" customHeight="1" x14ac:dyDescent="0.35">
      <c r="B7" s="10" t="s">
        <v>19</v>
      </c>
      <c r="C7" s="10">
        <v>218</v>
      </c>
      <c r="D7" s="10">
        <v>99</v>
      </c>
      <c r="E7" s="10">
        <v>118</v>
      </c>
      <c r="F7" s="10"/>
      <c r="G7" s="10">
        <v>16</v>
      </c>
      <c r="H7" s="10">
        <v>28</v>
      </c>
      <c r="I7" s="10">
        <v>27</v>
      </c>
      <c r="J7" s="10">
        <v>32</v>
      </c>
      <c r="K7" s="10">
        <v>38</v>
      </c>
      <c r="L7" s="10">
        <v>77</v>
      </c>
      <c r="M7" s="10"/>
      <c r="N7" s="10">
        <v>26</v>
      </c>
      <c r="O7" s="10">
        <v>25</v>
      </c>
      <c r="P7" s="10">
        <v>87</v>
      </c>
      <c r="Q7" s="10">
        <v>58</v>
      </c>
      <c r="R7" s="10">
        <v>20</v>
      </c>
      <c r="S7" s="10"/>
      <c r="T7" s="10">
        <v>17</v>
      </c>
      <c r="U7" s="10">
        <v>70</v>
      </c>
      <c r="V7" s="10">
        <v>57</v>
      </c>
      <c r="W7" s="10">
        <v>51</v>
      </c>
      <c r="X7" s="10"/>
      <c r="Y7" s="10">
        <v>74</v>
      </c>
      <c r="Z7" s="10">
        <v>26</v>
      </c>
      <c r="AA7" s="10">
        <v>85</v>
      </c>
      <c r="AB7" s="10">
        <v>11</v>
      </c>
      <c r="AC7" s="10">
        <v>15</v>
      </c>
      <c r="AD7" s="10">
        <v>6</v>
      </c>
      <c r="AE7" s="10"/>
      <c r="AF7" s="10">
        <v>108</v>
      </c>
      <c r="AG7" s="10"/>
      <c r="AH7" s="10">
        <v>214</v>
      </c>
      <c r="AI7" s="10"/>
      <c r="AJ7" s="10">
        <v>73</v>
      </c>
      <c r="AK7" s="10">
        <v>39</v>
      </c>
      <c r="AL7" s="10">
        <v>38</v>
      </c>
      <c r="AM7" s="10">
        <v>53</v>
      </c>
      <c r="AN7" s="10">
        <v>15</v>
      </c>
    </row>
    <row r="8" spans="2:40" ht="30" customHeight="1" x14ac:dyDescent="0.35">
      <c r="B8" s="11" t="s">
        <v>20</v>
      </c>
      <c r="C8" s="11">
        <v>216</v>
      </c>
      <c r="D8" s="11">
        <v>105</v>
      </c>
      <c r="E8" s="11">
        <v>110</v>
      </c>
      <c r="F8" s="11"/>
      <c r="G8" s="11">
        <v>18</v>
      </c>
      <c r="H8" s="11">
        <v>30</v>
      </c>
      <c r="I8" s="11">
        <v>29</v>
      </c>
      <c r="J8" s="11">
        <v>32</v>
      </c>
      <c r="K8" s="11">
        <v>33</v>
      </c>
      <c r="L8" s="11">
        <v>74</v>
      </c>
      <c r="M8" s="11"/>
      <c r="N8" s="11">
        <v>27</v>
      </c>
      <c r="O8" s="11">
        <v>26</v>
      </c>
      <c r="P8" s="11">
        <v>83</v>
      </c>
      <c r="Q8" s="11">
        <v>60</v>
      </c>
      <c r="R8" s="11">
        <v>19</v>
      </c>
      <c r="S8" s="11"/>
      <c r="T8" s="11">
        <v>17</v>
      </c>
      <c r="U8" s="11">
        <v>68</v>
      </c>
      <c r="V8" s="11">
        <v>57</v>
      </c>
      <c r="W8" s="11">
        <v>51</v>
      </c>
      <c r="X8" s="11"/>
      <c r="Y8" s="11">
        <v>75</v>
      </c>
      <c r="Z8" s="11">
        <v>26</v>
      </c>
      <c r="AA8" s="11">
        <v>81</v>
      </c>
      <c r="AB8" s="11">
        <v>11</v>
      </c>
      <c r="AC8" s="11">
        <v>16</v>
      </c>
      <c r="AD8" s="11">
        <v>6</v>
      </c>
      <c r="AE8" s="11"/>
      <c r="AF8" s="11">
        <v>106</v>
      </c>
      <c r="AG8" s="11"/>
      <c r="AH8" s="11">
        <v>212</v>
      </c>
      <c r="AI8" s="11"/>
      <c r="AJ8" s="11">
        <v>69</v>
      </c>
      <c r="AK8" s="11">
        <v>37</v>
      </c>
      <c r="AL8" s="11">
        <v>36</v>
      </c>
      <c r="AM8" s="11">
        <v>59</v>
      </c>
      <c r="AN8" s="11">
        <v>15</v>
      </c>
    </row>
    <row r="9" spans="2:40" ht="43.5" x14ac:dyDescent="0.35">
      <c r="B9" s="18" t="s">
        <v>376</v>
      </c>
      <c r="C9" s="17">
        <v>0.30844962153821398</v>
      </c>
      <c r="D9" s="17">
        <v>0.36007058642124201</v>
      </c>
      <c r="E9" s="17">
        <v>0.261838300952002</v>
      </c>
      <c r="F9" s="17"/>
      <c r="G9" s="17">
        <v>0.27246730528957003</v>
      </c>
      <c r="H9" s="17">
        <v>0.35842744046525798</v>
      </c>
      <c r="I9" s="17">
        <v>0.51985069597628397</v>
      </c>
      <c r="J9" s="17">
        <v>0.28635886295081298</v>
      </c>
      <c r="K9" s="17">
        <v>0.32029531186645699</v>
      </c>
      <c r="L9" s="17">
        <v>0.219241903079193</v>
      </c>
      <c r="M9" s="17"/>
      <c r="N9" s="17">
        <v>0.38382346992917799</v>
      </c>
      <c r="O9" s="17">
        <v>0.43651618111993901</v>
      </c>
      <c r="P9" s="17">
        <v>0.20952028798017799</v>
      </c>
      <c r="Q9" s="17">
        <v>0.30797091030283202</v>
      </c>
      <c r="R9" s="17">
        <v>0.43772361779737601</v>
      </c>
      <c r="S9" s="17"/>
      <c r="T9" s="17">
        <v>0.36191997718304803</v>
      </c>
      <c r="U9" s="17">
        <v>0.26006227295444301</v>
      </c>
      <c r="V9" s="17">
        <v>0.35562467460060998</v>
      </c>
      <c r="W9" s="17">
        <v>0.34304310621135697</v>
      </c>
      <c r="X9" s="17"/>
      <c r="Y9" s="17">
        <v>0.36676039336156202</v>
      </c>
      <c r="Z9" s="17">
        <v>0.37508986239728898</v>
      </c>
      <c r="AA9" s="17">
        <v>0.197745733488084</v>
      </c>
      <c r="AB9" s="17">
        <v>0.55282648058813999</v>
      </c>
      <c r="AC9" s="17">
        <v>0.121540401255955</v>
      </c>
      <c r="AD9" s="17">
        <v>0.67353153581911296</v>
      </c>
      <c r="AE9" s="17"/>
      <c r="AF9" s="17">
        <v>0.25843836057078901</v>
      </c>
      <c r="AG9" s="17"/>
      <c r="AH9" s="17">
        <v>0.30438831315055398</v>
      </c>
      <c r="AI9" s="17"/>
      <c r="AJ9" s="17">
        <v>0.28421420138103798</v>
      </c>
      <c r="AK9" s="17">
        <v>0.34852642258086802</v>
      </c>
      <c r="AL9" s="17">
        <v>0.39850999763591299</v>
      </c>
      <c r="AM9" s="17">
        <v>0.31348725820444601</v>
      </c>
      <c r="AN9" s="17">
        <v>9.2452813773325496E-2</v>
      </c>
    </row>
    <row r="10" spans="2:40" ht="29" x14ac:dyDescent="0.35">
      <c r="B10" s="18" t="s">
        <v>368</v>
      </c>
      <c r="C10" s="17">
        <v>0.61465599025828299</v>
      </c>
      <c r="D10" s="17">
        <v>0.568977863764623</v>
      </c>
      <c r="E10" s="17">
        <v>0.65488818673188398</v>
      </c>
      <c r="F10" s="17"/>
      <c r="G10" s="17">
        <v>0.72753269471043003</v>
      </c>
      <c r="H10" s="17">
        <v>0.61144956515382598</v>
      </c>
      <c r="I10" s="17">
        <v>0.44177676980584701</v>
      </c>
      <c r="J10" s="17">
        <v>0.62882950250960801</v>
      </c>
      <c r="K10" s="17">
        <v>0.60240526404308503</v>
      </c>
      <c r="L10" s="17">
        <v>0.65463332608075098</v>
      </c>
      <c r="M10" s="17"/>
      <c r="N10" s="17">
        <v>0.47645185301359499</v>
      </c>
      <c r="O10" s="17">
        <v>0.45042205696994497</v>
      </c>
      <c r="P10" s="17">
        <v>0.71460191466184397</v>
      </c>
      <c r="Q10" s="17">
        <v>0.64514283166207698</v>
      </c>
      <c r="R10" s="17">
        <v>0.51736546526976401</v>
      </c>
      <c r="S10" s="17"/>
      <c r="T10" s="17">
        <v>0.53501552220047899</v>
      </c>
      <c r="U10" s="17">
        <v>0.61865660885898499</v>
      </c>
      <c r="V10" s="17">
        <v>0.59296984128998598</v>
      </c>
      <c r="W10" s="17">
        <v>0.63950361620885299</v>
      </c>
      <c r="X10" s="17"/>
      <c r="Y10" s="17">
        <v>0.59506616200120399</v>
      </c>
      <c r="Z10" s="17">
        <v>0.55916752645886503</v>
      </c>
      <c r="AA10" s="17">
        <v>0.67483999586737298</v>
      </c>
      <c r="AB10" s="17">
        <v>0.37427738466087201</v>
      </c>
      <c r="AC10" s="17">
        <v>0.82052810574843404</v>
      </c>
      <c r="AD10" s="17">
        <v>0.32646846418088699</v>
      </c>
      <c r="AE10" s="17"/>
      <c r="AF10" s="17">
        <v>0.66563206840386702</v>
      </c>
      <c r="AG10" s="17"/>
      <c r="AH10" s="17">
        <v>0.617122636220513</v>
      </c>
      <c r="AI10" s="17"/>
      <c r="AJ10" s="17">
        <v>0.57190553665523403</v>
      </c>
      <c r="AK10" s="17">
        <v>0.57595175344154803</v>
      </c>
      <c r="AL10" s="17">
        <v>0.55112807832428401</v>
      </c>
      <c r="AM10" s="17">
        <v>0.65130256633206196</v>
      </c>
      <c r="AN10" s="17">
        <v>0.90754718622667496</v>
      </c>
    </row>
    <row r="11" spans="2:40" x14ac:dyDescent="0.35">
      <c r="B11" s="18" t="s">
        <v>89</v>
      </c>
      <c r="C11" s="19">
        <v>7.6894388203503694E-2</v>
      </c>
      <c r="D11" s="19">
        <v>7.0951549814135095E-2</v>
      </c>
      <c r="E11" s="19">
        <v>8.3273512316114406E-2</v>
      </c>
      <c r="F11" s="19"/>
      <c r="G11" s="19">
        <v>0</v>
      </c>
      <c r="H11" s="19">
        <v>3.01229943809159E-2</v>
      </c>
      <c r="I11" s="19">
        <v>3.8372534217869E-2</v>
      </c>
      <c r="J11" s="19">
        <v>8.4811634539578906E-2</v>
      </c>
      <c r="K11" s="19">
        <v>7.7299424090457605E-2</v>
      </c>
      <c r="L11" s="19">
        <v>0.12612477084005599</v>
      </c>
      <c r="M11" s="19"/>
      <c r="N11" s="19">
        <v>0.13972467705722699</v>
      </c>
      <c r="O11" s="19">
        <v>0.11306176191011599</v>
      </c>
      <c r="P11" s="19">
        <v>7.5877797357978199E-2</v>
      </c>
      <c r="Q11" s="19">
        <v>4.6886258035091201E-2</v>
      </c>
      <c r="R11" s="19">
        <v>4.491091693286E-2</v>
      </c>
      <c r="S11" s="19"/>
      <c r="T11" s="19">
        <v>0.103064500616473</v>
      </c>
      <c r="U11" s="19">
        <v>0.121281118186572</v>
      </c>
      <c r="V11" s="19">
        <v>5.1405484109404098E-2</v>
      </c>
      <c r="W11" s="19">
        <v>1.7453277579789501E-2</v>
      </c>
      <c r="X11" s="19"/>
      <c r="Y11" s="19">
        <v>3.8173444637233697E-2</v>
      </c>
      <c r="Z11" s="19">
        <v>6.5742611143846205E-2</v>
      </c>
      <c r="AA11" s="19">
        <v>0.127414270644543</v>
      </c>
      <c r="AB11" s="19">
        <v>7.2896134750988495E-2</v>
      </c>
      <c r="AC11" s="19">
        <v>5.7931492995610401E-2</v>
      </c>
      <c r="AD11" s="19">
        <v>0</v>
      </c>
      <c r="AE11" s="19"/>
      <c r="AF11" s="19">
        <v>7.5929571025343506E-2</v>
      </c>
      <c r="AG11" s="19"/>
      <c r="AH11" s="19">
        <v>7.8489050628933202E-2</v>
      </c>
      <c r="AI11" s="19"/>
      <c r="AJ11" s="19">
        <v>0.143880261963728</v>
      </c>
      <c r="AK11" s="19">
        <v>7.5521823977583905E-2</v>
      </c>
      <c r="AL11" s="19">
        <v>5.0361924039802802E-2</v>
      </c>
      <c r="AM11" s="19">
        <v>3.5210175463492199E-2</v>
      </c>
      <c r="AN11" s="19">
        <v>0</v>
      </c>
    </row>
    <row r="12" spans="2:40" x14ac:dyDescent="0.35">
      <c r="B12" s="16" t="s">
        <v>348</v>
      </c>
    </row>
    <row r="13" spans="2:40" x14ac:dyDescent="0.35">
      <c r="B13" t="s">
        <v>63</v>
      </c>
    </row>
    <row r="14" spans="2:40" x14ac:dyDescent="0.35">
      <c r="B14" t="s">
        <v>64</v>
      </c>
    </row>
    <row r="16" spans="2:40" x14ac:dyDescent="0.35">
      <c r="B16" s="8" t="str">
        <f>HYPERLINK("#'Contents'!A1", "Return to Contents")</f>
        <v>Return to Contents</v>
      </c>
    </row>
  </sheetData>
  <mergeCells count="9">
    <mergeCell ref="AF5"/>
    <mergeCell ref="AH5"/>
    <mergeCell ref="AJ5:AN5"/>
    <mergeCell ref="D2:AH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600-000000000000}">
  <dimension ref="B2:AN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0" width="10.7265625" customWidth="1"/>
    <col min="41" max="41" width="2.1796875" customWidth="1"/>
  </cols>
  <sheetData>
    <row r="2" spans="2:40" ht="40" customHeight="1" x14ac:dyDescent="0.35">
      <c r="D2" s="30" t="s">
        <v>379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row>
    <row r="5" spans="2:40" ht="30" customHeight="1" x14ac:dyDescent="0.35">
      <c r="B5" s="15"/>
      <c r="C5" s="15"/>
      <c r="D5" s="29" t="s">
        <v>49</v>
      </c>
      <c r="E5" s="29"/>
      <c r="F5" s="15"/>
      <c r="G5" s="29" t="s">
        <v>50</v>
      </c>
      <c r="H5" s="29"/>
      <c r="I5" s="29"/>
      <c r="J5" s="29"/>
      <c r="K5" s="29"/>
      <c r="L5" s="29"/>
      <c r="M5" s="15"/>
      <c r="N5" s="29" t="s">
        <v>51</v>
      </c>
      <c r="O5" s="29"/>
      <c r="P5" s="29"/>
      <c r="Q5" s="29"/>
      <c r="R5" s="29"/>
      <c r="S5" s="15"/>
      <c r="T5" s="29" t="s">
        <v>52</v>
      </c>
      <c r="U5" s="29"/>
      <c r="V5" s="29"/>
      <c r="W5" s="29"/>
      <c r="X5" s="15"/>
      <c r="Y5" s="29" t="s">
        <v>53</v>
      </c>
      <c r="Z5" s="29"/>
      <c r="AA5" s="29"/>
      <c r="AB5" s="29"/>
      <c r="AC5" s="29"/>
      <c r="AD5" s="29"/>
      <c r="AE5" s="15"/>
      <c r="AF5" s="29" t="s">
        <v>42</v>
      </c>
      <c r="AG5" s="15"/>
      <c r="AH5" s="29" t="s">
        <v>43</v>
      </c>
      <c r="AI5" s="15"/>
      <c r="AJ5" s="29" t="s">
        <v>54</v>
      </c>
      <c r="AK5" s="29"/>
      <c r="AL5" s="29"/>
      <c r="AM5" s="29"/>
      <c r="AN5" s="29"/>
    </row>
    <row r="6" spans="2:4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C6" s="12" t="s">
        <v>40</v>
      </c>
      <c r="AD6" s="12" t="s">
        <v>41</v>
      </c>
      <c r="AF6" s="12" t="s">
        <v>42</v>
      </c>
      <c r="AH6" s="12" t="s">
        <v>43</v>
      </c>
      <c r="AJ6" s="12" t="s">
        <v>44</v>
      </c>
      <c r="AK6" s="12" t="s">
        <v>45</v>
      </c>
      <c r="AL6" s="12" t="s">
        <v>46</v>
      </c>
      <c r="AM6" s="12" t="s">
        <v>47</v>
      </c>
      <c r="AN6" s="12" t="s">
        <v>48</v>
      </c>
    </row>
    <row r="7" spans="2:40" ht="30" customHeight="1" x14ac:dyDescent="0.35">
      <c r="B7" s="10" t="s">
        <v>19</v>
      </c>
      <c r="C7" s="10">
        <v>197</v>
      </c>
      <c r="D7" s="10">
        <v>92</v>
      </c>
      <c r="E7" s="10">
        <v>105</v>
      </c>
      <c r="F7" s="10"/>
      <c r="G7" s="10">
        <v>25</v>
      </c>
      <c r="H7" s="10">
        <v>25</v>
      </c>
      <c r="I7" s="10">
        <v>26</v>
      </c>
      <c r="J7" s="10">
        <v>34</v>
      </c>
      <c r="K7" s="10">
        <v>39</v>
      </c>
      <c r="L7" s="10">
        <v>48</v>
      </c>
      <c r="M7" s="10"/>
      <c r="N7" s="10">
        <v>22</v>
      </c>
      <c r="O7" s="10">
        <v>38</v>
      </c>
      <c r="P7" s="10">
        <v>71</v>
      </c>
      <c r="Q7" s="10">
        <v>45</v>
      </c>
      <c r="R7" s="10">
        <v>20</v>
      </c>
      <c r="S7" s="10"/>
      <c r="T7" s="10">
        <v>14</v>
      </c>
      <c r="U7" s="10">
        <v>53</v>
      </c>
      <c r="V7" s="10">
        <v>50</v>
      </c>
      <c r="W7" s="10">
        <v>56</v>
      </c>
      <c r="X7" s="10"/>
      <c r="Y7" s="10">
        <v>71</v>
      </c>
      <c r="Z7" s="10">
        <v>19</v>
      </c>
      <c r="AA7" s="10">
        <v>63</v>
      </c>
      <c r="AB7" s="10">
        <v>20</v>
      </c>
      <c r="AC7" s="10">
        <v>16</v>
      </c>
      <c r="AD7" s="10">
        <v>5</v>
      </c>
      <c r="AE7" s="10"/>
      <c r="AF7" s="10">
        <v>84</v>
      </c>
      <c r="AG7" s="10"/>
      <c r="AH7" s="10">
        <v>190</v>
      </c>
      <c r="AI7" s="10"/>
      <c r="AJ7" s="10">
        <v>51</v>
      </c>
      <c r="AK7" s="10">
        <v>32</v>
      </c>
      <c r="AL7" s="10">
        <v>34</v>
      </c>
      <c r="AM7" s="10">
        <v>52</v>
      </c>
      <c r="AN7" s="10">
        <v>28</v>
      </c>
    </row>
    <row r="8" spans="2:40" ht="30" customHeight="1" x14ac:dyDescent="0.35">
      <c r="B8" s="11" t="s">
        <v>20</v>
      </c>
      <c r="C8" s="11">
        <v>201</v>
      </c>
      <c r="D8" s="11">
        <v>103</v>
      </c>
      <c r="E8" s="11">
        <v>98</v>
      </c>
      <c r="F8" s="11"/>
      <c r="G8" s="11">
        <v>28</v>
      </c>
      <c r="H8" s="11">
        <v>29</v>
      </c>
      <c r="I8" s="11">
        <v>27</v>
      </c>
      <c r="J8" s="11">
        <v>36</v>
      </c>
      <c r="K8" s="11">
        <v>35</v>
      </c>
      <c r="L8" s="11">
        <v>46</v>
      </c>
      <c r="M8" s="11"/>
      <c r="N8" s="11">
        <v>24</v>
      </c>
      <c r="O8" s="11">
        <v>39</v>
      </c>
      <c r="P8" s="11">
        <v>71</v>
      </c>
      <c r="Q8" s="11">
        <v>45</v>
      </c>
      <c r="R8" s="11">
        <v>21</v>
      </c>
      <c r="S8" s="11"/>
      <c r="T8" s="11">
        <v>14</v>
      </c>
      <c r="U8" s="11">
        <v>55</v>
      </c>
      <c r="V8" s="11">
        <v>51</v>
      </c>
      <c r="W8" s="11">
        <v>58</v>
      </c>
      <c r="X8" s="11"/>
      <c r="Y8" s="11">
        <v>75</v>
      </c>
      <c r="Z8" s="11">
        <v>18</v>
      </c>
      <c r="AA8" s="11">
        <v>60</v>
      </c>
      <c r="AB8" s="11">
        <v>22</v>
      </c>
      <c r="AC8" s="11">
        <v>17</v>
      </c>
      <c r="AD8" s="11">
        <v>5</v>
      </c>
      <c r="AE8" s="11"/>
      <c r="AF8" s="11">
        <v>86</v>
      </c>
      <c r="AG8" s="11"/>
      <c r="AH8" s="11">
        <v>194</v>
      </c>
      <c r="AI8" s="11"/>
      <c r="AJ8" s="11">
        <v>50</v>
      </c>
      <c r="AK8" s="11">
        <v>31</v>
      </c>
      <c r="AL8" s="11">
        <v>32</v>
      </c>
      <c r="AM8" s="11">
        <v>57</v>
      </c>
      <c r="AN8" s="11">
        <v>31</v>
      </c>
    </row>
    <row r="9" spans="2:40" ht="43.5" x14ac:dyDescent="0.35">
      <c r="B9" s="18" t="s">
        <v>378</v>
      </c>
      <c r="C9" s="17">
        <v>0.46740249289084401</v>
      </c>
      <c r="D9" s="17">
        <v>0.53632484180759898</v>
      </c>
      <c r="E9" s="17">
        <v>0.39510186312550799</v>
      </c>
      <c r="F9" s="17"/>
      <c r="G9" s="17">
        <v>0.56605135733209999</v>
      </c>
      <c r="H9" s="17">
        <v>0.69873872381337598</v>
      </c>
      <c r="I9" s="17">
        <v>0.51143774362719396</v>
      </c>
      <c r="J9" s="17">
        <v>0.41293418992116798</v>
      </c>
      <c r="K9" s="17">
        <v>0.38443719893122402</v>
      </c>
      <c r="L9" s="17">
        <v>0.342242745523894</v>
      </c>
      <c r="M9" s="17"/>
      <c r="N9" s="17">
        <v>0.487251917972158</v>
      </c>
      <c r="O9" s="17">
        <v>0.48928424703067502</v>
      </c>
      <c r="P9" s="17">
        <v>0.38358316000527998</v>
      </c>
      <c r="Q9" s="17">
        <v>0.41855747714539299</v>
      </c>
      <c r="R9" s="17">
        <v>0.81880604777170596</v>
      </c>
      <c r="S9" s="17"/>
      <c r="T9" s="17">
        <v>0.50829062173301198</v>
      </c>
      <c r="U9" s="17">
        <v>0.41104089348746697</v>
      </c>
      <c r="V9" s="17">
        <v>0.54144307263451297</v>
      </c>
      <c r="W9" s="17">
        <v>0.46791275177809399</v>
      </c>
      <c r="X9" s="17"/>
      <c r="Y9" s="17">
        <v>0.40360553407281402</v>
      </c>
      <c r="Z9" s="17">
        <v>0.59801791403222504</v>
      </c>
      <c r="AA9" s="17">
        <v>0.42034810038182302</v>
      </c>
      <c r="AB9" s="17">
        <v>0.53672109029359205</v>
      </c>
      <c r="AC9" s="17">
        <v>0.59208483423547198</v>
      </c>
      <c r="AD9" s="17">
        <v>0.79623434965016104</v>
      </c>
      <c r="AE9" s="17"/>
      <c r="AF9" s="17">
        <v>0.46240886797672298</v>
      </c>
      <c r="AG9" s="17"/>
      <c r="AH9" s="17">
        <v>0.46396652629275598</v>
      </c>
      <c r="AI9" s="17"/>
      <c r="AJ9" s="17">
        <v>0.44358344149884399</v>
      </c>
      <c r="AK9" s="17">
        <v>0.46233600445805201</v>
      </c>
      <c r="AL9" s="17">
        <v>0.44574937442001999</v>
      </c>
      <c r="AM9" s="17">
        <v>0.53244187731995396</v>
      </c>
      <c r="AN9" s="17">
        <v>0.41252926226945003</v>
      </c>
    </row>
    <row r="10" spans="2:40" ht="29" x14ac:dyDescent="0.35">
      <c r="B10" s="18" t="s">
        <v>368</v>
      </c>
      <c r="C10" s="17">
        <v>0.478732412003123</v>
      </c>
      <c r="D10" s="17">
        <v>0.42393117136194097</v>
      </c>
      <c r="E10" s="17">
        <v>0.53621977673389598</v>
      </c>
      <c r="F10" s="17"/>
      <c r="G10" s="17">
        <v>0.43394864266790001</v>
      </c>
      <c r="H10" s="17">
        <v>0.30126127618662402</v>
      </c>
      <c r="I10" s="17">
        <v>0.45093191884610501</v>
      </c>
      <c r="J10" s="17">
        <v>0.52276196510556705</v>
      </c>
      <c r="K10" s="17">
        <v>0.51127540794412796</v>
      </c>
      <c r="L10" s="17">
        <v>0.573962667850349</v>
      </c>
      <c r="M10" s="17"/>
      <c r="N10" s="17">
        <v>0.39504338837381098</v>
      </c>
      <c r="O10" s="17">
        <v>0.441061124054691</v>
      </c>
      <c r="P10" s="17">
        <v>0.588781333236709</v>
      </c>
      <c r="Q10" s="17">
        <v>0.53103757593788403</v>
      </c>
      <c r="R10" s="17">
        <v>0.131702087460387</v>
      </c>
      <c r="S10" s="17"/>
      <c r="T10" s="17">
        <v>0.49170937826698802</v>
      </c>
      <c r="U10" s="17">
        <v>0.518678790573184</v>
      </c>
      <c r="V10" s="17">
        <v>0.45855692736548698</v>
      </c>
      <c r="W10" s="17">
        <v>0.49369983847155402</v>
      </c>
      <c r="X10" s="17"/>
      <c r="Y10" s="17">
        <v>0.52627510238257502</v>
      </c>
      <c r="Z10" s="17">
        <v>0.40198208596777502</v>
      </c>
      <c r="AA10" s="17">
        <v>0.516617310535187</v>
      </c>
      <c r="AB10" s="17">
        <v>0.463278909706409</v>
      </c>
      <c r="AC10" s="17">
        <v>0.40791516576452802</v>
      </c>
      <c r="AD10" s="17">
        <v>0.20376565034983901</v>
      </c>
      <c r="AE10" s="17"/>
      <c r="AF10" s="17">
        <v>0.471669341722601</v>
      </c>
      <c r="AG10" s="17"/>
      <c r="AH10" s="17">
        <v>0.48022719906655498</v>
      </c>
      <c r="AI10" s="17"/>
      <c r="AJ10" s="17">
        <v>0.55641655850115601</v>
      </c>
      <c r="AK10" s="17">
        <v>0.50796458370910202</v>
      </c>
      <c r="AL10" s="17">
        <v>0.47142518702901698</v>
      </c>
      <c r="AM10" s="17">
        <v>0.37523988229691102</v>
      </c>
      <c r="AN10" s="17">
        <v>0.52256404372690501</v>
      </c>
    </row>
    <row r="11" spans="2:40" x14ac:dyDescent="0.35">
      <c r="B11" s="18" t="s">
        <v>89</v>
      </c>
      <c r="C11" s="19">
        <v>5.3865095106033399E-2</v>
      </c>
      <c r="D11" s="19">
        <v>3.9743986830460001E-2</v>
      </c>
      <c r="E11" s="19">
        <v>6.8678360140595293E-2</v>
      </c>
      <c r="F11" s="19"/>
      <c r="G11" s="19">
        <v>0</v>
      </c>
      <c r="H11" s="19">
        <v>0</v>
      </c>
      <c r="I11" s="19">
        <v>3.7630337526701398E-2</v>
      </c>
      <c r="J11" s="19">
        <v>6.4303844973264607E-2</v>
      </c>
      <c r="K11" s="19">
        <v>0.10428739312464801</v>
      </c>
      <c r="L11" s="19">
        <v>8.3794586625756798E-2</v>
      </c>
      <c r="M11" s="19"/>
      <c r="N11" s="19">
        <v>0.11770469365403</v>
      </c>
      <c r="O11" s="19">
        <v>6.9654628914634406E-2</v>
      </c>
      <c r="P11" s="19">
        <v>2.7635506758011099E-2</v>
      </c>
      <c r="Q11" s="19">
        <v>5.0404946916722503E-2</v>
      </c>
      <c r="R11" s="19">
        <v>4.9491864767906402E-2</v>
      </c>
      <c r="S11" s="19"/>
      <c r="T11" s="19">
        <v>0</v>
      </c>
      <c r="U11" s="19">
        <v>7.0280315939349705E-2</v>
      </c>
      <c r="V11" s="19">
        <v>0</v>
      </c>
      <c r="W11" s="19">
        <v>3.8387409750351799E-2</v>
      </c>
      <c r="X11" s="19"/>
      <c r="Y11" s="19">
        <v>7.0119363544611193E-2</v>
      </c>
      <c r="Z11" s="19">
        <v>0</v>
      </c>
      <c r="AA11" s="19">
        <v>6.3034589082990006E-2</v>
      </c>
      <c r="AB11" s="19">
        <v>0</v>
      </c>
      <c r="AC11" s="19">
        <v>0</v>
      </c>
      <c r="AD11" s="19">
        <v>0</v>
      </c>
      <c r="AE11" s="19"/>
      <c r="AF11" s="19">
        <v>6.5921790300676797E-2</v>
      </c>
      <c r="AG11" s="19"/>
      <c r="AH11" s="19">
        <v>5.58062746406894E-2</v>
      </c>
      <c r="AI11" s="19"/>
      <c r="AJ11" s="19">
        <v>0</v>
      </c>
      <c r="AK11" s="19">
        <v>2.9699411832846901E-2</v>
      </c>
      <c r="AL11" s="19">
        <v>8.2825438550963096E-2</v>
      </c>
      <c r="AM11" s="19">
        <v>9.2318240383135297E-2</v>
      </c>
      <c r="AN11" s="19">
        <v>6.4906694003644197E-2</v>
      </c>
    </row>
    <row r="12" spans="2:40" x14ac:dyDescent="0.35">
      <c r="B12" s="16" t="s">
        <v>348</v>
      </c>
    </row>
    <row r="13" spans="2:40" x14ac:dyDescent="0.35">
      <c r="B13" t="s">
        <v>63</v>
      </c>
    </row>
    <row r="14" spans="2:40" x14ac:dyDescent="0.35">
      <c r="B14" t="s">
        <v>64</v>
      </c>
    </row>
    <row r="16" spans="2:40" x14ac:dyDescent="0.35">
      <c r="B16" s="8" t="str">
        <f>HYPERLINK("#'Contents'!A1", "Return to Contents")</f>
        <v>Return to Contents</v>
      </c>
    </row>
  </sheetData>
  <mergeCells count="9">
    <mergeCell ref="AF5"/>
    <mergeCell ref="AH5"/>
    <mergeCell ref="AJ5:AN5"/>
    <mergeCell ref="D2:AH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700-000000000000}">
  <dimension ref="B2:AN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0" width="10.7265625" customWidth="1"/>
    <col min="41" max="41" width="2.1796875" customWidth="1"/>
  </cols>
  <sheetData>
    <row r="2" spans="2:40" ht="40" customHeight="1" x14ac:dyDescent="0.35">
      <c r="D2" s="30" t="s">
        <v>381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row>
    <row r="5" spans="2:40" ht="30" customHeight="1" x14ac:dyDescent="0.35">
      <c r="B5" s="15"/>
      <c r="C5" s="15"/>
      <c r="D5" s="29" t="s">
        <v>49</v>
      </c>
      <c r="E5" s="29"/>
      <c r="F5" s="15"/>
      <c r="G5" s="29" t="s">
        <v>50</v>
      </c>
      <c r="H5" s="29"/>
      <c r="I5" s="29"/>
      <c r="J5" s="29"/>
      <c r="K5" s="29"/>
      <c r="L5" s="29"/>
      <c r="M5" s="15"/>
      <c r="N5" s="29" t="s">
        <v>51</v>
      </c>
      <c r="O5" s="29"/>
      <c r="P5" s="29"/>
      <c r="Q5" s="29"/>
      <c r="R5" s="29"/>
      <c r="S5" s="15"/>
      <c r="T5" s="29" t="s">
        <v>52</v>
      </c>
      <c r="U5" s="29"/>
      <c r="V5" s="29"/>
      <c r="W5" s="29"/>
      <c r="X5" s="15"/>
      <c r="Y5" s="29" t="s">
        <v>53</v>
      </c>
      <c r="Z5" s="29"/>
      <c r="AA5" s="29"/>
      <c r="AB5" s="29"/>
      <c r="AC5" s="29"/>
      <c r="AD5" s="29"/>
      <c r="AE5" s="15"/>
      <c r="AF5" s="29" t="s">
        <v>42</v>
      </c>
      <c r="AG5" s="15"/>
      <c r="AH5" s="29" t="s">
        <v>43</v>
      </c>
      <c r="AI5" s="15"/>
      <c r="AJ5" s="29" t="s">
        <v>54</v>
      </c>
      <c r="AK5" s="29"/>
      <c r="AL5" s="29"/>
      <c r="AM5" s="29"/>
      <c r="AN5" s="29"/>
    </row>
    <row r="6" spans="2:4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C6" s="12" t="s">
        <v>40</v>
      </c>
      <c r="AD6" s="12" t="s">
        <v>41</v>
      </c>
      <c r="AF6" s="12" t="s">
        <v>42</v>
      </c>
      <c r="AH6" s="12" t="s">
        <v>43</v>
      </c>
      <c r="AJ6" s="12" t="s">
        <v>44</v>
      </c>
      <c r="AK6" s="12" t="s">
        <v>45</v>
      </c>
      <c r="AL6" s="12" t="s">
        <v>46</v>
      </c>
      <c r="AM6" s="12" t="s">
        <v>47</v>
      </c>
      <c r="AN6" s="12" t="s">
        <v>48</v>
      </c>
    </row>
    <row r="7" spans="2:40" ht="30" customHeight="1" x14ac:dyDescent="0.35">
      <c r="B7" s="10" t="s">
        <v>19</v>
      </c>
      <c r="C7" s="10">
        <v>204</v>
      </c>
      <c r="D7" s="10">
        <v>77</v>
      </c>
      <c r="E7" s="10">
        <v>126</v>
      </c>
      <c r="F7" s="10"/>
      <c r="G7" s="10">
        <v>19</v>
      </c>
      <c r="H7" s="10">
        <v>37</v>
      </c>
      <c r="I7" s="10">
        <v>28</v>
      </c>
      <c r="J7" s="10">
        <v>35</v>
      </c>
      <c r="K7" s="10">
        <v>42</v>
      </c>
      <c r="L7" s="10">
        <v>43</v>
      </c>
      <c r="M7" s="10"/>
      <c r="N7" s="10">
        <v>17</v>
      </c>
      <c r="O7" s="10">
        <v>29</v>
      </c>
      <c r="P7" s="10">
        <v>77</v>
      </c>
      <c r="Q7" s="10">
        <v>55</v>
      </c>
      <c r="R7" s="10">
        <v>24</v>
      </c>
      <c r="S7" s="10"/>
      <c r="T7" s="10">
        <v>12</v>
      </c>
      <c r="U7" s="10">
        <v>69</v>
      </c>
      <c r="V7" s="10">
        <v>44</v>
      </c>
      <c r="W7" s="10">
        <v>51</v>
      </c>
      <c r="X7" s="10"/>
      <c r="Y7" s="10">
        <v>86</v>
      </c>
      <c r="Z7" s="10">
        <v>25</v>
      </c>
      <c r="AA7" s="10">
        <v>57</v>
      </c>
      <c r="AB7" s="10">
        <v>16</v>
      </c>
      <c r="AC7" s="10">
        <v>16</v>
      </c>
      <c r="AD7" s="10">
        <v>3</v>
      </c>
      <c r="AE7" s="10"/>
      <c r="AF7" s="10">
        <v>101</v>
      </c>
      <c r="AG7" s="10"/>
      <c r="AH7" s="10">
        <v>196</v>
      </c>
      <c r="AI7" s="10"/>
      <c r="AJ7" s="10">
        <v>70</v>
      </c>
      <c r="AK7" s="10">
        <v>29</v>
      </c>
      <c r="AL7" s="10">
        <v>47</v>
      </c>
      <c r="AM7" s="10">
        <v>37</v>
      </c>
      <c r="AN7" s="10">
        <v>21</v>
      </c>
    </row>
    <row r="8" spans="2:40" ht="30" customHeight="1" x14ac:dyDescent="0.35">
      <c r="B8" s="11" t="s">
        <v>20</v>
      </c>
      <c r="C8" s="11">
        <v>200</v>
      </c>
      <c r="D8" s="11">
        <v>84</v>
      </c>
      <c r="E8" s="11">
        <v>115</v>
      </c>
      <c r="F8" s="11"/>
      <c r="G8" s="11">
        <v>20</v>
      </c>
      <c r="H8" s="11">
        <v>40</v>
      </c>
      <c r="I8" s="11">
        <v>29</v>
      </c>
      <c r="J8" s="11">
        <v>34</v>
      </c>
      <c r="K8" s="11">
        <v>36</v>
      </c>
      <c r="L8" s="11">
        <v>41</v>
      </c>
      <c r="M8" s="11"/>
      <c r="N8" s="11">
        <v>16</v>
      </c>
      <c r="O8" s="11">
        <v>29</v>
      </c>
      <c r="P8" s="11">
        <v>75</v>
      </c>
      <c r="Q8" s="11">
        <v>56</v>
      </c>
      <c r="R8" s="11">
        <v>23</v>
      </c>
      <c r="S8" s="11"/>
      <c r="T8" s="11">
        <v>13</v>
      </c>
      <c r="U8" s="11">
        <v>65</v>
      </c>
      <c r="V8" s="11">
        <v>45</v>
      </c>
      <c r="W8" s="11">
        <v>51</v>
      </c>
      <c r="X8" s="11"/>
      <c r="Y8" s="11">
        <v>86</v>
      </c>
      <c r="Z8" s="11">
        <v>24</v>
      </c>
      <c r="AA8" s="11">
        <v>54</v>
      </c>
      <c r="AB8" s="11">
        <v>16</v>
      </c>
      <c r="AC8" s="11">
        <v>17</v>
      </c>
      <c r="AD8" s="11">
        <v>3</v>
      </c>
      <c r="AE8" s="11"/>
      <c r="AF8" s="11">
        <v>98</v>
      </c>
      <c r="AG8" s="11"/>
      <c r="AH8" s="11">
        <v>192</v>
      </c>
      <c r="AI8" s="11"/>
      <c r="AJ8" s="11">
        <v>65</v>
      </c>
      <c r="AK8" s="11">
        <v>27</v>
      </c>
      <c r="AL8" s="11">
        <v>46</v>
      </c>
      <c r="AM8" s="11">
        <v>41</v>
      </c>
      <c r="AN8" s="11">
        <v>22</v>
      </c>
    </row>
    <row r="9" spans="2:40" ht="43.5" x14ac:dyDescent="0.35">
      <c r="B9" s="18" t="s">
        <v>380</v>
      </c>
      <c r="C9" s="17">
        <v>0.57132391099848701</v>
      </c>
      <c r="D9" s="17">
        <v>0.61124041770808701</v>
      </c>
      <c r="E9" s="17">
        <v>0.53836263740814605</v>
      </c>
      <c r="F9" s="17"/>
      <c r="G9" s="17">
        <v>0.58620152692986305</v>
      </c>
      <c r="H9" s="17">
        <v>0.65886465437811803</v>
      </c>
      <c r="I9" s="17">
        <v>0.47380491004777198</v>
      </c>
      <c r="J9" s="17">
        <v>0.62935773388918104</v>
      </c>
      <c r="K9" s="17">
        <v>0.57808709809231895</v>
      </c>
      <c r="L9" s="17">
        <v>0.49283295022071499</v>
      </c>
      <c r="M9" s="17"/>
      <c r="N9" s="17">
        <v>0.59034684914890501</v>
      </c>
      <c r="O9" s="17">
        <v>0.78958406209210696</v>
      </c>
      <c r="P9" s="17">
        <v>0.47045975285608799</v>
      </c>
      <c r="Q9" s="17">
        <v>0.53951256652183599</v>
      </c>
      <c r="R9" s="17">
        <v>0.69801997129130899</v>
      </c>
      <c r="S9" s="17"/>
      <c r="T9" s="17">
        <v>0.50130195749316797</v>
      </c>
      <c r="U9" s="17">
        <v>0.57370307997977799</v>
      </c>
      <c r="V9" s="17">
        <v>0.70914202047795805</v>
      </c>
      <c r="W9" s="17">
        <v>0.51565767137792395</v>
      </c>
      <c r="X9" s="17"/>
      <c r="Y9" s="17">
        <v>0.54812761785072395</v>
      </c>
      <c r="Z9" s="17">
        <v>0.69313448106086595</v>
      </c>
      <c r="AA9" s="17">
        <v>0.52985983130619396</v>
      </c>
      <c r="AB9" s="17">
        <v>0.70832131041180701</v>
      </c>
      <c r="AC9" s="17">
        <v>0.42556788524538502</v>
      </c>
      <c r="AD9" s="17">
        <v>1</v>
      </c>
      <c r="AE9" s="17"/>
      <c r="AF9" s="17">
        <v>0.54281803724619704</v>
      </c>
      <c r="AG9" s="17"/>
      <c r="AH9" s="17">
        <v>0.56898430935578903</v>
      </c>
      <c r="AI9" s="17"/>
      <c r="AJ9" s="17">
        <v>0.48920215273268802</v>
      </c>
      <c r="AK9" s="17">
        <v>0.37217428121053697</v>
      </c>
      <c r="AL9" s="17">
        <v>0.70075732354394504</v>
      </c>
      <c r="AM9" s="17">
        <v>0.65815333032314904</v>
      </c>
      <c r="AN9" s="17">
        <v>0.62663874597681302</v>
      </c>
    </row>
    <row r="10" spans="2:40" ht="29" x14ac:dyDescent="0.35">
      <c r="B10" s="18" t="s">
        <v>368</v>
      </c>
      <c r="C10" s="17">
        <v>0.35955691251773297</v>
      </c>
      <c r="D10" s="17">
        <v>0.34281677202507599</v>
      </c>
      <c r="E10" s="17">
        <v>0.37496199709948402</v>
      </c>
      <c r="F10" s="17"/>
      <c r="G10" s="17">
        <v>0.29732174892749902</v>
      </c>
      <c r="H10" s="17">
        <v>0.29577328049171597</v>
      </c>
      <c r="I10" s="17">
        <v>0.494839865205011</v>
      </c>
      <c r="J10" s="17">
        <v>0.316557560904692</v>
      </c>
      <c r="K10" s="17">
        <v>0.27996531352821402</v>
      </c>
      <c r="L10" s="17">
        <v>0.46278522352187801</v>
      </c>
      <c r="M10" s="17"/>
      <c r="N10" s="17">
        <v>0.40965315085109499</v>
      </c>
      <c r="O10" s="17">
        <v>0.16634691072464</v>
      </c>
      <c r="P10" s="17">
        <v>0.43481734614471401</v>
      </c>
      <c r="Q10" s="17">
        <v>0.39734366100889601</v>
      </c>
      <c r="R10" s="17">
        <v>0.26240457611564799</v>
      </c>
      <c r="S10" s="17"/>
      <c r="T10" s="17">
        <v>0.34137738315983202</v>
      </c>
      <c r="U10" s="17">
        <v>0.333691025424244</v>
      </c>
      <c r="V10" s="17">
        <v>0.27115840220370102</v>
      </c>
      <c r="W10" s="17">
        <v>0.46717937315820202</v>
      </c>
      <c r="X10" s="17"/>
      <c r="Y10" s="17">
        <v>0.36978316034280101</v>
      </c>
      <c r="Z10" s="17">
        <v>0.226336547356349</v>
      </c>
      <c r="AA10" s="17">
        <v>0.402622627608197</v>
      </c>
      <c r="AB10" s="17">
        <v>0.29167868958819299</v>
      </c>
      <c r="AC10" s="17">
        <v>0.50159180474613096</v>
      </c>
      <c r="AD10" s="17">
        <v>0</v>
      </c>
      <c r="AE10" s="17"/>
      <c r="AF10" s="17">
        <v>0.38570636003113301</v>
      </c>
      <c r="AG10" s="17"/>
      <c r="AH10" s="17">
        <v>0.36869045698601799</v>
      </c>
      <c r="AI10" s="17"/>
      <c r="AJ10" s="17">
        <v>0.43059012957326998</v>
      </c>
      <c r="AK10" s="17">
        <v>0.56445849136492698</v>
      </c>
      <c r="AL10" s="17">
        <v>0.23071922174998299</v>
      </c>
      <c r="AM10" s="17">
        <v>0.29322915390932702</v>
      </c>
      <c r="AN10" s="17">
        <v>0.29082337618383303</v>
      </c>
    </row>
    <row r="11" spans="2:40" x14ac:dyDescent="0.35">
      <c r="B11" s="18" t="s">
        <v>89</v>
      </c>
      <c r="C11" s="19">
        <v>6.9119176483780298E-2</v>
      </c>
      <c r="D11" s="19">
        <v>4.5942810266836498E-2</v>
      </c>
      <c r="E11" s="19">
        <v>8.6675365492370204E-2</v>
      </c>
      <c r="F11" s="19"/>
      <c r="G11" s="19">
        <v>0.116476724142638</v>
      </c>
      <c r="H11" s="19">
        <v>4.53620651301666E-2</v>
      </c>
      <c r="I11" s="19">
        <v>3.13552247472162E-2</v>
      </c>
      <c r="J11" s="19">
        <v>5.40847052061268E-2</v>
      </c>
      <c r="K11" s="19">
        <v>0.141947588379466</v>
      </c>
      <c r="L11" s="19">
        <v>4.4381826257407303E-2</v>
      </c>
      <c r="M11" s="19"/>
      <c r="N11" s="19">
        <v>0</v>
      </c>
      <c r="O11" s="19">
        <v>4.4069027183252799E-2</v>
      </c>
      <c r="P11" s="19">
        <v>9.4722900999197196E-2</v>
      </c>
      <c r="Q11" s="19">
        <v>6.3143772469267404E-2</v>
      </c>
      <c r="R11" s="19">
        <v>3.9575452593043202E-2</v>
      </c>
      <c r="S11" s="19"/>
      <c r="T11" s="19">
        <v>0.15732065934700101</v>
      </c>
      <c r="U11" s="19">
        <v>9.2605894595978497E-2</v>
      </c>
      <c r="V11" s="19">
        <v>1.9699577318340801E-2</v>
      </c>
      <c r="W11" s="19">
        <v>1.7162955463874401E-2</v>
      </c>
      <c r="X11" s="19"/>
      <c r="Y11" s="19">
        <v>8.2089221806474905E-2</v>
      </c>
      <c r="Z11" s="19">
        <v>8.0528971582784603E-2</v>
      </c>
      <c r="AA11" s="19">
        <v>6.7517541085609006E-2</v>
      </c>
      <c r="AB11" s="19">
        <v>0</v>
      </c>
      <c r="AC11" s="19">
        <v>7.2840310008484899E-2</v>
      </c>
      <c r="AD11" s="19">
        <v>0</v>
      </c>
      <c r="AE11" s="19"/>
      <c r="AF11" s="19">
        <v>7.1475602722670506E-2</v>
      </c>
      <c r="AG11" s="19"/>
      <c r="AH11" s="19">
        <v>6.2325233658193598E-2</v>
      </c>
      <c r="AI11" s="19"/>
      <c r="AJ11" s="19">
        <v>8.0207717694042793E-2</v>
      </c>
      <c r="AK11" s="19">
        <v>6.33672274245351E-2</v>
      </c>
      <c r="AL11" s="19">
        <v>6.8523454706071796E-2</v>
      </c>
      <c r="AM11" s="19">
        <v>4.8617515767524003E-2</v>
      </c>
      <c r="AN11" s="19">
        <v>8.2537877839354803E-2</v>
      </c>
    </row>
    <row r="12" spans="2:40" x14ac:dyDescent="0.35">
      <c r="B12" s="16" t="s">
        <v>348</v>
      </c>
    </row>
    <row r="13" spans="2:40" x14ac:dyDescent="0.35">
      <c r="B13" t="s">
        <v>63</v>
      </c>
    </row>
    <row r="14" spans="2:40" x14ac:dyDescent="0.35">
      <c r="B14" t="s">
        <v>64</v>
      </c>
    </row>
    <row r="16" spans="2:40" x14ac:dyDescent="0.35">
      <c r="B16" s="8" t="str">
        <f>HYPERLINK("#'Contents'!A1", "Return to Contents")</f>
        <v>Return to Contents</v>
      </c>
    </row>
  </sheetData>
  <mergeCells count="9">
    <mergeCell ref="AF5"/>
    <mergeCell ref="AH5"/>
    <mergeCell ref="AJ5:AN5"/>
    <mergeCell ref="D2:AH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800-000000000000}">
  <dimension ref="B2:AN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0" width="10.7265625" customWidth="1"/>
    <col min="41" max="41" width="2.1796875" customWidth="1"/>
  </cols>
  <sheetData>
    <row r="2" spans="2:40" ht="40" customHeight="1" x14ac:dyDescent="0.35">
      <c r="D2" s="30" t="s">
        <v>383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row>
    <row r="5" spans="2:40" ht="30" customHeight="1" x14ac:dyDescent="0.35">
      <c r="B5" s="15"/>
      <c r="C5" s="15"/>
      <c r="D5" s="29" t="s">
        <v>49</v>
      </c>
      <c r="E5" s="29"/>
      <c r="F5" s="15"/>
      <c r="G5" s="29" t="s">
        <v>50</v>
      </c>
      <c r="H5" s="29"/>
      <c r="I5" s="29"/>
      <c r="J5" s="29"/>
      <c r="K5" s="29"/>
      <c r="L5" s="29"/>
      <c r="M5" s="15"/>
      <c r="N5" s="29" t="s">
        <v>51</v>
      </c>
      <c r="O5" s="29"/>
      <c r="P5" s="29"/>
      <c r="Q5" s="29"/>
      <c r="R5" s="29"/>
      <c r="S5" s="15"/>
      <c r="T5" s="29" t="s">
        <v>52</v>
      </c>
      <c r="U5" s="29"/>
      <c r="V5" s="29"/>
      <c r="W5" s="29"/>
      <c r="X5" s="15"/>
      <c r="Y5" s="29" t="s">
        <v>53</v>
      </c>
      <c r="Z5" s="29"/>
      <c r="AA5" s="29"/>
      <c r="AB5" s="29"/>
      <c r="AC5" s="29"/>
      <c r="AD5" s="29"/>
      <c r="AE5" s="15"/>
      <c r="AF5" s="29" t="s">
        <v>42</v>
      </c>
      <c r="AG5" s="15"/>
      <c r="AH5" s="29" t="s">
        <v>43</v>
      </c>
      <c r="AI5" s="15"/>
      <c r="AJ5" s="29" t="s">
        <v>54</v>
      </c>
      <c r="AK5" s="29"/>
      <c r="AL5" s="29"/>
      <c r="AM5" s="29"/>
      <c r="AN5" s="29"/>
    </row>
    <row r="6" spans="2:4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C6" s="12" t="s">
        <v>40</v>
      </c>
      <c r="AD6" s="12" t="s">
        <v>41</v>
      </c>
      <c r="AF6" s="12" t="s">
        <v>42</v>
      </c>
      <c r="AH6" s="12" t="s">
        <v>43</v>
      </c>
      <c r="AJ6" s="12" t="s">
        <v>44</v>
      </c>
      <c r="AK6" s="12" t="s">
        <v>45</v>
      </c>
      <c r="AL6" s="12" t="s">
        <v>46</v>
      </c>
      <c r="AM6" s="12" t="s">
        <v>47</v>
      </c>
      <c r="AN6" s="12" t="s">
        <v>48</v>
      </c>
    </row>
    <row r="7" spans="2:40" ht="30" customHeight="1" x14ac:dyDescent="0.35">
      <c r="B7" s="10" t="s">
        <v>19</v>
      </c>
      <c r="C7" s="10">
        <v>210</v>
      </c>
      <c r="D7" s="10">
        <v>101</v>
      </c>
      <c r="E7" s="10">
        <v>109</v>
      </c>
      <c r="F7" s="10"/>
      <c r="G7" s="10">
        <v>18</v>
      </c>
      <c r="H7" s="10">
        <v>25</v>
      </c>
      <c r="I7" s="10">
        <v>32</v>
      </c>
      <c r="J7" s="10">
        <v>37</v>
      </c>
      <c r="K7" s="10">
        <v>36</v>
      </c>
      <c r="L7" s="10">
        <v>62</v>
      </c>
      <c r="M7" s="10"/>
      <c r="N7" s="10">
        <v>15</v>
      </c>
      <c r="O7" s="10">
        <v>32</v>
      </c>
      <c r="P7" s="10">
        <v>73</v>
      </c>
      <c r="Q7" s="10">
        <v>59</v>
      </c>
      <c r="R7" s="10">
        <v>27</v>
      </c>
      <c r="S7" s="10"/>
      <c r="T7" s="10">
        <v>11</v>
      </c>
      <c r="U7" s="10">
        <v>63</v>
      </c>
      <c r="V7" s="10">
        <v>60</v>
      </c>
      <c r="W7" s="10">
        <v>44</v>
      </c>
      <c r="X7" s="10"/>
      <c r="Y7" s="10">
        <v>90</v>
      </c>
      <c r="Z7" s="10">
        <v>16</v>
      </c>
      <c r="AA7" s="10">
        <v>77</v>
      </c>
      <c r="AB7" s="10">
        <v>12</v>
      </c>
      <c r="AC7" s="10">
        <v>12</v>
      </c>
      <c r="AD7" s="10">
        <v>1</v>
      </c>
      <c r="AE7" s="10"/>
      <c r="AF7" s="10">
        <v>101</v>
      </c>
      <c r="AG7" s="10"/>
      <c r="AH7" s="10">
        <v>207</v>
      </c>
      <c r="AI7" s="10"/>
      <c r="AJ7" s="10">
        <v>67</v>
      </c>
      <c r="AK7" s="10">
        <v>33</v>
      </c>
      <c r="AL7" s="10">
        <v>41</v>
      </c>
      <c r="AM7" s="10">
        <v>49</v>
      </c>
      <c r="AN7" s="10">
        <v>20</v>
      </c>
    </row>
    <row r="8" spans="2:40" ht="30" customHeight="1" x14ac:dyDescent="0.35">
      <c r="B8" s="11" t="s">
        <v>20</v>
      </c>
      <c r="C8" s="11">
        <v>210</v>
      </c>
      <c r="D8" s="11">
        <v>108</v>
      </c>
      <c r="E8" s="11">
        <v>101</v>
      </c>
      <c r="F8" s="11"/>
      <c r="G8" s="11">
        <v>20</v>
      </c>
      <c r="H8" s="11">
        <v>28</v>
      </c>
      <c r="I8" s="11">
        <v>33</v>
      </c>
      <c r="J8" s="11">
        <v>37</v>
      </c>
      <c r="K8" s="11">
        <v>32</v>
      </c>
      <c r="L8" s="11">
        <v>59</v>
      </c>
      <c r="M8" s="11"/>
      <c r="N8" s="11">
        <v>15</v>
      </c>
      <c r="O8" s="11">
        <v>33</v>
      </c>
      <c r="P8" s="11">
        <v>73</v>
      </c>
      <c r="Q8" s="11">
        <v>57</v>
      </c>
      <c r="R8" s="11">
        <v>27</v>
      </c>
      <c r="S8" s="11"/>
      <c r="T8" s="11">
        <v>11</v>
      </c>
      <c r="U8" s="11">
        <v>63</v>
      </c>
      <c r="V8" s="11">
        <v>59</v>
      </c>
      <c r="W8" s="11">
        <v>44</v>
      </c>
      <c r="X8" s="11"/>
      <c r="Y8" s="11">
        <v>92</v>
      </c>
      <c r="Z8" s="11">
        <v>16</v>
      </c>
      <c r="AA8" s="11">
        <v>73</v>
      </c>
      <c r="AB8" s="11">
        <v>13</v>
      </c>
      <c r="AC8" s="11">
        <v>12</v>
      </c>
      <c r="AD8" s="11">
        <v>1</v>
      </c>
      <c r="AE8" s="11"/>
      <c r="AF8" s="11">
        <v>101</v>
      </c>
      <c r="AG8" s="11"/>
      <c r="AH8" s="11">
        <v>207</v>
      </c>
      <c r="AI8" s="11"/>
      <c r="AJ8" s="11">
        <v>64</v>
      </c>
      <c r="AK8" s="11">
        <v>32</v>
      </c>
      <c r="AL8" s="11">
        <v>38</v>
      </c>
      <c r="AM8" s="11">
        <v>54</v>
      </c>
      <c r="AN8" s="11">
        <v>21</v>
      </c>
    </row>
    <row r="9" spans="2:40" ht="43.5" x14ac:dyDescent="0.35">
      <c r="B9" s="18" t="s">
        <v>382</v>
      </c>
      <c r="C9" s="17">
        <v>0.62239836646058699</v>
      </c>
      <c r="D9" s="17">
        <v>0.68130598504668705</v>
      </c>
      <c r="E9" s="17">
        <v>0.559334497347455</v>
      </c>
      <c r="F9" s="17"/>
      <c r="G9" s="17">
        <v>0.57328012178933396</v>
      </c>
      <c r="H9" s="17">
        <v>0.74119125022828003</v>
      </c>
      <c r="I9" s="17">
        <v>0.64158662599895</v>
      </c>
      <c r="J9" s="17">
        <v>0.72605141383482996</v>
      </c>
      <c r="K9" s="17">
        <v>0.55058054169938797</v>
      </c>
      <c r="L9" s="17">
        <v>0.54466842347141997</v>
      </c>
      <c r="M9" s="17"/>
      <c r="N9" s="17">
        <v>0.499156802806352</v>
      </c>
      <c r="O9" s="17">
        <v>0.64340473759650196</v>
      </c>
      <c r="P9" s="17">
        <v>0.56215241680958306</v>
      </c>
      <c r="Q9" s="17">
        <v>0.66829410284352497</v>
      </c>
      <c r="R9" s="17">
        <v>0.71059171541651101</v>
      </c>
      <c r="S9" s="17"/>
      <c r="T9" s="17">
        <v>0.63722980939534402</v>
      </c>
      <c r="U9" s="17">
        <v>0.62541831802543901</v>
      </c>
      <c r="V9" s="17">
        <v>0.62329857379638098</v>
      </c>
      <c r="W9" s="17">
        <v>0.61857826703941399</v>
      </c>
      <c r="X9" s="17"/>
      <c r="Y9" s="17">
        <v>0.59211225242176801</v>
      </c>
      <c r="Z9" s="17">
        <v>0.56514448073359902</v>
      </c>
      <c r="AA9" s="17">
        <v>0.62205768483902102</v>
      </c>
      <c r="AB9" s="17">
        <v>0.92895104376090998</v>
      </c>
      <c r="AC9" s="17">
        <v>0.58903257841634404</v>
      </c>
      <c r="AD9" s="17">
        <v>1</v>
      </c>
      <c r="AE9" s="17"/>
      <c r="AF9" s="17">
        <v>0.60725402340033396</v>
      </c>
      <c r="AG9" s="17"/>
      <c r="AH9" s="17">
        <v>0.62125059323463505</v>
      </c>
      <c r="AI9" s="17"/>
      <c r="AJ9" s="17">
        <v>0.71618162292001097</v>
      </c>
      <c r="AK9" s="17">
        <v>0.69277676880974903</v>
      </c>
      <c r="AL9" s="17">
        <v>0.54260276060992196</v>
      </c>
      <c r="AM9" s="17">
        <v>0.55785098864574501</v>
      </c>
      <c r="AN9" s="17">
        <v>0.54667745530175904</v>
      </c>
    </row>
    <row r="10" spans="2:40" ht="29" x14ac:dyDescent="0.35">
      <c r="B10" s="18" t="s">
        <v>368</v>
      </c>
      <c r="C10" s="17">
        <v>0.28280768068950202</v>
      </c>
      <c r="D10" s="17">
        <v>0.23949705226512899</v>
      </c>
      <c r="E10" s="17">
        <v>0.32917410777855499</v>
      </c>
      <c r="F10" s="17"/>
      <c r="G10" s="17">
        <v>0.42671987821066598</v>
      </c>
      <c r="H10" s="17">
        <v>0.15979433858870501</v>
      </c>
      <c r="I10" s="17">
        <v>0.246498630850989</v>
      </c>
      <c r="J10" s="17">
        <v>0.19936071814510301</v>
      </c>
      <c r="K10" s="17">
        <v>0.27285834038264301</v>
      </c>
      <c r="L10" s="17">
        <v>0.37089153159370197</v>
      </c>
      <c r="M10" s="17"/>
      <c r="N10" s="17">
        <v>0.306189333324968</v>
      </c>
      <c r="O10" s="17">
        <v>0.32615855969274798</v>
      </c>
      <c r="P10" s="17">
        <v>0.37027197505827503</v>
      </c>
      <c r="Q10" s="17">
        <v>0.19568532523316101</v>
      </c>
      <c r="R10" s="17">
        <v>0.170634566903138</v>
      </c>
      <c r="S10" s="17"/>
      <c r="T10" s="17">
        <v>0.36277019060465598</v>
      </c>
      <c r="U10" s="17">
        <v>0.264843273199801</v>
      </c>
      <c r="V10" s="17">
        <v>0.28903430739785801</v>
      </c>
      <c r="W10" s="17">
        <v>0.300028608690803</v>
      </c>
      <c r="X10" s="17"/>
      <c r="Y10" s="17">
        <v>0.27687118255159299</v>
      </c>
      <c r="Z10" s="17">
        <v>0.31416867250332298</v>
      </c>
      <c r="AA10" s="17">
        <v>0.31012261273650299</v>
      </c>
      <c r="AB10" s="17">
        <v>7.1048956239090105E-2</v>
      </c>
      <c r="AC10" s="17">
        <v>0.338141948126294</v>
      </c>
      <c r="AD10" s="17">
        <v>0</v>
      </c>
      <c r="AE10" s="17"/>
      <c r="AF10" s="17">
        <v>0.28221304827376498</v>
      </c>
      <c r="AG10" s="17"/>
      <c r="AH10" s="17">
        <v>0.28698630866625502</v>
      </c>
      <c r="AI10" s="17"/>
      <c r="AJ10" s="17">
        <v>0.242662663210931</v>
      </c>
      <c r="AK10" s="17">
        <v>0.23774567163573701</v>
      </c>
      <c r="AL10" s="17">
        <v>0.386933563214438</v>
      </c>
      <c r="AM10" s="17">
        <v>0.30492626429596598</v>
      </c>
      <c r="AN10" s="17">
        <v>0.22593451068029399</v>
      </c>
    </row>
    <row r="11" spans="2:40" x14ac:dyDescent="0.35">
      <c r="B11" s="18" t="s">
        <v>89</v>
      </c>
      <c r="C11" s="19">
        <v>9.4793952849911003E-2</v>
      </c>
      <c r="D11" s="19">
        <v>7.9196962688183506E-2</v>
      </c>
      <c r="E11" s="19">
        <v>0.11149139487399</v>
      </c>
      <c r="F11" s="19"/>
      <c r="G11" s="19">
        <v>0</v>
      </c>
      <c r="H11" s="19">
        <v>9.9014411183014794E-2</v>
      </c>
      <c r="I11" s="19">
        <v>0.11191474315006</v>
      </c>
      <c r="J11" s="19">
        <v>7.4587868020067102E-2</v>
      </c>
      <c r="K11" s="19">
        <v>0.176561117917969</v>
      </c>
      <c r="L11" s="19">
        <v>8.4440044934877903E-2</v>
      </c>
      <c r="M11" s="19"/>
      <c r="N11" s="19">
        <v>0.19465386386868</v>
      </c>
      <c r="O11" s="19">
        <v>3.04367027107494E-2</v>
      </c>
      <c r="P11" s="19">
        <v>6.7575608132141599E-2</v>
      </c>
      <c r="Q11" s="19">
        <v>0.13602057192331399</v>
      </c>
      <c r="R11" s="19">
        <v>0.118773717680352</v>
      </c>
      <c r="S11" s="19"/>
      <c r="T11" s="19">
        <v>0</v>
      </c>
      <c r="U11" s="19">
        <v>0.10973840877476</v>
      </c>
      <c r="V11" s="19">
        <v>8.7667118805761099E-2</v>
      </c>
      <c r="W11" s="19">
        <v>8.1393124269783304E-2</v>
      </c>
      <c r="X11" s="19"/>
      <c r="Y11" s="19">
        <v>0.13101656502664</v>
      </c>
      <c r="Z11" s="19">
        <v>0.120686846763078</v>
      </c>
      <c r="AA11" s="19">
        <v>6.7819702424475603E-2</v>
      </c>
      <c r="AB11" s="19">
        <v>0</v>
      </c>
      <c r="AC11" s="19">
        <v>7.2825473457361706E-2</v>
      </c>
      <c r="AD11" s="19">
        <v>0</v>
      </c>
      <c r="AE11" s="19"/>
      <c r="AF11" s="19">
        <v>0.110532928325902</v>
      </c>
      <c r="AG11" s="19"/>
      <c r="AH11" s="19">
        <v>9.1763098099109E-2</v>
      </c>
      <c r="AI11" s="19"/>
      <c r="AJ11" s="19">
        <v>4.1155713869058003E-2</v>
      </c>
      <c r="AK11" s="19">
        <v>6.9477559554513998E-2</v>
      </c>
      <c r="AL11" s="19">
        <v>7.0463676175639298E-2</v>
      </c>
      <c r="AM11" s="19">
        <v>0.13722274705828899</v>
      </c>
      <c r="AN11" s="19">
        <v>0.22738803401794599</v>
      </c>
    </row>
    <row r="12" spans="2:40" x14ac:dyDescent="0.35">
      <c r="B12" s="16" t="s">
        <v>348</v>
      </c>
    </row>
    <row r="13" spans="2:40" x14ac:dyDescent="0.35">
      <c r="B13" t="s">
        <v>63</v>
      </c>
    </row>
    <row r="14" spans="2:40" x14ac:dyDescent="0.35">
      <c r="B14" t="s">
        <v>64</v>
      </c>
    </row>
    <row r="16" spans="2:40" x14ac:dyDescent="0.35">
      <c r="B16" s="8" t="str">
        <f>HYPERLINK("#'Contents'!A1", "Return to Contents")</f>
        <v>Return to Contents</v>
      </c>
    </row>
  </sheetData>
  <mergeCells count="9">
    <mergeCell ref="AF5"/>
    <mergeCell ref="AH5"/>
    <mergeCell ref="AJ5:AN5"/>
    <mergeCell ref="D2:AH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900-000000000000}">
  <dimension ref="B2:AN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0" width="10.7265625" customWidth="1"/>
    <col min="41" max="41" width="2.1796875" customWidth="1"/>
  </cols>
  <sheetData>
    <row r="2" spans="2:40" ht="40" customHeight="1" x14ac:dyDescent="0.35">
      <c r="D2" s="30" t="s">
        <v>385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row>
    <row r="5" spans="2:40" ht="30" customHeight="1" x14ac:dyDescent="0.35">
      <c r="B5" s="15"/>
      <c r="C5" s="15"/>
      <c r="D5" s="29" t="s">
        <v>49</v>
      </c>
      <c r="E5" s="29"/>
      <c r="F5" s="15"/>
      <c r="G5" s="29" t="s">
        <v>50</v>
      </c>
      <c r="H5" s="29"/>
      <c r="I5" s="29"/>
      <c r="J5" s="29"/>
      <c r="K5" s="29"/>
      <c r="L5" s="29"/>
      <c r="M5" s="15"/>
      <c r="N5" s="29" t="s">
        <v>51</v>
      </c>
      <c r="O5" s="29"/>
      <c r="P5" s="29"/>
      <c r="Q5" s="29"/>
      <c r="R5" s="29"/>
      <c r="S5" s="15"/>
      <c r="T5" s="29" t="s">
        <v>52</v>
      </c>
      <c r="U5" s="29"/>
      <c r="V5" s="29"/>
      <c r="W5" s="29"/>
      <c r="X5" s="15"/>
      <c r="Y5" s="29" t="s">
        <v>53</v>
      </c>
      <c r="Z5" s="29"/>
      <c r="AA5" s="29"/>
      <c r="AB5" s="29"/>
      <c r="AC5" s="29"/>
      <c r="AD5" s="29"/>
      <c r="AE5" s="15"/>
      <c r="AF5" s="29" t="s">
        <v>42</v>
      </c>
      <c r="AG5" s="15"/>
      <c r="AH5" s="29" t="s">
        <v>43</v>
      </c>
      <c r="AI5" s="15"/>
      <c r="AJ5" s="29" t="s">
        <v>54</v>
      </c>
      <c r="AK5" s="29"/>
      <c r="AL5" s="29"/>
      <c r="AM5" s="29"/>
      <c r="AN5" s="29"/>
    </row>
    <row r="6" spans="2:4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C6" s="12" t="s">
        <v>40</v>
      </c>
      <c r="AD6" s="12" t="s">
        <v>41</v>
      </c>
      <c r="AF6" s="12" t="s">
        <v>42</v>
      </c>
      <c r="AH6" s="12" t="s">
        <v>43</v>
      </c>
      <c r="AJ6" s="12" t="s">
        <v>44</v>
      </c>
      <c r="AK6" s="12" t="s">
        <v>45</v>
      </c>
      <c r="AL6" s="12" t="s">
        <v>46</v>
      </c>
      <c r="AM6" s="12" t="s">
        <v>47</v>
      </c>
      <c r="AN6" s="12" t="s">
        <v>48</v>
      </c>
    </row>
    <row r="7" spans="2:40" ht="30" customHeight="1" x14ac:dyDescent="0.35">
      <c r="B7" s="10" t="s">
        <v>19</v>
      </c>
      <c r="C7" s="10">
        <v>196</v>
      </c>
      <c r="D7" s="10">
        <v>91</v>
      </c>
      <c r="E7" s="10">
        <v>105</v>
      </c>
      <c r="F7" s="10"/>
      <c r="G7" s="10">
        <v>21</v>
      </c>
      <c r="H7" s="10">
        <v>27</v>
      </c>
      <c r="I7" s="10">
        <v>25</v>
      </c>
      <c r="J7" s="10">
        <v>32</v>
      </c>
      <c r="K7" s="10">
        <v>32</v>
      </c>
      <c r="L7" s="10">
        <v>59</v>
      </c>
      <c r="M7" s="10"/>
      <c r="N7" s="10">
        <v>12</v>
      </c>
      <c r="O7" s="10">
        <v>29</v>
      </c>
      <c r="P7" s="10">
        <v>64</v>
      </c>
      <c r="Q7" s="10">
        <v>61</v>
      </c>
      <c r="R7" s="10">
        <v>29</v>
      </c>
      <c r="S7" s="10"/>
      <c r="T7" s="10">
        <v>6</v>
      </c>
      <c r="U7" s="10">
        <v>53</v>
      </c>
      <c r="V7" s="10">
        <v>52</v>
      </c>
      <c r="W7" s="10">
        <v>62</v>
      </c>
      <c r="X7" s="10"/>
      <c r="Y7" s="10">
        <v>79</v>
      </c>
      <c r="Z7" s="10">
        <v>24</v>
      </c>
      <c r="AA7" s="10">
        <v>64</v>
      </c>
      <c r="AB7" s="10">
        <v>14</v>
      </c>
      <c r="AC7" s="10">
        <v>8</v>
      </c>
      <c r="AD7" s="10">
        <v>5</v>
      </c>
      <c r="AE7" s="10"/>
      <c r="AF7" s="10">
        <v>99</v>
      </c>
      <c r="AG7" s="10"/>
      <c r="AH7" s="10">
        <v>189</v>
      </c>
      <c r="AI7" s="10"/>
      <c r="AJ7" s="10">
        <v>63</v>
      </c>
      <c r="AK7" s="10">
        <v>26</v>
      </c>
      <c r="AL7" s="10">
        <v>42</v>
      </c>
      <c r="AM7" s="10">
        <v>44</v>
      </c>
      <c r="AN7" s="10">
        <v>21</v>
      </c>
    </row>
    <row r="8" spans="2:40" ht="30" customHeight="1" x14ac:dyDescent="0.35">
      <c r="B8" s="11" t="s">
        <v>20</v>
      </c>
      <c r="C8" s="11">
        <v>197</v>
      </c>
      <c r="D8" s="11">
        <v>100</v>
      </c>
      <c r="E8" s="11">
        <v>97</v>
      </c>
      <c r="F8" s="11"/>
      <c r="G8" s="11">
        <v>24</v>
      </c>
      <c r="H8" s="11">
        <v>30</v>
      </c>
      <c r="I8" s="11">
        <v>26</v>
      </c>
      <c r="J8" s="11">
        <v>34</v>
      </c>
      <c r="K8" s="11">
        <v>27</v>
      </c>
      <c r="L8" s="11">
        <v>57</v>
      </c>
      <c r="M8" s="11"/>
      <c r="N8" s="11">
        <v>13</v>
      </c>
      <c r="O8" s="11">
        <v>31</v>
      </c>
      <c r="P8" s="11">
        <v>62</v>
      </c>
      <c r="Q8" s="11">
        <v>61</v>
      </c>
      <c r="R8" s="11">
        <v>29</v>
      </c>
      <c r="S8" s="11"/>
      <c r="T8" s="11">
        <v>6</v>
      </c>
      <c r="U8" s="11">
        <v>53</v>
      </c>
      <c r="V8" s="11">
        <v>52</v>
      </c>
      <c r="W8" s="11">
        <v>62</v>
      </c>
      <c r="X8" s="11"/>
      <c r="Y8" s="11">
        <v>80</v>
      </c>
      <c r="Z8" s="11">
        <v>24</v>
      </c>
      <c r="AA8" s="11">
        <v>61</v>
      </c>
      <c r="AB8" s="11">
        <v>15</v>
      </c>
      <c r="AC8" s="11">
        <v>9</v>
      </c>
      <c r="AD8" s="11">
        <v>6</v>
      </c>
      <c r="AE8" s="11"/>
      <c r="AF8" s="11">
        <v>99</v>
      </c>
      <c r="AG8" s="11"/>
      <c r="AH8" s="11">
        <v>191</v>
      </c>
      <c r="AI8" s="11"/>
      <c r="AJ8" s="11">
        <v>60</v>
      </c>
      <c r="AK8" s="11">
        <v>25</v>
      </c>
      <c r="AL8" s="11">
        <v>40</v>
      </c>
      <c r="AM8" s="11">
        <v>48</v>
      </c>
      <c r="AN8" s="11">
        <v>24</v>
      </c>
    </row>
    <row r="9" spans="2:40" ht="43.5" x14ac:dyDescent="0.35">
      <c r="B9" s="18" t="s">
        <v>384</v>
      </c>
      <c r="C9" s="17">
        <v>0.71847288620974104</v>
      </c>
      <c r="D9" s="17">
        <v>0.80142871805613003</v>
      </c>
      <c r="E9" s="17">
        <v>0.63247722976977405</v>
      </c>
      <c r="F9" s="17"/>
      <c r="G9" s="17">
        <v>0.85726002331931905</v>
      </c>
      <c r="H9" s="17">
        <v>0.59914186247691104</v>
      </c>
      <c r="I9" s="17">
        <v>0.80920465266321495</v>
      </c>
      <c r="J9" s="17">
        <v>0.72500675695486305</v>
      </c>
      <c r="K9" s="17">
        <v>0.73405314617306505</v>
      </c>
      <c r="L9" s="17">
        <v>0.66960024023818498</v>
      </c>
      <c r="M9" s="17"/>
      <c r="N9" s="17">
        <v>0.85087785824718898</v>
      </c>
      <c r="O9" s="17">
        <v>0.88394056817100197</v>
      </c>
      <c r="P9" s="17">
        <v>0.72134135802632504</v>
      </c>
      <c r="Q9" s="17">
        <v>0.66149322372489705</v>
      </c>
      <c r="R9" s="17">
        <v>0.62037608153536905</v>
      </c>
      <c r="S9" s="17"/>
      <c r="T9" s="17">
        <v>0.33060048301338102</v>
      </c>
      <c r="U9" s="17">
        <v>0.87746017730970904</v>
      </c>
      <c r="V9" s="17">
        <v>0.72770916477471603</v>
      </c>
      <c r="W9" s="17">
        <v>0.67004275117365597</v>
      </c>
      <c r="X9" s="17"/>
      <c r="Y9" s="17">
        <v>0.67298006328249804</v>
      </c>
      <c r="Z9" s="17">
        <v>0.66631016753643102</v>
      </c>
      <c r="AA9" s="17">
        <v>0.71251868787925798</v>
      </c>
      <c r="AB9" s="17">
        <v>0.880748940843609</v>
      </c>
      <c r="AC9" s="17">
        <v>0.789936925360741</v>
      </c>
      <c r="AD9" s="17">
        <v>1</v>
      </c>
      <c r="AE9" s="17"/>
      <c r="AF9" s="17">
        <v>0.77445282329787901</v>
      </c>
      <c r="AG9" s="17"/>
      <c r="AH9" s="17">
        <v>0.72696868004150605</v>
      </c>
      <c r="AI9" s="17"/>
      <c r="AJ9" s="17">
        <v>0.67236236499128499</v>
      </c>
      <c r="AK9" s="17">
        <v>0.61732100789442901</v>
      </c>
      <c r="AL9" s="17">
        <v>0.76550207250539903</v>
      </c>
      <c r="AM9" s="17">
        <v>0.829577811409</v>
      </c>
      <c r="AN9" s="17">
        <v>0.64007507706057598</v>
      </c>
    </row>
    <row r="10" spans="2:40" ht="29" x14ac:dyDescent="0.35">
      <c r="B10" s="18" t="s">
        <v>368</v>
      </c>
      <c r="C10" s="17">
        <v>0.216387741478412</v>
      </c>
      <c r="D10" s="17">
        <v>0.189644634160824</v>
      </c>
      <c r="E10" s="17">
        <v>0.24411082034861201</v>
      </c>
      <c r="F10" s="17"/>
      <c r="G10" s="17">
        <v>9.8362544634740506E-2</v>
      </c>
      <c r="H10" s="17">
        <v>0.33509370252564002</v>
      </c>
      <c r="I10" s="17">
        <v>0.119772797222648</v>
      </c>
      <c r="J10" s="17">
        <v>0.219731992791598</v>
      </c>
      <c r="K10" s="17">
        <v>0.14941469562476201</v>
      </c>
      <c r="L10" s="17">
        <v>0.278422488636201</v>
      </c>
      <c r="M10" s="17"/>
      <c r="N10" s="17">
        <v>0.14912214175281099</v>
      </c>
      <c r="O10" s="17">
        <v>5.7209391772506099E-2</v>
      </c>
      <c r="P10" s="17">
        <v>0.21976355014785701</v>
      </c>
      <c r="Q10" s="17">
        <v>0.24928673241609001</v>
      </c>
      <c r="R10" s="17">
        <v>0.35001105305942698</v>
      </c>
      <c r="S10" s="17"/>
      <c r="T10" s="17">
        <v>0.169608608050133</v>
      </c>
      <c r="U10" s="17">
        <v>0.107485490528006</v>
      </c>
      <c r="V10" s="17">
        <v>0.25273397897030803</v>
      </c>
      <c r="W10" s="17">
        <v>0.27582907911749299</v>
      </c>
      <c r="X10" s="17"/>
      <c r="Y10" s="17">
        <v>0.29603235802675698</v>
      </c>
      <c r="Z10" s="17">
        <v>0.139163552263318</v>
      </c>
      <c r="AA10" s="17">
        <v>0.239591089987121</v>
      </c>
      <c r="AB10" s="17">
        <v>0</v>
      </c>
      <c r="AC10" s="17">
        <v>0.109199885574375</v>
      </c>
      <c r="AD10" s="17">
        <v>0</v>
      </c>
      <c r="AE10" s="17"/>
      <c r="AF10" s="17">
        <v>0.16168349318213901</v>
      </c>
      <c r="AG10" s="17"/>
      <c r="AH10" s="17">
        <v>0.20559458429783001</v>
      </c>
      <c r="AI10" s="17"/>
      <c r="AJ10" s="17">
        <v>0.24260150839233299</v>
      </c>
      <c r="AK10" s="17">
        <v>0.34600902832448999</v>
      </c>
      <c r="AL10" s="17">
        <v>0.19361046024155401</v>
      </c>
      <c r="AM10" s="17">
        <v>8.4028609126975004E-2</v>
      </c>
      <c r="AN10" s="17">
        <v>0.31774554794884602</v>
      </c>
    </row>
    <row r="11" spans="2:40" x14ac:dyDescent="0.35">
      <c r="B11" s="18" t="s">
        <v>89</v>
      </c>
      <c r="C11" s="19">
        <v>6.5139372311846702E-2</v>
      </c>
      <c r="D11" s="19">
        <v>8.9266477830465107E-3</v>
      </c>
      <c r="E11" s="19">
        <v>0.123411949881614</v>
      </c>
      <c r="F11" s="19"/>
      <c r="G11" s="19">
        <v>4.4377432045940898E-2</v>
      </c>
      <c r="H11" s="19">
        <v>6.5764434997449106E-2</v>
      </c>
      <c r="I11" s="19">
        <v>7.1022550114137203E-2</v>
      </c>
      <c r="J11" s="19">
        <v>5.5261250253539E-2</v>
      </c>
      <c r="K11" s="19">
        <v>0.116532158202173</v>
      </c>
      <c r="L11" s="19">
        <v>5.1977271125613997E-2</v>
      </c>
      <c r="M11" s="19"/>
      <c r="N11" s="19">
        <v>0</v>
      </c>
      <c r="O11" s="19">
        <v>5.8850040056492303E-2</v>
      </c>
      <c r="P11" s="19">
        <v>5.8895091825817897E-2</v>
      </c>
      <c r="Q11" s="19">
        <v>8.9220043859013304E-2</v>
      </c>
      <c r="R11" s="19">
        <v>2.9612865405204001E-2</v>
      </c>
      <c r="S11" s="19"/>
      <c r="T11" s="19">
        <v>0.49979090893648598</v>
      </c>
      <c r="U11" s="19">
        <v>1.5054332162284899E-2</v>
      </c>
      <c r="V11" s="19">
        <v>1.9556856254976399E-2</v>
      </c>
      <c r="W11" s="19">
        <v>5.41281697088511E-2</v>
      </c>
      <c r="X11" s="19"/>
      <c r="Y11" s="19">
        <v>3.0987578690744699E-2</v>
      </c>
      <c r="Z11" s="19">
        <v>0.19452628020025201</v>
      </c>
      <c r="AA11" s="19">
        <v>4.7890222133621603E-2</v>
      </c>
      <c r="AB11" s="19">
        <v>0.119251059156391</v>
      </c>
      <c r="AC11" s="19">
        <v>0.10086318906488401</v>
      </c>
      <c r="AD11" s="19">
        <v>0</v>
      </c>
      <c r="AE11" s="19"/>
      <c r="AF11" s="19">
        <v>6.3863683519981895E-2</v>
      </c>
      <c r="AG11" s="19"/>
      <c r="AH11" s="19">
        <v>6.7436735660664202E-2</v>
      </c>
      <c r="AI11" s="19"/>
      <c r="AJ11" s="19">
        <v>8.5036126616381894E-2</v>
      </c>
      <c r="AK11" s="19">
        <v>3.6669963781080402E-2</v>
      </c>
      <c r="AL11" s="19">
        <v>4.08874672530469E-2</v>
      </c>
      <c r="AM11" s="19">
        <v>8.6393579464024803E-2</v>
      </c>
      <c r="AN11" s="19">
        <v>4.2179374990577702E-2</v>
      </c>
    </row>
    <row r="12" spans="2:40" x14ac:dyDescent="0.35">
      <c r="B12" s="16" t="s">
        <v>348</v>
      </c>
    </row>
    <row r="13" spans="2:40" x14ac:dyDescent="0.35">
      <c r="B13" t="s">
        <v>63</v>
      </c>
    </row>
    <row r="14" spans="2:40" x14ac:dyDescent="0.35">
      <c r="B14" t="s">
        <v>64</v>
      </c>
    </row>
    <row r="16" spans="2:40" x14ac:dyDescent="0.35">
      <c r="B16" s="8" t="str">
        <f>HYPERLINK("#'Contents'!A1", "Return to Contents")</f>
        <v>Return to Contents</v>
      </c>
    </row>
  </sheetData>
  <mergeCells count="9">
    <mergeCell ref="AF5"/>
    <mergeCell ref="AH5"/>
    <mergeCell ref="AJ5:AN5"/>
    <mergeCell ref="D2:AH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A00-000000000000}">
  <dimension ref="B2:AN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0" width="10.7265625" customWidth="1"/>
    <col min="41" max="41" width="2.1796875" customWidth="1"/>
  </cols>
  <sheetData>
    <row r="2" spans="2:40" ht="40" customHeight="1" x14ac:dyDescent="0.35">
      <c r="D2" s="30" t="s">
        <v>387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row>
    <row r="5" spans="2:40" ht="30" customHeight="1" x14ac:dyDescent="0.35">
      <c r="B5" s="15"/>
      <c r="C5" s="15"/>
      <c r="D5" s="29" t="s">
        <v>49</v>
      </c>
      <c r="E5" s="29"/>
      <c r="F5" s="15"/>
      <c r="G5" s="29" t="s">
        <v>50</v>
      </c>
      <c r="H5" s="29"/>
      <c r="I5" s="29"/>
      <c r="J5" s="29"/>
      <c r="K5" s="29"/>
      <c r="L5" s="29"/>
      <c r="M5" s="15"/>
      <c r="N5" s="29" t="s">
        <v>51</v>
      </c>
      <c r="O5" s="29"/>
      <c r="P5" s="29"/>
      <c r="Q5" s="29"/>
      <c r="R5" s="29"/>
      <c r="S5" s="15"/>
      <c r="T5" s="29" t="s">
        <v>52</v>
      </c>
      <c r="U5" s="29"/>
      <c r="V5" s="29"/>
      <c r="W5" s="29"/>
      <c r="X5" s="15"/>
      <c r="Y5" s="29" t="s">
        <v>53</v>
      </c>
      <c r="Z5" s="29"/>
      <c r="AA5" s="29"/>
      <c r="AB5" s="29"/>
      <c r="AC5" s="29"/>
      <c r="AD5" s="29"/>
      <c r="AE5" s="15"/>
      <c r="AF5" s="29" t="s">
        <v>42</v>
      </c>
      <c r="AG5" s="15"/>
      <c r="AH5" s="29" t="s">
        <v>43</v>
      </c>
      <c r="AI5" s="15"/>
      <c r="AJ5" s="29" t="s">
        <v>54</v>
      </c>
      <c r="AK5" s="29"/>
      <c r="AL5" s="29"/>
      <c r="AM5" s="29"/>
      <c r="AN5" s="29"/>
    </row>
    <row r="6" spans="2:4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C6" s="12" t="s">
        <v>40</v>
      </c>
      <c r="AD6" s="12" t="s">
        <v>41</v>
      </c>
      <c r="AF6" s="12" t="s">
        <v>42</v>
      </c>
      <c r="AH6" s="12" t="s">
        <v>43</v>
      </c>
      <c r="AJ6" s="12" t="s">
        <v>44</v>
      </c>
      <c r="AK6" s="12" t="s">
        <v>45</v>
      </c>
      <c r="AL6" s="12" t="s">
        <v>46</v>
      </c>
      <c r="AM6" s="12" t="s">
        <v>47</v>
      </c>
      <c r="AN6" s="12" t="s">
        <v>48</v>
      </c>
    </row>
    <row r="7" spans="2:40" ht="30" customHeight="1" x14ac:dyDescent="0.35">
      <c r="B7" s="10" t="s">
        <v>19</v>
      </c>
      <c r="C7" s="10">
        <v>186</v>
      </c>
      <c r="D7" s="10">
        <v>83</v>
      </c>
      <c r="E7" s="10">
        <v>101</v>
      </c>
      <c r="F7" s="10"/>
      <c r="G7" s="10">
        <v>18</v>
      </c>
      <c r="H7" s="10">
        <v>37</v>
      </c>
      <c r="I7" s="10">
        <v>23</v>
      </c>
      <c r="J7" s="10">
        <v>33</v>
      </c>
      <c r="K7" s="10">
        <v>30</v>
      </c>
      <c r="L7" s="10">
        <v>45</v>
      </c>
      <c r="M7" s="10"/>
      <c r="N7" s="10">
        <v>20</v>
      </c>
      <c r="O7" s="10">
        <v>31</v>
      </c>
      <c r="P7" s="10">
        <v>62</v>
      </c>
      <c r="Q7" s="10">
        <v>49</v>
      </c>
      <c r="R7" s="10">
        <v>23</v>
      </c>
      <c r="S7" s="10"/>
      <c r="T7" s="10">
        <v>19</v>
      </c>
      <c r="U7" s="10">
        <v>52</v>
      </c>
      <c r="V7" s="10">
        <v>40</v>
      </c>
      <c r="W7" s="10">
        <v>49</v>
      </c>
      <c r="X7" s="10"/>
      <c r="Y7" s="10">
        <v>75</v>
      </c>
      <c r="Z7" s="10">
        <v>20</v>
      </c>
      <c r="AA7" s="10">
        <v>58</v>
      </c>
      <c r="AB7" s="10">
        <v>13</v>
      </c>
      <c r="AC7" s="10">
        <v>15</v>
      </c>
      <c r="AD7" s="10">
        <v>3</v>
      </c>
      <c r="AE7" s="10"/>
      <c r="AF7" s="10">
        <v>99</v>
      </c>
      <c r="AG7" s="10"/>
      <c r="AH7" s="10">
        <v>180</v>
      </c>
      <c r="AI7" s="10"/>
      <c r="AJ7" s="10">
        <v>60</v>
      </c>
      <c r="AK7" s="10">
        <v>24</v>
      </c>
      <c r="AL7" s="10">
        <v>49</v>
      </c>
      <c r="AM7" s="10">
        <v>31</v>
      </c>
      <c r="AN7" s="10">
        <v>22</v>
      </c>
    </row>
    <row r="8" spans="2:40" ht="30" customHeight="1" x14ac:dyDescent="0.35">
      <c r="B8" s="11" t="s">
        <v>20</v>
      </c>
      <c r="C8" s="11">
        <v>187</v>
      </c>
      <c r="D8" s="11">
        <v>92</v>
      </c>
      <c r="E8" s="11">
        <v>93</v>
      </c>
      <c r="F8" s="11"/>
      <c r="G8" s="11">
        <v>19</v>
      </c>
      <c r="H8" s="11">
        <v>42</v>
      </c>
      <c r="I8" s="11">
        <v>24</v>
      </c>
      <c r="J8" s="11">
        <v>33</v>
      </c>
      <c r="K8" s="11">
        <v>26</v>
      </c>
      <c r="L8" s="11">
        <v>43</v>
      </c>
      <c r="M8" s="11"/>
      <c r="N8" s="11">
        <v>21</v>
      </c>
      <c r="O8" s="11">
        <v>31</v>
      </c>
      <c r="P8" s="11">
        <v>61</v>
      </c>
      <c r="Q8" s="11">
        <v>48</v>
      </c>
      <c r="R8" s="11">
        <v>24</v>
      </c>
      <c r="S8" s="11"/>
      <c r="T8" s="11">
        <v>19</v>
      </c>
      <c r="U8" s="11">
        <v>51</v>
      </c>
      <c r="V8" s="11">
        <v>41</v>
      </c>
      <c r="W8" s="11">
        <v>50</v>
      </c>
      <c r="X8" s="11"/>
      <c r="Y8" s="11">
        <v>79</v>
      </c>
      <c r="Z8" s="11">
        <v>19</v>
      </c>
      <c r="AA8" s="11">
        <v>55</v>
      </c>
      <c r="AB8" s="11">
        <v>13</v>
      </c>
      <c r="AC8" s="11">
        <v>16</v>
      </c>
      <c r="AD8" s="11">
        <v>3</v>
      </c>
      <c r="AE8" s="11"/>
      <c r="AF8" s="11">
        <v>100</v>
      </c>
      <c r="AG8" s="11"/>
      <c r="AH8" s="11">
        <v>181</v>
      </c>
      <c r="AI8" s="11"/>
      <c r="AJ8" s="11">
        <v>60</v>
      </c>
      <c r="AK8" s="11">
        <v>23</v>
      </c>
      <c r="AL8" s="11">
        <v>46</v>
      </c>
      <c r="AM8" s="11">
        <v>34</v>
      </c>
      <c r="AN8" s="11">
        <v>23</v>
      </c>
    </row>
    <row r="9" spans="2:40" ht="43.5" x14ac:dyDescent="0.35">
      <c r="B9" s="18" t="s">
        <v>386</v>
      </c>
      <c r="C9" s="17">
        <v>0.74931810043427205</v>
      </c>
      <c r="D9" s="17">
        <v>0.75095259758413802</v>
      </c>
      <c r="E9" s="17">
        <v>0.74227898215645105</v>
      </c>
      <c r="F9" s="17"/>
      <c r="G9" s="17">
        <v>0.71595949542844795</v>
      </c>
      <c r="H9" s="17">
        <v>0.77274757689786899</v>
      </c>
      <c r="I9" s="17">
        <v>0.74653141702121095</v>
      </c>
      <c r="J9" s="17">
        <v>0.74264735837816098</v>
      </c>
      <c r="K9" s="17">
        <v>0.76515692014804204</v>
      </c>
      <c r="L9" s="17">
        <v>0.73878946896496001</v>
      </c>
      <c r="M9" s="17"/>
      <c r="N9" s="17">
        <v>0.74563898641457205</v>
      </c>
      <c r="O9" s="17">
        <v>0.78995354757168001</v>
      </c>
      <c r="P9" s="17">
        <v>0.76863138879142101</v>
      </c>
      <c r="Q9" s="17">
        <v>0.77583406514408004</v>
      </c>
      <c r="R9" s="17">
        <v>0.62680015000331202</v>
      </c>
      <c r="S9" s="17"/>
      <c r="T9" s="17">
        <v>0.728592145358812</v>
      </c>
      <c r="U9" s="17">
        <v>0.79026551739128104</v>
      </c>
      <c r="V9" s="17">
        <v>0.79692446367405101</v>
      </c>
      <c r="W9" s="17">
        <v>0.76903075242655805</v>
      </c>
      <c r="X9" s="17"/>
      <c r="Y9" s="17">
        <v>0.77947852025744901</v>
      </c>
      <c r="Z9" s="17">
        <v>0.75065230272789896</v>
      </c>
      <c r="AA9" s="17">
        <v>0.70777179847793803</v>
      </c>
      <c r="AB9" s="17">
        <v>0.67718185872875802</v>
      </c>
      <c r="AC9" s="17">
        <v>0.79356373725851403</v>
      </c>
      <c r="AD9" s="17">
        <v>0.60603068396166304</v>
      </c>
      <c r="AE9" s="17"/>
      <c r="AF9" s="17">
        <v>0.72687459662975995</v>
      </c>
      <c r="AG9" s="17"/>
      <c r="AH9" s="17">
        <v>0.75163463869536495</v>
      </c>
      <c r="AI9" s="17"/>
      <c r="AJ9" s="17">
        <v>0.78581609130337604</v>
      </c>
      <c r="AK9" s="17">
        <v>0.65804718905375803</v>
      </c>
      <c r="AL9" s="17">
        <v>0.78858507984216697</v>
      </c>
      <c r="AM9" s="17">
        <v>0.81375726071552501</v>
      </c>
      <c r="AN9" s="17">
        <v>0.57324738552541599</v>
      </c>
    </row>
    <row r="10" spans="2:40" ht="29" x14ac:dyDescent="0.35">
      <c r="B10" s="18" t="s">
        <v>368</v>
      </c>
      <c r="C10" s="17">
        <v>0.16523266817629501</v>
      </c>
      <c r="D10" s="17">
        <v>0.17829142632619999</v>
      </c>
      <c r="E10" s="17">
        <v>0.15583295697647501</v>
      </c>
      <c r="F10" s="17"/>
      <c r="G10" s="17">
        <v>0.219469729240439</v>
      </c>
      <c r="H10" s="17">
        <v>0.195733424114998</v>
      </c>
      <c r="I10" s="17">
        <v>0.21303880272358</v>
      </c>
      <c r="J10" s="17">
        <v>0.13173806104229099</v>
      </c>
      <c r="K10" s="17">
        <v>0.12814514387023801</v>
      </c>
      <c r="L10" s="17">
        <v>0.13207374114178499</v>
      </c>
      <c r="M10" s="17"/>
      <c r="N10" s="17">
        <v>0.10303823548223499</v>
      </c>
      <c r="O10" s="17">
        <v>0.14439597777142099</v>
      </c>
      <c r="P10" s="17">
        <v>0.103768100996656</v>
      </c>
      <c r="Q10" s="17">
        <v>0.184664990892555</v>
      </c>
      <c r="R10" s="17">
        <v>0.37319984999668798</v>
      </c>
      <c r="S10" s="17"/>
      <c r="T10" s="17">
        <v>0.16139145735007299</v>
      </c>
      <c r="U10" s="17">
        <v>0.10312278105494101</v>
      </c>
      <c r="V10" s="17">
        <v>0.18012581793299301</v>
      </c>
      <c r="W10" s="17">
        <v>0.18602567027032099</v>
      </c>
      <c r="X10" s="17"/>
      <c r="Y10" s="17">
        <v>0.17833132836024301</v>
      </c>
      <c r="Z10" s="17">
        <v>0.152546377314318</v>
      </c>
      <c r="AA10" s="17">
        <v>0.139393492084702</v>
      </c>
      <c r="AB10" s="17">
        <v>0.23587094907264</v>
      </c>
      <c r="AC10" s="17">
        <v>0.12677428736606999</v>
      </c>
      <c r="AD10" s="17">
        <v>0.39396931603833701</v>
      </c>
      <c r="AE10" s="17"/>
      <c r="AF10" s="17">
        <v>0.16135790042456</v>
      </c>
      <c r="AG10" s="17"/>
      <c r="AH10" s="17">
        <v>0.16552834667383501</v>
      </c>
      <c r="AI10" s="17"/>
      <c r="AJ10" s="17">
        <v>0.111259110561944</v>
      </c>
      <c r="AK10" s="17">
        <v>0.26477322705447298</v>
      </c>
      <c r="AL10" s="17">
        <v>0.165991025111729</v>
      </c>
      <c r="AM10" s="17">
        <v>9.7681668187320506E-2</v>
      </c>
      <c r="AN10" s="17">
        <v>0.30410158980882601</v>
      </c>
    </row>
    <row r="11" spans="2:40" x14ac:dyDescent="0.35">
      <c r="B11" s="18" t="s">
        <v>89</v>
      </c>
      <c r="C11" s="19">
        <v>8.5449231389432695E-2</v>
      </c>
      <c r="D11" s="19">
        <v>7.0755976089662095E-2</v>
      </c>
      <c r="E11" s="19">
        <v>0.101888060867074</v>
      </c>
      <c r="F11" s="19"/>
      <c r="G11" s="19">
        <v>6.45707753311133E-2</v>
      </c>
      <c r="H11" s="19">
        <v>3.1518998987132799E-2</v>
      </c>
      <c r="I11" s="19">
        <v>4.0429780255208797E-2</v>
      </c>
      <c r="J11" s="19">
        <v>0.125614580579548</v>
      </c>
      <c r="K11" s="19">
        <v>0.10669793598172</v>
      </c>
      <c r="L11" s="19">
        <v>0.129136789893255</v>
      </c>
      <c r="M11" s="19"/>
      <c r="N11" s="19">
        <v>0.151322778103192</v>
      </c>
      <c r="O11" s="19">
        <v>6.5650474656899396E-2</v>
      </c>
      <c r="P11" s="19">
        <v>0.12760051021192301</v>
      </c>
      <c r="Q11" s="19">
        <v>3.9500943963365003E-2</v>
      </c>
      <c r="R11" s="19">
        <v>0</v>
      </c>
      <c r="S11" s="19"/>
      <c r="T11" s="19">
        <v>0.110016397291115</v>
      </c>
      <c r="U11" s="19">
        <v>0.106611701553778</v>
      </c>
      <c r="V11" s="19">
        <v>2.29497183929563E-2</v>
      </c>
      <c r="W11" s="19">
        <v>4.4943577303121103E-2</v>
      </c>
      <c r="X11" s="19"/>
      <c r="Y11" s="19">
        <v>4.2190151382307903E-2</v>
      </c>
      <c r="Z11" s="19">
        <v>9.6801319957782794E-2</v>
      </c>
      <c r="AA11" s="19">
        <v>0.15283470943735999</v>
      </c>
      <c r="AB11" s="19">
        <v>8.6947192198601295E-2</v>
      </c>
      <c r="AC11" s="19">
        <v>7.9661975375416194E-2</v>
      </c>
      <c r="AD11" s="19">
        <v>0</v>
      </c>
      <c r="AE11" s="19"/>
      <c r="AF11" s="19">
        <v>0.11176750294568</v>
      </c>
      <c r="AG11" s="19"/>
      <c r="AH11" s="19">
        <v>8.2837014630800399E-2</v>
      </c>
      <c r="AI11" s="19"/>
      <c r="AJ11" s="19">
        <v>0.10292479813468</v>
      </c>
      <c r="AK11" s="19">
        <v>7.7179583891768502E-2</v>
      </c>
      <c r="AL11" s="19">
        <v>4.5423895046104203E-2</v>
      </c>
      <c r="AM11" s="19">
        <v>8.8561071097154206E-2</v>
      </c>
      <c r="AN11" s="19">
        <v>0.122651024665758</v>
      </c>
    </row>
    <row r="12" spans="2:40" x14ac:dyDescent="0.35">
      <c r="B12" s="16" t="s">
        <v>348</v>
      </c>
    </row>
    <row r="13" spans="2:40" x14ac:dyDescent="0.35">
      <c r="B13" t="s">
        <v>63</v>
      </c>
    </row>
    <row r="14" spans="2:40" x14ac:dyDescent="0.35">
      <c r="B14" t="s">
        <v>64</v>
      </c>
    </row>
    <row r="16" spans="2:40" x14ac:dyDescent="0.35">
      <c r="B16" s="8" t="str">
        <f>HYPERLINK("#'Contents'!A1", "Return to Contents")</f>
        <v>Return to Contents</v>
      </c>
    </row>
  </sheetData>
  <mergeCells count="9">
    <mergeCell ref="AF5"/>
    <mergeCell ref="AH5"/>
    <mergeCell ref="AJ5:AN5"/>
    <mergeCell ref="D2:AH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B00-000000000000}">
  <dimension ref="B2:AN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0" width="10.7265625" customWidth="1"/>
    <col min="41" max="41" width="2.1796875" customWidth="1"/>
  </cols>
  <sheetData>
    <row r="2" spans="2:40" ht="40" customHeight="1" x14ac:dyDescent="0.35">
      <c r="D2" s="30" t="s">
        <v>390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row>
    <row r="5" spans="2:40" ht="30" customHeight="1" x14ac:dyDescent="0.35">
      <c r="B5" s="15"/>
      <c r="C5" s="15"/>
      <c r="D5" s="29" t="s">
        <v>49</v>
      </c>
      <c r="E5" s="29"/>
      <c r="F5" s="15"/>
      <c r="G5" s="29" t="s">
        <v>50</v>
      </c>
      <c r="H5" s="29"/>
      <c r="I5" s="29"/>
      <c r="J5" s="29"/>
      <c r="K5" s="29"/>
      <c r="L5" s="29"/>
      <c r="M5" s="15"/>
      <c r="N5" s="29" t="s">
        <v>51</v>
      </c>
      <c r="O5" s="29"/>
      <c r="P5" s="29"/>
      <c r="Q5" s="29"/>
      <c r="R5" s="29"/>
      <c r="S5" s="15"/>
      <c r="T5" s="29" t="s">
        <v>52</v>
      </c>
      <c r="U5" s="29"/>
      <c r="V5" s="29"/>
      <c r="W5" s="29"/>
      <c r="X5" s="15"/>
      <c r="Y5" s="29" t="s">
        <v>53</v>
      </c>
      <c r="Z5" s="29"/>
      <c r="AA5" s="29"/>
      <c r="AB5" s="29"/>
      <c r="AC5" s="29"/>
      <c r="AD5" s="29"/>
      <c r="AE5" s="15"/>
      <c r="AF5" s="29" t="s">
        <v>42</v>
      </c>
      <c r="AG5" s="15"/>
      <c r="AH5" s="29" t="s">
        <v>43</v>
      </c>
      <c r="AI5" s="15"/>
      <c r="AJ5" s="29" t="s">
        <v>54</v>
      </c>
      <c r="AK5" s="29"/>
      <c r="AL5" s="29"/>
      <c r="AM5" s="29"/>
      <c r="AN5" s="29"/>
    </row>
    <row r="6" spans="2:4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C6" s="12" t="s">
        <v>40</v>
      </c>
      <c r="AD6" s="12" t="s">
        <v>41</v>
      </c>
      <c r="AF6" s="12" t="s">
        <v>42</v>
      </c>
      <c r="AH6" s="12" t="s">
        <v>43</v>
      </c>
      <c r="AJ6" s="12" t="s">
        <v>44</v>
      </c>
      <c r="AK6" s="12" t="s">
        <v>45</v>
      </c>
      <c r="AL6" s="12" t="s">
        <v>46</v>
      </c>
      <c r="AM6" s="12" t="s">
        <v>47</v>
      </c>
      <c r="AN6" s="12" t="s">
        <v>48</v>
      </c>
    </row>
    <row r="7" spans="2:40" ht="30" customHeight="1" x14ac:dyDescent="0.35">
      <c r="B7" s="10" t="s">
        <v>19</v>
      </c>
      <c r="C7" s="10">
        <v>176</v>
      </c>
      <c r="D7" s="10">
        <v>75</v>
      </c>
      <c r="E7" s="10">
        <v>101</v>
      </c>
      <c r="F7" s="10"/>
      <c r="G7" s="10">
        <v>11</v>
      </c>
      <c r="H7" s="10">
        <v>30</v>
      </c>
      <c r="I7" s="10">
        <v>22</v>
      </c>
      <c r="J7" s="10">
        <v>34</v>
      </c>
      <c r="K7" s="10">
        <v>38</v>
      </c>
      <c r="L7" s="10">
        <v>41</v>
      </c>
      <c r="M7" s="10"/>
      <c r="N7" s="10">
        <v>19</v>
      </c>
      <c r="O7" s="10">
        <v>30</v>
      </c>
      <c r="P7" s="10">
        <v>58</v>
      </c>
      <c r="Q7" s="10">
        <v>44</v>
      </c>
      <c r="R7" s="10">
        <v>24</v>
      </c>
      <c r="S7" s="10"/>
      <c r="T7" s="10">
        <v>9</v>
      </c>
      <c r="U7" s="10">
        <v>48</v>
      </c>
      <c r="V7" s="10">
        <v>54</v>
      </c>
      <c r="W7" s="10">
        <v>49</v>
      </c>
      <c r="X7" s="10"/>
      <c r="Y7" s="10">
        <v>86</v>
      </c>
      <c r="Z7" s="10">
        <v>20</v>
      </c>
      <c r="AA7" s="10">
        <v>47</v>
      </c>
      <c r="AB7" s="10">
        <v>9</v>
      </c>
      <c r="AC7" s="10">
        <v>9</v>
      </c>
      <c r="AD7" s="10">
        <v>4</v>
      </c>
      <c r="AE7" s="10"/>
      <c r="AF7" s="10">
        <v>80</v>
      </c>
      <c r="AG7" s="10"/>
      <c r="AH7" s="10">
        <v>167</v>
      </c>
      <c r="AI7" s="10"/>
      <c r="AJ7" s="10">
        <v>52</v>
      </c>
      <c r="AK7" s="10">
        <v>28</v>
      </c>
      <c r="AL7" s="10">
        <v>40</v>
      </c>
      <c r="AM7" s="10">
        <v>44</v>
      </c>
      <c r="AN7" s="10">
        <v>12</v>
      </c>
    </row>
    <row r="8" spans="2:40" ht="30" customHeight="1" x14ac:dyDescent="0.35">
      <c r="B8" s="11" t="s">
        <v>20</v>
      </c>
      <c r="C8" s="11">
        <v>173</v>
      </c>
      <c r="D8" s="11">
        <v>80</v>
      </c>
      <c r="E8" s="11">
        <v>93</v>
      </c>
      <c r="F8" s="11"/>
      <c r="G8" s="11">
        <v>11</v>
      </c>
      <c r="H8" s="11">
        <v>33</v>
      </c>
      <c r="I8" s="11">
        <v>22</v>
      </c>
      <c r="J8" s="11">
        <v>36</v>
      </c>
      <c r="K8" s="11">
        <v>33</v>
      </c>
      <c r="L8" s="11">
        <v>39</v>
      </c>
      <c r="M8" s="11"/>
      <c r="N8" s="11">
        <v>19</v>
      </c>
      <c r="O8" s="11">
        <v>31</v>
      </c>
      <c r="P8" s="11">
        <v>55</v>
      </c>
      <c r="Q8" s="11">
        <v>44</v>
      </c>
      <c r="R8" s="11">
        <v>23</v>
      </c>
      <c r="S8" s="11"/>
      <c r="T8" s="11">
        <v>8</v>
      </c>
      <c r="U8" s="11">
        <v>48</v>
      </c>
      <c r="V8" s="11">
        <v>53</v>
      </c>
      <c r="W8" s="11">
        <v>48</v>
      </c>
      <c r="X8" s="11"/>
      <c r="Y8" s="11">
        <v>87</v>
      </c>
      <c r="Z8" s="11">
        <v>19</v>
      </c>
      <c r="AA8" s="11">
        <v>44</v>
      </c>
      <c r="AB8" s="11">
        <v>9</v>
      </c>
      <c r="AC8" s="11">
        <v>9</v>
      </c>
      <c r="AD8" s="11">
        <v>4</v>
      </c>
      <c r="AE8" s="11"/>
      <c r="AF8" s="11">
        <v>79</v>
      </c>
      <c r="AG8" s="11"/>
      <c r="AH8" s="11">
        <v>165</v>
      </c>
      <c r="AI8" s="11"/>
      <c r="AJ8" s="11">
        <v>48</v>
      </c>
      <c r="AK8" s="11">
        <v>26</v>
      </c>
      <c r="AL8" s="11">
        <v>38</v>
      </c>
      <c r="AM8" s="11">
        <v>48</v>
      </c>
      <c r="AN8" s="11">
        <v>13</v>
      </c>
    </row>
    <row r="9" spans="2:40" ht="29" x14ac:dyDescent="0.35">
      <c r="B9" s="18" t="s">
        <v>388</v>
      </c>
      <c r="C9" s="17">
        <v>0.25329336268273001</v>
      </c>
      <c r="D9" s="17">
        <v>0.24063642393024501</v>
      </c>
      <c r="E9" s="17">
        <v>0.264174471884145</v>
      </c>
      <c r="F9" s="17"/>
      <c r="G9" s="17">
        <v>0.17116986605832199</v>
      </c>
      <c r="H9" s="17">
        <v>0.33234056889366298</v>
      </c>
      <c r="I9" s="17">
        <v>0.30980988309090102</v>
      </c>
      <c r="J9" s="17">
        <v>0.32217145455456803</v>
      </c>
      <c r="K9" s="17">
        <v>0.21341688048454899</v>
      </c>
      <c r="L9" s="17">
        <v>0.14745054551436901</v>
      </c>
      <c r="M9" s="17"/>
      <c r="N9" s="17">
        <v>0.365551720321524</v>
      </c>
      <c r="O9" s="17">
        <v>0.23632896405804599</v>
      </c>
      <c r="P9" s="17">
        <v>0.154964720916168</v>
      </c>
      <c r="Q9" s="17">
        <v>0.27907809467018801</v>
      </c>
      <c r="R9" s="17">
        <v>0.38218326836677102</v>
      </c>
      <c r="S9" s="17"/>
      <c r="T9" s="17">
        <v>0.11770890767901</v>
      </c>
      <c r="U9" s="17">
        <v>0.26626792300061802</v>
      </c>
      <c r="V9" s="17">
        <v>0.28671201815746</v>
      </c>
      <c r="W9" s="17">
        <v>0.28403263197831802</v>
      </c>
      <c r="X9" s="17"/>
      <c r="Y9" s="17">
        <v>0.34960468113885101</v>
      </c>
      <c r="Z9" s="17">
        <v>0.19080925291283901</v>
      </c>
      <c r="AA9" s="17">
        <v>0.12560028971661499</v>
      </c>
      <c r="AB9" s="17">
        <v>9.1806375927777198E-2</v>
      </c>
      <c r="AC9" s="17">
        <v>0</v>
      </c>
      <c r="AD9" s="17">
        <v>0.541451657829356</v>
      </c>
      <c r="AE9" s="17"/>
      <c r="AF9" s="17">
        <v>0.26013254237820699</v>
      </c>
      <c r="AG9" s="17"/>
      <c r="AH9" s="17">
        <v>0.23050788050034099</v>
      </c>
      <c r="AI9" s="17"/>
      <c r="AJ9" s="17">
        <v>0.28473840404408002</v>
      </c>
      <c r="AK9" s="17">
        <v>0.31990857410016599</v>
      </c>
      <c r="AL9" s="17">
        <v>0.22651882410395199</v>
      </c>
      <c r="AM9" s="17">
        <v>0.25548762180043</v>
      </c>
      <c r="AN9" s="17">
        <v>7.39241541032543E-2</v>
      </c>
    </row>
    <row r="10" spans="2:40" ht="29" x14ac:dyDescent="0.35">
      <c r="B10" s="18" t="s">
        <v>389</v>
      </c>
      <c r="C10" s="17">
        <v>0.67593308843276001</v>
      </c>
      <c r="D10" s="17">
        <v>0.68547630782884506</v>
      </c>
      <c r="E10" s="17">
        <v>0.667728828744654</v>
      </c>
      <c r="F10" s="17"/>
      <c r="G10" s="17">
        <v>0.82883013394167804</v>
      </c>
      <c r="H10" s="17">
        <v>0.63961819105703299</v>
      </c>
      <c r="I10" s="17">
        <v>0.64957068101644899</v>
      </c>
      <c r="J10" s="17">
        <v>0.58885120292821203</v>
      </c>
      <c r="K10" s="17">
        <v>0.71108525706372605</v>
      </c>
      <c r="L10" s="17">
        <v>0.72982796518785598</v>
      </c>
      <c r="M10" s="17"/>
      <c r="N10" s="17">
        <v>0.580174043880063</v>
      </c>
      <c r="O10" s="17">
        <v>0.73435730749252603</v>
      </c>
      <c r="P10" s="17">
        <v>0.71587484469061602</v>
      </c>
      <c r="Q10" s="17">
        <v>0.64816383493067597</v>
      </c>
      <c r="R10" s="17">
        <v>0.61781673163322903</v>
      </c>
      <c r="S10" s="17"/>
      <c r="T10" s="17">
        <v>0.77126288819254696</v>
      </c>
      <c r="U10" s="17">
        <v>0.65943520430378899</v>
      </c>
      <c r="V10" s="17">
        <v>0.69595855251607297</v>
      </c>
      <c r="W10" s="17">
        <v>0.649838730514811</v>
      </c>
      <c r="X10" s="17"/>
      <c r="Y10" s="17">
        <v>0.60358024368275298</v>
      </c>
      <c r="Z10" s="17">
        <v>0.72039470146788798</v>
      </c>
      <c r="AA10" s="17">
        <v>0.74797022494704402</v>
      </c>
      <c r="AB10" s="17">
        <v>0.90819362407222304</v>
      </c>
      <c r="AC10" s="17">
        <v>0.89580433070252297</v>
      </c>
      <c r="AD10" s="17">
        <v>0.458548342170644</v>
      </c>
      <c r="AE10" s="17"/>
      <c r="AF10" s="17">
        <v>0.659161926841076</v>
      </c>
      <c r="AG10" s="17"/>
      <c r="AH10" s="17">
        <v>0.69997935023512803</v>
      </c>
      <c r="AI10" s="17"/>
      <c r="AJ10" s="17">
        <v>0.58574870299556803</v>
      </c>
      <c r="AK10" s="17">
        <v>0.68009142589983396</v>
      </c>
      <c r="AL10" s="17">
        <v>0.70158302019152496</v>
      </c>
      <c r="AM10" s="17">
        <v>0.67457873014123004</v>
      </c>
      <c r="AN10" s="17">
        <v>0.92607584589674596</v>
      </c>
    </row>
    <row r="11" spans="2:40" x14ac:dyDescent="0.35">
      <c r="B11" s="18" t="s">
        <v>89</v>
      </c>
      <c r="C11" s="19">
        <v>7.0773548884509305E-2</v>
      </c>
      <c r="D11" s="19">
        <v>7.3887268240910006E-2</v>
      </c>
      <c r="E11" s="19">
        <v>6.8096699371201802E-2</v>
      </c>
      <c r="F11" s="19"/>
      <c r="G11" s="19">
        <v>0</v>
      </c>
      <c r="H11" s="19">
        <v>2.8041240049304202E-2</v>
      </c>
      <c r="I11" s="19">
        <v>4.0619435892650199E-2</v>
      </c>
      <c r="J11" s="19">
        <v>8.8977342517219393E-2</v>
      </c>
      <c r="K11" s="19">
        <v>7.5497862451724698E-2</v>
      </c>
      <c r="L11" s="19">
        <v>0.122721489297775</v>
      </c>
      <c r="M11" s="19"/>
      <c r="N11" s="19">
        <v>5.4274235798412902E-2</v>
      </c>
      <c r="O11" s="19">
        <v>2.9313728449427898E-2</v>
      </c>
      <c r="P11" s="19">
        <v>0.12916043439321601</v>
      </c>
      <c r="Q11" s="19">
        <v>7.2758070399135996E-2</v>
      </c>
      <c r="R11" s="19">
        <v>0</v>
      </c>
      <c r="S11" s="19"/>
      <c r="T11" s="19">
        <v>0.111028204128443</v>
      </c>
      <c r="U11" s="19">
        <v>7.4296872695593402E-2</v>
      </c>
      <c r="V11" s="19">
        <v>1.73294293264665E-2</v>
      </c>
      <c r="W11" s="19">
        <v>6.6128637506871604E-2</v>
      </c>
      <c r="X11" s="19"/>
      <c r="Y11" s="19">
        <v>4.6815075178396101E-2</v>
      </c>
      <c r="Z11" s="19">
        <v>8.8796045619273206E-2</v>
      </c>
      <c r="AA11" s="19">
        <v>0.12642948533633999</v>
      </c>
      <c r="AB11" s="19">
        <v>0</v>
      </c>
      <c r="AC11" s="19">
        <v>0.10419566929747701</v>
      </c>
      <c r="AD11" s="19">
        <v>0</v>
      </c>
      <c r="AE11" s="19"/>
      <c r="AF11" s="19">
        <v>8.0705530780717294E-2</v>
      </c>
      <c r="AG11" s="19"/>
      <c r="AH11" s="19">
        <v>6.9512769264530594E-2</v>
      </c>
      <c r="AI11" s="19"/>
      <c r="AJ11" s="19">
        <v>0.12951289296035201</v>
      </c>
      <c r="AK11" s="19">
        <v>0</v>
      </c>
      <c r="AL11" s="19">
        <v>7.1898155704523403E-2</v>
      </c>
      <c r="AM11" s="19">
        <v>6.9933648058340306E-2</v>
      </c>
      <c r="AN11" s="19">
        <v>0</v>
      </c>
    </row>
    <row r="12" spans="2:40" x14ac:dyDescent="0.35">
      <c r="B12" s="16" t="s">
        <v>348</v>
      </c>
    </row>
    <row r="13" spans="2:40" x14ac:dyDescent="0.35">
      <c r="B13" t="s">
        <v>63</v>
      </c>
    </row>
    <row r="14" spans="2:40" x14ac:dyDescent="0.35">
      <c r="B14" t="s">
        <v>64</v>
      </c>
    </row>
    <row r="16" spans="2:40" x14ac:dyDescent="0.35">
      <c r="B16" s="8" t="str">
        <f>HYPERLINK("#'Contents'!A1", "Return to Contents")</f>
        <v>Return to Contents</v>
      </c>
    </row>
  </sheetData>
  <mergeCells count="9">
    <mergeCell ref="AF5"/>
    <mergeCell ref="AH5"/>
    <mergeCell ref="AJ5:AN5"/>
    <mergeCell ref="D2:AH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C00-000000000000}">
  <dimension ref="B2:AN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0" width="10.7265625" customWidth="1"/>
    <col min="41" max="41" width="2.1796875" customWidth="1"/>
  </cols>
  <sheetData>
    <row r="2" spans="2:40" ht="40" customHeight="1" x14ac:dyDescent="0.35">
      <c r="D2" s="30" t="s">
        <v>392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row>
    <row r="5" spans="2:40" ht="30" customHeight="1" x14ac:dyDescent="0.35">
      <c r="B5" s="15"/>
      <c r="C5" s="15"/>
      <c r="D5" s="29" t="s">
        <v>49</v>
      </c>
      <c r="E5" s="29"/>
      <c r="F5" s="15"/>
      <c r="G5" s="29" t="s">
        <v>50</v>
      </c>
      <c r="H5" s="29"/>
      <c r="I5" s="29"/>
      <c r="J5" s="29"/>
      <c r="K5" s="29"/>
      <c r="L5" s="29"/>
      <c r="M5" s="15"/>
      <c r="N5" s="29" t="s">
        <v>51</v>
      </c>
      <c r="O5" s="29"/>
      <c r="P5" s="29"/>
      <c r="Q5" s="29"/>
      <c r="R5" s="29"/>
      <c r="S5" s="15"/>
      <c r="T5" s="29" t="s">
        <v>52</v>
      </c>
      <c r="U5" s="29"/>
      <c r="V5" s="29"/>
      <c r="W5" s="29"/>
      <c r="X5" s="15"/>
      <c r="Y5" s="29" t="s">
        <v>53</v>
      </c>
      <c r="Z5" s="29"/>
      <c r="AA5" s="29"/>
      <c r="AB5" s="29"/>
      <c r="AC5" s="29"/>
      <c r="AD5" s="29"/>
      <c r="AE5" s="15"/>
      <c r="AF5" s="29" t="s">
        <v>42</v>
      </c>
      <c r="AG5" s="15"/>
      <c r="AH5" s="29" t="s">
        <v>43</v>
      </c>
      <c r="AI5" s="15"/>
      <c r="AJ5" s="29" t="s">
        <v>54</v>
      </c>
      <c r="AK5" s="29"/>
      <c r="AL5" s="29"/>
      <c r="AM5" s="29"/>
      <c r="AN5" s="29"/>
    </row>
    <row r="6" spans="2:4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C6" s="12" t="s">
        <v>40</v>
      </c>
      <c r="AD6" s="12" t="s">
        <v>41</v>
      </c>
      <c r="AF6" s="12" t="s">
        <v>42</v>
      </c>
      <c r="AH6" s="12" t="s">
        <v>43</v>
      </c>
      <c r="AJ6" s="12" t="s">
        <v>44</v>
      </c>
      <c r="AK6" s="12" t="s">
        <v>45</v>
      </c>
      <c r="AL6" s="12" t="s">
        <v>46</v>
      </c>
      <c r="AM6" s="12" t="s">
        <v>47</v>
      </c>
      <c r="AN6" s="12" t="s">
        <v>48</v>
      </c>
    </row>
    <row r="7" spans="2:40" ht="30" customHeight="1" x14ac:dyDescent="0.35">
      <c r="B7" s="10" t="s">
        <v>19</v>
      </c>
      <c r="C7" s="10">
        <v>202</v>
      </c>
      <c r="D7" s="10">
        <v>97</v>
      </c>
      <c r="E7" s="10">
        <v>105</v>
      </c>
      <c r="F7" s="10"/>
      <c r="G7" s="10">
        <v>26</v>
      </c>
      <c r="H7" s="10">
        <v>25</v>
      </c>
      <c r="I7" s="10">
        <v>37</v>
      </c>
      <c r="J7" s="10">
        <v>26</v>
      </c>
      <c r="K7" s="10">
        <v>37</v>
      </c>
      <c r="L7" s="10">
        <v>51</v>
      </c>
      <c r="M7" s="10"/>
      <c r="N7" s="10">
        <v>19</v>
      </c>
      <c r="O7" s="10">
        <v>24</v>
      </c>
      <c r="P7" s="10">
        <v>71</v>
      </c>
      <c r="Q7" s="10">
        <v>63</v>
      </c>
      <c r="R7" s="10">
        <v>25</v>
      </c>
      <c r="S7" s="10"/>
      <c r="T7" s="10">
        <v>14</v>
      </c>
      <c r="U7" s="10">
        <v>56</v>
      </c>
      <c r="V7" s="10">
        <v>50</v>
      </c>
      <c r="W7" s="10">
        <v>55</v>
      </c>
      <c r="X7" s="10"/>
      <c r="Y7" s="10">
        <v>82</v>
      </c>
      <c r="Z7" s="10">
        <v>21</v>
      </c>
      <c r="AA7" s="10">
        <v>65</v>
      </c>
      <c r="AB7" s="10">
        <v>14</v>
      </c>
      <c r="AC7" s="10">
        <v>14</v>
      </c>
      <c r="AD7" s="10">
        <v>4</v>
      </c>
      <c r="AE7" s="10"/>
      <c r="AF7" s="10">
        <v>88</v>
      </c>
      <c r="AG7" s="10"/>
      <c r="AH7" s="10">
        <v>198</v>
      </c>
      <c r="AI7" s="10"/>
      <c r="AJ7" s="10">
        <v>65</v>
      </c>
      <c r="AK7" s="10">
        <v>26</v>
      </c>
      <c r="AL7" s="10">
        <v>54</v>
      </c>
      <c r="AM7" s="10">
        <v>37</v>
      </c>
      <c r="AN7" s="10">
        <v>20</v>
      </c>
    </row>
    <row r="8" spans="2:40" ht="30" customHeight="1" x14ac:dyDescent="0.35">
      <c r="B8" s="11" t="s">
        <v>20</v>
      </c>
      <c r="C8" s="11">
        <v>203</v>
      </c>
      <c r="D8" s="11">
        <v>107</v>
      </c>
      <c r="E8" s="11">
        <v>96</v>
      </c>
      <c r="F8" s="11"/>
      <c r="G8" s="11">
        <v>28</v>
      </c>
      <c r="H8" s="11">
        <v>29</v>
      </c>
      <c r="I8" s="11">
        <v>38</v>
      </c>
      <c r="J8" s="11">
        <v>27</v>
      </c>
      <c r="K8" s="11">
        <v>32</v>
      </c>
      <c r="L8" s="11">
        <v>48</v>
      </c>
      <c r="M8" s="11"/>
      <c r="N8" s="11">
        <v>21</v>
      </c>
      <c r="O8" s="11">
        <v>24</v>
      </c>
      <c r="P8" s="11">
        <v>70</v>
      </c>
      <c r="Q8" s="11">
        <v>64</v>
      </c>
      <c r="R8" s="11">
        <v>24</v>
      </c>
      <c r="S8" s="11"/>
      <c r="T8" s="11">
        <v>14</v>
      </c>
      <c r="U8" s="11">
        <v>57</v>
      </c>
      <c r="V8" s="11">
        <v>50</v>
      </c>
      <c r="W8" s="11">
        <v>56</v>
      </c>
      <c r="X8" s="11"/>
      <c r="Y8" s="11">
        <v>85</v>
      </c>
      <c r="Z8" s="11">
        <v>21</v>
      </c>
      <c r="AA8" s="11">
        <v>62</v>
      </c>
      <c r="AB8" s="11">
        <v>16</v>
      </c>
      <c r="AC8" s="11">
        <v>14</v>
      </c>
      <c r="AD8" s="11">
        <v>4</v>
      </c>
      <c r="AE8" s="11"/>
      <c r="AF8" s="11">
        <v>89</v>
      </c>
      <c r="AG8" s="11"/>
      <c r="AH8" s="11">
        <v>199</v>
      </c>
      <c r="AI8" s="11"/>
      <c r="AJ8" s="11">
        <v>62</v>
      </c>
      <c r="AK8" s="11">
        <v>26</v>
      </c>
      <c r="AL8" s="11">
        <v>52</v>
      </c>
      <c r="AM8" s="11">
        <v>42</v>
      </c>
      <c r="AN8" s="11">
        <v>22</v>
      </c>
    </row>
    <row r="9" spans="2:40" ht="29" x14ac:dyDescent="0.35">
      <c r="B9" s="18" t="s">
        <v>391</v>
      </c>
      <c r="C9" s="17">
        <v>0.26705251649794398</v>
      </c>
      <c r="D9" s="17">
        <v>0.219119349821011</v>
      </c>
      <c r="E9" s="17">
        <v>0.320408850484658</v>
      </c>
      <c r="F9" s="17"/>
      <c r="G9" s="17">
        <v>0.28861166904799002</v>
      </c>
      <c r="H9" s="17">
        <v>0.27223929815699499</v>
      </c>
      <c r="I9" s="17">
        <v>0.214482330575125</v>
      </c>
      <c r="J9" s="17">
        <v>0.26135220544862298</v>
      </c>
      <c r="K9" s="17">
        <v>0.24367096654484899</v>
      </c>
      <c r="L9" s="17">
        <v>0.31176853053776099</v>
      </c>
      <c r="M9" s="17"/>
      <c r="N9" s="17">
        <v>0.20325651948419099</v>
      </c>
      <c r="O9" s="17">
        <v>0.24690437648097599</v>
      </c>
      <c r="P9" s="17">
        <v>0.31288059162981402</v>
      </c>
      <c r="Q9" s="17">
        <v>0.210297065469811</v>
      </c>
      <c r="R9" s="17">
        <v>0.35738850923398002</v>
      </c>
      <c r="S9" s="17"/>
      <c r="T9" s="17">
        <v>0.203654725061095</v>
      </c>
      <c r="U9" s="17">
        <v>0.17925391885071101</v>
      </c>
      <c r="V9" s="17">
        <v>0.41090558602202398</v>
      </c>
      <c r="W9" s="17">
        <v>0.23199125991553801</v>
      </c>
      <c r="X9" s="17"/>
      <c r="Y9" s="17">
        <v>0.25133653397782701</v>
      </c>
      <c r="Z9" s="17">
        <v>0.18606000014372301</v>
      </c>
      <c r="AA9" s="17">
        <v>0.24575565902448299</v>
      </c>
      <c r="AB9" s="17">
        <v>0.51364020260435395</v>
      </c>
      <c r="AC9" s="17">
        <v>0.268860217457357</v>
      </c>
      <c r="AD9" s="17">
        <v>0.20296735862548901</v>
      </c>
      <c r="AE9" s="17"/>
      <c r="AF9" s="17">
        <v>0.16715854865218699</v>
      </c>
      <c r="AG9" s="17"/>
      <c r="AH9" s="17">
        <v>0.26590239839309898</v>
      </c>
      <c r="AI9" s="17"/>
      <c r="AJ9" s="17">
        <v>0.24225047831238</v>
      </c>
      <c r="AK9" s="17">
        <v>0.246597088445311</v>
      </c>
      <c r="AL9" s="17">
        <v>0.29321957160741602</v>
      </c>
      <c r="AM9" s="17">
        <v>0.211904190706558</v>
      </c>
      <c r="AN9" s="17">
        <v>0.40637761447473603</v>
      </c>
    </row>
    <row r="10" spans="2:40" ht="29" x14ac:dyDescent="0.35">
      <c r="B10" s="18" t="s">
        <v>389</v>
      </c>
      <c r="C10" s="17">
        <v>0.65085418831793096</v>
      </c>
      <c r="D10" s="17">
        <v>0.73034519379503904</v>
      </c>
      <c r="E10" s="17">
        <v>0.56236955583448101</v>
      </c>
      <c r="F10" s="17"/>
      <c r="G10" s="17">
        <v>0.63673300858148896</v>
      </c>
      <c r="H10" s="17">
        <v>0.66509195638921004</v>
      </c>
      <c r="I10" s="17">
        <v>0.75795738330612905</v>
      </c>
      <c r="J10" s="17">
        <v>0.65085726050833503</v>
      </c>
      <c r="K10" s="17">
        <v>0.65114594878486298</v>
      </c>
      <c r="L10" s="17">
        <v>0.56555567815151397</v>
      </c>
      <c r="M10" s="17"/>
      <c r="N10" s="17">
        <v>0.64357594056996204</v>
      </c>
      <c r="O10" s="17">
        <v>0.71523170062682995</v>
      </c>
      <c r="P10" s="17">
        <v>0.61744711009155695</v>
      </c>
      <c r="Q10" s="17">
        <v>0.71661841948847704</v>
      </c>
      <c r="R10" s="17">
        <v>0.51784937741412296</v>
      </c>
      <c r="S10" s="17"/>
      <c r="T10" s="17">
        <v>0.66851164188367895</v>
      </c>
      <c r="U10" s="17">
        <v>0.71932880293709001</v>
      </c>
      <c r="V10" s="17">
        <v>0.55071169115130603</v>
      </c>
      <c r="W10" s="17">
        <v>0.71558905502026005</v>
      </c>
      <c r="X10" s="17"/>
      <c r="Y10" s="17">
        <v>0.68871155380443805</v>
      </c>
      <c r="Z10" s="17">
        <v>0.73359694063948599</v>
      </c>
      <c r="AA10" s="17">
        <v>0.62859677838699701</v>
      </c>
      <c r="AB10" s="17">
        <v>0.42784137974060998</v>
      </c>
      <c r="AC10" s="17">
        <v>0.64108394123478996</v>
      </c>
      <c r="AD10" s="17">
        <v>0.79703264137451102</v>
      </c>
      <c r="AE10" s="17"/>
      <c r="AF10" s="17">
        <v>0.71162577845826303</v>
      </c>
      <c r="AG10" s="17"/>
      <c r="AH10" s="17">
        <v>0.65931104718936595</v>
      </c>
      <c r="AI10" s="17"/>
      <c r="AJ10" s="17">
        <v>0.67999390968107698</v>
      </c>
      <c r="AK10" s="17">
        <v>0.67714695483488796</v>
      </c>
      <c r="AL10" s="17">
        <v>0.65774578190046795</v>
      </c>
      <c r="AM10" s="17">
        <v>0.68794812150951401</v>
      </c>
      <c r="AN10" s="17">
        <v>0.44796571844322303</v>
      </c>
    </row>
    <row r="11" spans="2:40" x14ac:dyDescent="0.35">
      <c r="B11" s="18" t="s">
        <v>89</v>
      </c>
      <c r="C11" s="19">
        <v>8.2093295184125697E-2</v>
      </c>
      <c r="D11" s="19">
        <v>5.0535456383950399E-2</v>
      </c>
      <c r="E11" s="19">
        <v>0.11722159368086101</v>
      </c>
      <c r="F11" s="19"/>
      <c r="G11" s="19">
        <v>7.4655322370520596E-2</v>
      </c>
      <c r="H11" s="19">
        <v>6.26687454537945E-2</v>
      </c>
      <c r="I11" s="19">
        <v>2.75602861187467E-2</v>
      </c>
      <c r="J11" s="19">
        <v>8.7790534043042406E-2</v>
      </c>
      <c r="K11" s="19">
        <v>0.105183084670289</v>
      </c>
      <c r="L11" s="19">
        <v>0.12267579131072601</v>
      </c>
      <c r="M11" s="19"/>
      <c r="N11" s="19">
        <v>0.153167539945846</v>
      </c>
      <c r="O11" s="19">
        <v>3.7863922892193203E-2</v>
      </c>
      <c r="P11" s="19">
        <v>6.9672298278628503E-2</v>
      </c>
      <c r="Q11" s="19">
        <v>7.3084515041711401E-2</v>
      </c>
      <c r="R11" s="19">
        <v>0.12476211335189701</v>
      </c>
      <c r="S11" s="19"/>
      <c r="T11" s="19">
        <v>0.12783363305522599</v>
      </c>
      <c r="U11" s="19">
        <v>0.10141727821219899</v>
      </c>
      <c r="V11" s="19">
        <v>3.8382722826669401E-2</v>
      </c>
      <c r="W11" s="19">
        <v>5.2419685064202103E-2</v>
      </c>
      <c r="X11" s="19"/>
      <c r="Y11" s="19">
        <v>5.9951912217734701E-2</v>
      </c>
      <c r="Z11" s="19">
        <v>8.0343059216790302E-2</v>
      </c>
      <c r="AA11" s="19">
        <v>0.12564756258852</v>
      </c>
      <c r="AB11" s="19">
        <v>5.85184176550358E-2</v>
      </c>
      <c r="AC11" s="19">
        <v>9.0055841307852602E-2</v>
      </c>
      <c r="AD11" s="19">
        <v>0</v>
      </c>
      <c r="AE11" s="19"/>
      <c r="AF11" s="19">
        <v>0.12121567288955</v>
      </c>
      <c r="AG11" s="19"/>
      <c r="AH11" s="19">
        <v>7.4786554417535595E-2</v>
      </c>
      <c r="AI11" s="19"/>
      <c r="AJ11" s="19">
        <v>7.7755612006543504E-2</v>
      </c>
      <c r="AK11" s="19">
        <v>7.6255956719801399E-2</v>
      </c>
      <c r="AL11" s="19">
        <v>4.90346464921163E-2</v>
      </c>
      <c r="AM11" s="19">
        <v>0.100147687783928</v>
      </c>
      <c r="AN11" s="19">
        <v>0.145656667082041</v>
      </c>
    </row>
    <row r="12" spans="2:40" x14ac:dyDescent="0.35">
      <c r="B12" s="16" t="s">
        <v>348</v>
      </c>
    </row>
    <row r="13" spans="2:40" x14ac:dyDescent="0.35">
      <c r="B13" t="s">
        <v>63</v>
      </c>
    </row>
    <row r="14" spans="2:40" x14ac:dyDescent="0.35">
      <c r="B14" t="s">
        <v>64</v>
      </c>
    </row>
    <row r="16" spans="2:40" x14ac:dyDescent="0.35">
      <c r="B16" s="8" t="str">
        <f>HYPERLINK("#'Contents'!A1", "Return to Contents")</f>
        <v>Return to Contents</v>
      </c>
    </row>
  </sheetData>
  <mergeCells count="9">
    <mergeCell ref="AF5"/>
    <mergeCell ref="AH5"/>
    <mergeCell ref="AJ5:AN5"/>
    <mergeCell ref="D2:AH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D00-000000000000}">
  <dimension ref="B2:AN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0" width="10.7265625" customWidth="1"/>
    <col min="41" max="41" width="2.1796875" customWidth="1"/>
  </cols>
  <sheetData>
    <row r="2" spans="2:40" ht="40" customHeight="1" x14ac:dyDescent="0.35">
      <c r="D2" s="30" t="s">
        <v>394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row>
    <row r="5" spans="2:40" ht="30" customHeight="1" x14ac:dyDescent="0.35">
      <c r="B5" s="15"/>
      <c r="C5" s="15"/>
      <c r="D5" s="29" t="s">
        <v>49</v>
      </c>
      <c r="E5" s="29"/>
      <c r="F5" s="15"/>
      <c r="G5" s="29" t="s">
        <v>50</v>
      </c>
      <c r="H5" s="29"/>
      <c r="I5" s="29"/>
      <c r="J5" s="29"/>
      <c r="K5" s="29"/>
      <c r="L5" s="29"/>
      <c r="M5" s="15"/>
      <c r="N5" s="29" t="s">
        <v>51</v>
      </c>
      <c r="O5" s="29"/>
      <c r="P5" s="29"/>
      <c r="Q5" s="29"/>
      <c r="R5" s="29"/>
      <c r="S5" s="15"/>
      <c r="T5" s="29" t="s">
        <v>52</v>
      </c>
      <c r="U5" s="29"/>
      <c r="V5" s="29"/>
      <c r="W5" s="29"/>
      <c r="X5" s="15"/>
      <c r="Y5" s="29" t="s">
        <v>53</v>
      </c>
      <c r="Z5" s="29"/>
      <c r="AA5" s="29"/>
      <c r="AB5" s="29"/>
      <c r="AC5" s="29"/>
      <c r="AD5" s="29"/>
      <c r="AE5" s="15"/>
      <c r="AF5" s="29" t="s">
        <v>42</v>
      </c>
      <c r="AG5" s="15"/>
      <c r="AH5" s="29" t="s">
        <v>43</v>
      </c>
      <c r="AI5" s="15"/>
      <c r="AJ5" s="29" t="s">
        <v>54</v>
      </c>
      <c r="AK5" s="29"/>
      <c r="AL5" s="29"/>
      <c r="AM5" s="29"/>
      <c r="AN5" s="29"/>
    </row>
    <row r="6" spans="2:4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C6" s="12" t="s">
        <v>40</v>
      </c>
      <c r="AD6" s="12" t="s">
        <v>41</v>
      </c>
      <c r="AF6" s="12" t="s">
        <v>42</v>
      </c>
      <c r="AH6" s="12" t="s">
        <v>43</v>
      </c>
      <c r="AJ6" s="12" t="s">
        <v>44</v>
      </c>
      <c r="AK6" s="12" t="s">
        <v>45</v>
      </c>
      <c r="AL6" s="12" t="s">
        <v>46</v>
      </c>
      <c r="AM6" s="12" t="s">
        <v>47</v>
      </c>
      <c r="AN6" s="12" t="s">
        <v>48</v>
      </c>
    </row>
    <row r="7" spans="2:40" ht="30" customHeight="1" x14ac:dyDescent="0.35">
      <c r="B7" s="10" t="s">
        <v>19</v>
      </c>
      <c r="C7" s="10">
        <v>205</v>
      </c>
      <c r="D7" s="10">
        <v>98</v>
      </c>
      <c r="E7" s="10">
        <v>107</v>
      </c>
      <c r="F7" s="10"/>
      <c r="G7" s="10">
        <v>21</v>
      </c>
      <c r="H7" s="10">
        <v>29</v>
      </c>
      <c r="I7" s="10">
        <v>35</v>
      </c>
      <c r="J7" s="10">
        <v>22</v>
      </c>
      <c r="K7" s="10">
        <v>39</v>
      </c>
      <c r="L7" s="10">
        <v>59</v>
      </c>
      <c r="M7" s="10"/>
      <c r="N7" s="10">
        <v>22</v>
      </c>
      <c r="O7" s="10">
        <v>25</v>
      </c>
      <c r="P7" s="10">
        <v>75</v>
      </c>
      <c r="Q7" s="10">
        <v>57</v>
      </c>
      <c r="R7" s="10">
        <v>26</v>
      </c>
      <c r="S7" s="10"/>
      <c r="T7" s="10">
        <v>6</v>
      </c>
      <c r="U7" s="10">
        <v>67</v>
      </c>
      <c r="V7" s="10">
        <v>39</v>
      </c>
      <c r="W7" s="10">
        <v>59</v>
      </c>
      <c r="X7" s="10"/>
      <c r="Y7" s="10">
        <v>70</v>
      </c>
      <c r="Z7" s="10">
        <v>23</v>
      </c>
      <c r="AA7" s="10">
        <v>78</v>
      </c>
      <c r="AB7" s="10">
        <v>13</v>
      </c>
      <c r="AC7" s="10">
        <v>13</v>
      </c>
      <c r="AD7" s="10">
        <v>5</v>
      </c>
      <c r="AE7" s="10"/>
      <c r="AF7" s="10">
        <v>96</v>
      </c>
      <c r="AG7" s="10"/>
      <c r="AH7" s="10">
        <v>202</v>
      </c>
      <c r="AI7" s="10"/>
      <c r="AJ7" s="10">
        <v>66</v>
      </c>
      <c r="AK7" s="10">
        <v>33</v>
      </c>
      <c r="AL7" s="10">
        <v>42</v>
      </c>
      <c r="AM7" s="10">
        <v>44</v>
      </c>
      <c r="AN7" s="10">
        <v>20</v>
      </c>
    </row>
    <row r="8" spans="2:40" ht="30" customHeight="1" x14ac:dyDescent="0.35">
      <c r="B8" s="11" t="s">
        <v>20</v>
      </c>
      <c r="C8" s="11">
        <v>206</v>
      </c>
      <c r="D8" s="11">
        <v>107</v>
      </c>
      <c r="E8" s="11">
        <v>99</v>
      </c>
      <c r="F8" s="11"/>
      <c r="G8" s="11">
        <v>25</v>
      </c>
      <c r="H8" s="11">
        <v>32</v>
      </c>
      <c r="I8" s="11">
        <v>36</v>
      </c>
      <c r="J8" s="11">
        <v>23</v>
      </c>
      <c r="K8" s="11">
        <v>34</v>
      </c>
      <c r="L8" s="11">
        <v>56</v>
      </c>
      <c r="M8" s="11"/>
      <c r="N8" s="11">
        <v>23</v>
      </c>
      <c r="O8" s="11">
        <v>27</v>
      </c>
      <c r="P8" s="11">
        <v>74</v>
      </c>
      <c r="Q8" s="11">
        <v>56</v>
      </c>
      <c r="R8" s="11">
        <v>27</v>
      </c>
      <c r="S8" s="11"/>
      <c r="T8" s="11">
        <v>7</v>
      </c>
      <c r="U8" s="11">
        <v>66</v>
      </c>
      <c r="V8" s="11">
        <v>39</v>
      </c>
      <c r="W8" s="11">
        <v>61</v>
      </c>
      <c r="X8" s="11"/>
      <c r="Y8" s="11">
        <v>74</v>
      </c>
      <c r="Z8" s="11">
        <v>22</v>
      </c>
      <c r="AA8" s="11">
        <v>73</v>
      </c>
      <c r="AB8" s="11">
        <v>13</v>
      </c>
      <c r="AC8" s="11">
        <v>15</v>
      </c>
      <c r="AD8" s="11">
        <v>6</v>
      </c>
      <c r="AE8" s="11"/>
      <c r="AF8" s="11">
        <v>96</v>
      </c>
      <c r="AG8" s="11"/>
      <c r="AH8" s="11">
        <v>203</v>
      </c>
      <c r="AI8" s="11"/>
      <c r="AJ8" s="11">
        <v>63</v>
      </c>
      <c r="AK8" s="11">
        <v>32</v>
      </c>
      <c r="AL8" s="11">
        <v>40</v>
      </c>
      <c r="AM8" s="11">
        <v>50</v>
      </c>
      <c r="AN8" s="11">
        <v>22</v>
      </c>
    </row>
    <row r="9" spans="2:40" ht="29" x14ac:dyDescent="0.35">
      <c r="B9" s="18" t="s">
        <v>393</v>
      </c>
      <c r="C9" s="17">
        <v>0.252721961012152</v>
      </c>
      <c r="D9" s="17">
        <v>0.21323362013514699</v>
      </c>
      <c r="E9" s="17">
        <v>0.29552385453977797</v>
      </c>
      <c r="F9" s="17"/>
      <c r="G9" s="17">
        <v>0.24298088512367999</v>
      </c>
      <c r="H9" s="17">
        <v>0.24525131056800401</v>
      </c>
      <c r="I9" s="17">
        <v>0.199070733143101</v>
      </c>
      <c r="J9" s="17">
        <v>0.26174871940817901</v>
      </c>
      <c r="K9" s="17">
        <v>0.30895186856832302</v>
      </c>
      <c r="L9" s="17">
        <v>0.258176510698923</v>
      </c>
      <c r="M9" s="17"/>
      <c r="N9" s="17">
        <v>8.2397066610032405E-2</v>
      </c>
      <c r="O9" s="17">
        <v>0.311817336316216</v>
      </c>
      <c r="P9" s="17">
        <v>0.278293283588463</v>
      </c>
      <c r="Q9" s="17">
        <v>0.29160487583936101</v>
      </c>
      <c r="R9" s="17">
        <v>0.18576339740910999</v>
      </c>
      <c r="S9" s="17"/>
      <c r="T9" s="17">
        <v>0.15534487484558501</v>
      </c>
      <c r="U9" s="17">
        <v>0.22345225991023501</v>
      </c>
      <c r="V9" s="17">
        <v>0.32395479051267301</v>
      </c>
      <c r="W9" s="17">
        <v>0.237592667388944</v>
      </c>
      <c r="X9" s="17"/>
      <c r="Y9" s="17">
        <v>0.23993199102989701</v>
      </c>
      <c r="Z9" s="17">
        <v>0.47704358885046599</v>
      </c>
      <c r="AA9" s="17">
        <v>0.24337054999421001</v>
      </c>
      <c r="AB9" s="17">
        <v>0.12925524861950299</v>
      </c>
      <c r="AC9" s="17">
        <v>0.19594508147662801</v>
      </c>
      <c r="AD9" s="17">
        <v>0</v>
      </c>
      <c r="AE9" s="17"/>
      <c r="AF9" s="17">
        <v>0.235910937054264</v>
      </c>
      <c r="AG9" s="17"/>
      <c r="AH9" s="17">
        <v>0.250554886139845</v>
      </c>
      <c r="AI9" s="17"/>
      <c r="AJ9" s="17">
        <v>0.27761339006559899</v>
      </c>
      <c r="AK9" s="17">
        <v>0.23076048869310201</v>
      </c>
      <c r="AL9" s="17">
        <v>0.25303634445326301</v>
      </c>
      <c r="AM9" s="17">
        <v>0.301128157467353</v>
      </c>
      <c r="AN9" s="17">
        <v>0.10111647972955699</v>
      </c>
    </row>
    <row r="10" spans="2:40" ht="29" x14ac:dyDescent="0.35">
      <c r="B10" s="18" t="s">
        <v>389</v>
      </c>
      <c r="C10" s="17">
        <v>0.68383050675158197</v>
      </c>
      <c r="D10" s="17">
        <v>0.73235031890425295</v>
      </c>
      <c r="E10" s="17">
        <v>0.63123929153169001</v>
      </c>
      <c r="F10" s="17"/>
      <c r="G10" s="17">
        <v>0.75701911487632001</v>
      </c>
      <c r="H10" s="17">
        <v>0.72708414235459495</v>
      </c>
      <c r="I10" s="17">
        <v>0.77596431029296498</v>
      </c>
      <c r="J10" s="17">
        <v>0.68452613003484697</v>
      </c>
      <c r="K10" s="17">
        <v>0.56403520530136897</v>
      </c>
      <c r="L10" s="17">
        <v>0.63920410554586105</v>
      </c>
      <c r="M10" s="17"/>
      <c r="N10" s="17">
        <v>0.78469210908509701</v>
      </c>
      <c r="O10" s="17">
        <v>0.688182663683784</v>
      </c>
      <c r="P10" s="17">
        <v>0.62243106294373396</v>
      </c>
      <c r="Q10" s="17">
        <v>0.65974499076318505</v>
      </c>
      <c r="R10" s="17">
        <v>0.81423660259089004</v>
      </c>
      <c r="S10" s="17"/>
      <c r="T10" s="17">
        <v>0.84465512515441499</v>
      </c>
      <c r="U10" s="17">
        <v>0.69720154590592298</v>
      </c>
      <c r="V10" s="17">
        <v>0.65235891383456301</v>
      </c>
      <c r="W10" s="17">
        <v>0.72413650306431898</v>
      </c>
      <c r="X10" s="17"/>
      <c r="Y10" s="17">
        <v>0.73113212557716101</v>
      </c>
      <c r="Z10" s="17">
        <v>0.484635632370852</v>
      </c>
      <c r="AA10" s="17">
        <v>0.64240506297261801</v>
      </c>
      <c r="AB10" s="17">
        <v>0.808485911980243</v>
      </c>
      <c r="AC10" s="17">
        <v>0.74220411028394195</v>
      </c>
      <c r="AD10" s="17">
        <v>1</v>
      </c>
      <c r="AE10" s="17"/>
      <c r="AF10" s="17">
        <v>0.692473263990665</v>
      </c>
      <c r="AG10" s="17"/>
      <c r="AH10" s="17">
        <v>0.68494875045853199</v>
      </c>
      <c r="AI10" s="17"/>
      <c r="AJ10" s="17">
        <v>0.65120809550964998</v>
      </c>
      <c r="AK10" s="17">
        <v>0.76923951130689805</v>
      </c>
      <c r="AL10" s="17">
        <v>0.63674810936982895</v>
      </c>
      <c r="AM10" s="17">
        <v>0.67746370239256504</v>
      </c>
      <c r="AN10" s="17">
        <v>0.75399944216443704</v>
      </c>
    </row>
    <row r="11" spans="2:40" x14ac:dyDescent="0.35">
      <c r="B11" s="18" t="s">
        <v>89</v>
      </c>
      <c r="C11" s="19">
        <v>6.3447532236266202E-2</v>
      </c>
      <c r="D11" s="19">
        <v>5.4416060960600199E-2</v>
      </c>
      <c r="E11" s="19">
        <v>7.3236853928532505E-2</v>
      </c>
      <c r="F11" s="19"/>
      <c r="G11" s="19">
        <v>0</v>
      </c>
      <c r="H11" s="19">
        <v>2.7664547077400899E-2</v>
      </c>
      <c r="I11" s="19">
        <v>2.4964956563933799E-2</v>
      </c>
      <c r="J11" s="19">
        <v>5.3725150556974299E-2</v>
      </c>
      <c r="K11" s="19">
        <v>0.12701292613030801</v>
      </c>
      <c r="L11" s="19">
        <v>0.102619383755216</v>
      </c>
      <c r="M11" s="19"/>
      <c r="N11" s="19">
        <v>0.132910824304871</v>
      </c>
      <c r="O11" s="19">
        <v>0</v>
      </c>
      <c r="P11" s="19">
        <v>9.9275653467803093E-2</v>
      </c>
      <c r="Q11" s="19">
        <v>4.8650133397454297E-2</v>
      </c>
      <c r="R11" s="19">
        <v>0</v>
      </c>
      <c r="S11" s="19"/>
      <c r="T11" s="19">
        <v>0</v>
      </c>
      <c r="U11" s="19">
        <v>7.9346194183842395E-2</v>
      </c>
      <c r="V11" s="19">
        <v>2.36862956527637E-2</v>
      </c>
      <c r="W11" s="19">
        <v>3.8270829546737599E-2</v>
      </c>
      <c r="X11" s="19"/>
      <c r="Y11" s="19">
        <v>2.8935883392942199E-2</v>
      </c>
      <c r="Z11" s="19">
        <v>3.8320778778681799E-2</v>
      </c>
      <c r="AA11" s="19">
        <v>0.114224387033172</v>
      </c>
      <c r="AB11" s="19">
        <v>6.2258839400254597E-2</v>
      </c>
      <c r="AC11" s="19">
        <v>6.1850808239430399E-2</v>
      </c>
      <c r="AD11" s="19">
        <v>0</v>
      </c>
      <c r="AE11" s="19"/>
      <c r="AF11" s="19">
        <v>7.1615798955071003E-2</v>
      </c>
      <c r="AG11" s="19"/>
      <c r="AH11" s="19">
        <v>6.4496363401622805E-2</v>
      </c>
      <c r="AI11" s="19"/>
      <c r="AJ11" s="19">
        <v>7.11785144247504E-2</v>
      </c>
      <c r="AK11" s="19">
        <v>0</v>
      </c>
      <c r="AL11" s="19">
        <v>0.110215546176908</v>
      </c>
      <c r="AM11" s="19">
        <v>2.1408140140081799E-2</v>
      </c>
      <c r="AN11" s="19">
        <v>0.14488407810600601</v>
      </c>
    </row>
    <row r="12" spans="2:40" x14ac:dyDescent="0.35">
      <c r="B12" s="16" t="s">
        <v>348</v>
      </c>
    </row>
    <row r="13" spans="2:40" x14ac:dyDescent="0.35">
      <c r="B13" t="s">
        <v>63</v>
      </c>
    </row>
    <row r="14" spans="2:40" x14ac:dyDescent="0.35">
      <c r="B14" t="s">
        <v>64</v>
      </c>
    </row>
    <row r="16" spans="2:40" x14ac:dyDescent="0.35">
      <c r="B16" s="8" t="str">
        <f>HYPERLINK("#'Contents'!A1", "Return to Contents")</f>
        <v>Return to Contents</v>
      </c>
    </row>
  </sheetData>
  <mergeCells count="9">
    <mergeCell ref="AF5"/>
    <mergeCell ref="AH5"/>
    <mergeCell ref="AJ5:AN5"/>
    <mergeCell ref="D2:AH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E00-000000000000}">
  <dimension ref="B2:AN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0" width="10.7265625" customWidth="1"/>
    <col min="41" max="41" width="2.1796875" customWidth="1"/>
  </cols>
  <sheetData>
    <row r="2" spans="2:40" ht="40" customHeight="1" x14ac:dyDescent="0.35">
      <c r="D2" s="30" t="s">
        <v>396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row>
    <row r="5" spans="2:40" ht="30" customHeight="1" x14ac:dyDescent="0.35">
      <c r="B5" s="15"/>
      <c r="C5" s="15"/>
      <c r="D5" s="29" t="s">
        <v>49</v>
      </c>
      <c r="E5" s="29"/>
      <c r="F5" s="15"/>
      <c r="G5" s="29" t="s">
        <v>50</v>
      </c>
      <c r="H5" s="29"/>
      <c r="I5" s="29"/>
      <c r="J5" s="29"/>
      <c r="K5" s="29"/>
      <c r="L5" s="29"/>
      <c r="M5" s="15"/>
      <c r="N5" s="29" t="s">
        <v>51</v>
      </c>
      <c r="O5" s="29"/>
      <c r="P5" s="29"/>
      <c r="Q5" s="29"/>
      <c r="R5" s="29"/>
      <c r="S5" s="15"/>
      <c r="T5" s="29" t="s">
        <v>52</v>
      </c>
      <c r="U5" s="29"/>
      <c r="V5" s="29"/>
      <c r="W5" s="29"/>
      <c r="X5" s="15"/>
      <c r="Y5" s="29" t="s">
        <v>53</v>
      </c>
      <c r="Z5" s="29"/>
      <c r="AA5" s="29"/>
      <c r="AB5" s="29"/>
      <c r="AC5" s="29"/>
      <c r="AD5" s="29"/>
      <c r="AE5" s="15"/>
      <c r="AF5" s="29" t="s">
        <v>42</v>
      </c>
      <c r="AG5" s="15"/>
      <c r="AH5" s="29" t="s">
        <v>43</v>
      </c>
      <c r="AI5" s="15"/>
      <c r="AJ5" s="29" t="s">
        <v>54</v>
      </c>
      <c r="AK5" s="29"/>
      <c r="AL5" s="29"/>
      <c r="AM5" s="29"/>
      <c r="AN5" s="29"/>
    </row>
    <row r="6" spans="2:4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C6" s="12" t="s">
        <v>40</v>
      </c>
      <c r="AD6" s="12" t="s">
        <v>41</v>
      </c>
      <c r="AF6" s="12" t="s">
        <v>42</v>
      </c>
      <c r="AH6" s="12" t="s">
        <v>43</v>
      </c>
      <c r="AJ6" s="12" t="s">
        <v>44</v>
      </c>
      <c r="AK6" s="12" t="s">
        <v>45</v>
      </c>
      <c r="AL6" s="12" t="s">
        <v>46</v>
      </c>
      <c r="AM6" s="12" t="s">
        <v>47</v>
      </c>
      <c r="AN6" s="12" t="s">
        <v>48</v>
      </c>
    </row>
    <row r="7" spans="2:40" ht="30" customHeight="1" x14ac:dyDescent="0.35">
      <c r="B7" s="10" t="s">
        <v>19</v>
      </c>
      <c r="C7" s="10">
        <v>196</v>
      </c>
      <c r="D7" s="10">
        <v>93</v>
      </c>
      <c r="E7" s="10">
        <v>102</v>
      </c>
      <c r="F7" s="10"/>
      <c r="G7" s="10">
        <v>23</v>
      </c>
      <c r="H7" s="10">
        <v>27</v>
      </c>
      <c r="I7" s="10">
        <v>23</v>
      </c>
      <c r="J7" s="10">
        <v>46</v>
      </c>
      <c r="K7" s="10">
        <v>28</v>
      </c>
      <c r="L7" s="10">
        <v>49</v>
      </c>
      <c r="M7" s="10"/>
      <c r="N7" s="10">
        <v>28</v>
      </c>
      <c r="O7" s="10">
        <v>35</v>
      </c>
      <c r="P7" s="10">
        <v>62</v>
      </c>
      <c r="Q7" s="10">
        <v>49</v>
      </c>
      <c r="R7" s="10">
        <v>20</v>
      </c>
      <c r="S7" s="10"/>
      <c r="T7" s="10">
        <v>13</v>
      </c>
      <c r="U7" s="10">
        <v>60</v>
      </c>
      <c r="V7" s="10">
        <v>52</v>
      </c>
      <c r="W7" s="10">
        <v>50</v>
      </c>
      <c r="X7" s="10"/>
      <c r="Y7" s="10">
        <v>75</v>
      </c>
      <c r="Z7" s="10">
        <v>18</v>
      </c>
      <c r="AA7" s="10">
        <v>65</v>
      </c>
      <c r="AB7" s="10">
        <v>12</v>
      </c>
      <c r="AC7" s="10">
        <v>18</v>
      </c>
      <c r="AD7" s="10">
        <v>5</v>
      </c>
      <c r="AE7" s="10"/>
      <c r="AF7" s="10">
        <v>90</v>
      </c>
      <c r="AG7" s="10"/>
      <c r="AH7" s="10">
        <v>192</v>
      </c>
      <c r="AI7" s="10"/>
      <c r="AJ7" s="10">
        <v>73</v>
      </c>
      <c r="AK7" s="10">
        <v>30</v>
      </c>
      <c r="AL7" s="10">
        <v>42</v>
      </c>
      <c r="AM7" s="10">
        <v>35</v>
      </c>
      <c r="AN7" s="10">
        <v>16</v>
      </c>
    </row>
    <row r="8" spans="2:40" ht="30" customHeight="1" x14ac:dyDescent="0.35">
      <c r="B8" s="11" t="s">
        <v>20</v>
      </c>
      <c r="C8" s="11">
        <v>198</v>
      </c>
      <c r="D8" s="11">
        <v>103</v>
      </c>
      <c r="E8" s="11">
        <v>94</v>
      </c>
      <c r="F8" s="11"/>
      <c r="G8" s="11">
        <v>25</v>
      </c>
      <c r="H8" s="11">
        <v>31</v>
      </c>
      <c r="I8" s="11">
        <v>24</v>
      </c>
      <c r="J8" s="11">
        <v>47</v>
      </c>
      <c r="K8" s="11">
        <v>24</v>
      </c>
      <c r="L8" s="11">
        <v>47</v>
      </c>
      <c r="M8" s="11"/>
      <c r="N8" s="11">
        <v>29</v>
      </c>
      <c r="O8" s="11">
        <v>36</v>
      </c>
      <c r="P8" s="11">
        <v>60</v>
      </c>
      <c r="Q8" s="11">
        <v>51</v>
      </c>
      <c r="R8" s="11">
        <v>20</v>
      </c>
      <c r="S8" s="11"/>
      <c r="T8" s="11">
        <v>13</v>
      </c>
      <c r="U8" s="11">
        <v>59</v>
      </c>
      <c r="V8" s="11">
        <v>54</v>
      </c>
      <c r="W8" s="11">
        <v>51</v>
      </c>
      <c r="X8" s="11"/>
      <c r="Y8" s="11">
        <v>78</v>
      </c>
      <c r="Z8" s="11">
        <v>18</v>
      </c>
      <c r="AA8" s="11">
        <v>62</v>
      </c>
      <c r="AB8" s="11">
        <v>12</v>
      </c>
      <c r="AC8" s="11">
        <v>19</v>
      </c>
      <c r="AD8" s="11">
        <v>5</v>
      </c>
      <c r="AE8" s="11"/>
      <c r="AF8" s="11">
        <v>90</v>
      </c>
      <c r="AG8" s="11"/>
      <c r="AH8" s="11">
        <v>193</v>
      </c>
      <c r="AI8" s="11"/>
      <c r="AJ8" s="11">
        <v>73</v>
      </c>
      <c r="AK8" s="11">
        <v>28</v>
      </c>
      <c r="AL8" s="11">
        <v>40</v>
      </c>
      <c r="AM8" s="11">
        <v>39</v>
      </c>
      <c r="AN8" s="11">
        <v>18</v>
      </c>
    </row>
    <row r="9" spans="2:40" ht="29" x14ac:dyDescent="0.35">
      <c r="B9" s="18" t="s">
        <v>395</v>
      </c>
      <c r="C9" s="17">
        <v>0.421888651308861</v>
      </c>
      <c r="D9" s="17">
        <v>0.410938070559344</v>
      </c>
      <c r="E9" s="17">
        <v>0.43842669662454498</v>
      </c>
      <c r="F9" s="17"/>
      <c r="G9" s="17">
        <v>0.45095604644943998</v>
      </c>
      <c r="H9" s="17">
        <v>0.52308488173822099</v>
      </c>
      <c r="I9" s="17">
        <v>0.27369407132680001</v>
      </c>
      <c r="J9" s="17">
        <v>0.40942843656295602</v>
      </c>
      <c r="K9" s="17">
        <v>0.49843710681089198</v>
      </c>
      <c r="L9" s="17">
        <v>0.38960182329045601</v>
      </c>
      <c r="M9" s="17"/>
      <c r="N9" s="17">
        <v>0.45469943761312998</v>
      </c>
      <c r="O9" s="17">
        <v>0.40482804242416598</v>
      </c>
      <c r="P9" s="17">
        <v>0.44493043325756798</v>
      </c>
      <c r="Q9" s="17">
        <v>0.33242050567357601</v>
      </c>
      <c r="R9" s="17">
        <v>0.60711693161060398</v>
      </c>
      <c r="S9" s="17"/>
      <c r="T9" s="17">
        <v>0.35349293821050598</v>
      </c>
      <c r="U9" s="17">
        <v>0.38110702580058198</v>
      </c>
      <c r="V9" s="17">
        <v>0.51559829876140295</v>
      </c>
      <c r="W9" s="17">
        <v>0.39303282129480699</v>
      </c>
      <c r="X9" s="17"/>
      <c r="Y9" s="17">
        <v>0.44939584939188498</v>
      </c>
      <c r="Z9" s="17">
        <v>0.30422804583462498</v>
      </c>
      <c r="AA9" s="17">
        <v>0.41598815272697298</v>
      </c>
      <c r="AB9" s="17">
        <v>0.37874770066054297</v>
      </c>
      <c r="AC9" s="17">
        <v>0.43009931430317599</v>
      </c>
      <c r="AD9" s="17">
        <v>0.58875351501393403</v>
      </c>
      <c r="AE9" s="17"/>
      <c r="AF9" s="17">
        <v>0.41015913141183502</v>
      </c>
      <c r="AG9" s="17"/>
      <c r="AH9" s="17">
        <v>0.42079477427904599</v>
      </c>
      <c r="AI9" s="17"/>
      <c r="AJ9" s="17">
        <v>0.375553976493055</v>
      </c>
      <c r="AK9" s="17">
        <v>0.417780954140687</v>
      </c>
      <c r="AL9" s="17">
        <v>0.53701517791744602</v>
      </c>
      <c r="AM9" s="17">
        <v>0.366486688411574</v>
      </c>
      <c r="AN9" s="17">
        <v>0.48437787025793699</v>
      </c>
    </row>
    <row r="10" spans="2:40" ht="29" x14ac:dyDescent="0.35">
      <c r="B10" s="18" t="s">
        <v>389</v>
      </c>
      <c r="C10" s="17">
        <v>0.50801076222048303</v>
      </c>
      <c r="D10" s="17">
        <v>0.52020657612751198</v>
      </c>
      <c r="E10" s="17">
        <v>0.48935779520058997</v>
      </c>
      <c r="F10" s="17"/>
      <c r="G10" s="17">
        <v>0.54904395355056002</v>
      </c>
      <c r="H10" s="17">
        <v>0.44713200293151201</v>
      </c>
      <c r="I10" s="17">
        <v>0.64450886889563996</v>
      </c>
      <c r="J10" s="17">
        <v>0.54296314112505495</v>
      </c>
      <c r="K10" s="17">
        <v>0.42301150286851802</v>
      </c>
      <c r="L10" s="17">
        <v>0.46452709653860602</v>
      </c>
      <c r="M10" s="17"/>
      <c r="N10" s="17">
        <v>0.51099633024761404</v>
      </c>
      <c r="O10" s="17">
        <v>0.51293334171363203</v>
      </c>
      <c r="P10" s="17">
        <v>0.50891488303961996</v>
      </c>
      <c r="Q10" s="17">
        <v>0.52744498010437502</v>
      </c>
      <c r="R10" s="17">
        <v>0.39288306838939602</v>
      </c>
      <c r="S10" s="17"/>
      <c r="T10" s="17">
        <v>0.57713534413765</v>
      </c>
      <c r="U10" s="17">
        <v>0.52049118611676903</v>
      </c>
      <c r="V10" s="17">
        <v>0.44693610684667501</v>
      </c>
      <c r="W10" s="17">
        <v>0.54607745221417903</v>
      </c>
      <c r="X10" s="17"/>
      <c r="Y10" s="17">
        <v>0.498117919200398</v>
      </c>
      <c r="Z10" s="17">
        <v>0.69577195416537496</v>
      </c>
      <c r="AA10" s="17">
        <v>0.45668886889593602</v>
      </c>
      <c r="AB10" s="17">
        <v>0.62125229933945603</v>
      </c>
      <c r="AC10" s="17">
        <v>0.52303813413594102</v>
      </c>
      <c r="AD10" s="17">
        <v>0.41124648498606597</v>
      </c>
      <c r="AE10" s="17"/>
      <c r="AF10" s="17">
        <v>0.49135424520471599</v>
      </c>
      <c r="AG10" s="17"/>
      <c r="AH10" s="17">
        <v>0.50737934373870996</v>
      </c>
      <c r="AI10" s="17"/>
      <c r="AJ10" s="17">
        <v>0.52893618698578604</v>
      </c>
      <c r="AK10" s="17">
        <v>0.51623718928353901</v>
      </c>
      <c r="AL10" s="17">
        <v>0.46298482208255398</v>
      </c>
      <c r="AM10" s="17">
        <v>0.52879450553424501</v>
      </c>
      <c r="AN10" s="17">
        <v>0.46328152798537597</v>
      </c>
    </row>
    <row r="11" spans="2:40" x14ac:dyDescent="0.35">
      <c r="B11" s="18" t="s">
        <v>89</v>
      </c>
      <c r="C11" s="19">
        <v>7.0100586470656701E-2</v>
      </c>
      <c r="D11" s="19">
        <v>6.8855353313144504E-2</v>
      </c>
      <c r="E11" s="19">
        <v>7.2215508174865106E-2</v>
      </c>
      <c r="F11" s="19"/>
      <c r="G11" s="19">
        <v>0</v>
      </c>
      <c r="H11" s="19">
        <v>2.9783115330267899E-2</v>
      </c>
      <c r="I11" s="19">
        <v>8.1797059777560105E-2</v>
      </c>
      <c r="J11" s="19">
        <v>4.76084223119888E-2</v>
      </c>
      <c r="K11" s="19">
        <v>7.8551390320589401E-2</v>
      </c>
      <c r="L11" s="19">
        <v>0.145871080170938</v>
      </c>
      <c r="M11" s="19"/>
      <c r="N11" s="19">
        <v>3.4304232139255403E-2</v>
      </c>
      <c r="O11" s="19">
        <v>8.2238615862202394E-2</v>
      </c>
      <c r="P11" s="19">
        <v>4.6154683702811498E-2</v>
      </c>
      <c r="Q11" s="19">
        <v>0.14013451422204901</v>
      </c>
      <c r="R11" s="19">
        <v>0</v>
      </c>
      <c r="S11" s="19"/>
      <c r="T11" s="19">
        <v>6.9371717651844703E-2</v>
      </c>
      <c r="U11" s="19">
        <v>9.8401788082648906E-2</v>
      </c>
      <c r="V11" s="19">
        <v>3.7465594391922603E-2</v>
      </c>
      <c r="W11" s="19">
        <v>6.08897264910142E-2</v>
      </c>
      <c r="X11" s="19"/>
      <c r="Y11" s="19">
        <v>5.24862314077175E-2</v>
      </c>
      <c r="Z11" s="19">
        <v>0</v>
      </c>
      <c r="AA11" s="19">
        <v>0.127322978377091</v>
      </c>
      <c r="AB11" s="19">
        <v>0</v>
      </c>
      <c r="AC11" s="19">
        <v>4.6862551560882801E-2</v>
      </c>
      <c r="AD11" s="19">
        <v>0</v>
      </c>
      <c r="AE11" s="19"/>
      <c r="AF11" s="19">
        <v>9.8486623383448602E-2</v>
      </c>
      <c r="AG11" s="19"/>
      <c r="AH11" s="19">
        <v>7.1825881982244197E-2</v>
      </c>
      <c r="AI11" s="19"/>
      <c r="AJ11" s="19">
        <v>9.5509836521158506E-2</v>
      </c>
      <c r="AK11" s="19">
        <v>6.5981856575773906E-2</v>
      </c>
      <c r="AL11" s="19">
        <v>0</v>
      </c>
      <c r="AM11" s="19">
        <v>0.104718806054182</v>
      </c>
      <c r="AN11" s="19">
        <v>5.23406017566867E-2</v>
      </c>
    </row>
    <row r="12" spans="2:40" x14ac:dyDescent="0.35">
      <c r="B12" s="16" t="s">
        <v>348</v>
      </c>
    </row>
    <row r="13" spans="2:40" x14ac:dyDescent="0.35">
      <c r="B13" t="s">
        <v>63</v>
      </c>
    </row>
    <row r="14" spans="2:40" x14ac:dyDescent="0.35">
      <c r="B14" t="s">
        <v>64</v>
      </c>
    </row>
    <row r="16" spans="2:40" x14ac:dyDescent="0.35">
      <c r="B16" s="8" t="str">
        <f>HYPERLINK("#'Contents'!A1", "Return to Contents")</f>
        <v>Return to Contents</v>
      </c>
    </row>
  </sheetData>
  <mergeCells count="9">
    <mergeCell ref="AF5"/>
    <mergeCell ref="AH5"/>
    <mergeCell ref="AJ5:AN5"/>
    <mergeCell ref="D2:AH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7F00-000000000000}">
  <dimension ref="B2:AN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0" width="10.7265625" customWidth="1"/>
    <col min="41" max="41" width="2.1796875" customWidth="1"/>
  </cols>
  <sheetData>
    <row r="2" spans="2:40" ht="40" customHeight="1" x14ac:dyDescent="0.35">
      <c r="D2" s="30" t="s">
        <v>398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row>
    <row r="5" spans="2:40" ht="30" customHeight="1" x14ac:dyDescent="0.35">
      <c r="B5" s="15"/>
      <c r="C5" s="15"/>
      <c r="D5" s="29" t="s">
        <v>49</v>
      </c>
      <c r="E5" s="29"/>
      <c r="F5" s="15"/>
      <c r="G5" s="29" t="s">
        <v>50</v>
      </c>
      <c r="H5" s="29"/>
      <c r="I5" s="29"/>
      <c r="J5" s="29"/>
      <c r="K5" s="29"/>
      <c r="L5" s="29"/>
      <c r="M5" s="15"/>
      <c r="N5" s="29" t="s">
        <v>51</v>
      </c>
      <c r="O5" s="29"/>
      <c r="P5" s="29"/>
      <c r="Q5" s="29"/>
      <c r="R5" s="29"/>
      <c r="S5" s="15"/>
      <c r="T5" s="29" t="s">
        <v>52</v>
      </c>
      <c r="U5" s="29"/>
      <c r="V5" s="29"/>
      <c r="W5" s="29"/>
      <c r="X5" s="15"/>
      <c r="Y5" s="29" t="s">
        <v>53</v>
      </c>
      <c r="Z5" s="29"/>
      <c r="AA5" s="29"/>
      <c r="AB5" s="29"/>
      <c r="AC5" s="29"/>
      <c r="AD5" s="29"/>
      <c r="AE5" s="15"/>
      <c r="AF5" s="29" t="s">
        <v>42</v>
      </c>
      <c r="AG5" s="15"/>
      <c r="AH5" s="29" t="s">
        <v>43</v>
      </c>
      <c r="AI5" s="15"/>
      <c r="AJ5" s="29" t="s">
        <v>54</v>
      </c>
      <c r="AK5" s="29"/>
      <c r="AL5" s="29"/>
      <c r="AM5" s="29"/>
      <c r="AN5" s="29"/>
    </row>
    <row r="6" spans="2:4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C6" s="12" t="s">
        <v>40</v>
      </c>
      <c r="AD6" s="12" t="s">
        <v>41</v>
      </c>
      <c r="AF6" s="12" t="s">
        <v>42</v>
      </c>
      <c r="AH6" s="12" t="s">
        <v>43</v>
      </c>
      <c r="AJ6" s="12" t="s">
        <v>44</v>
      </c>
      <c r="AK6" s="12" t="s">
        <v>45</v>
      </c>
      <c r="AL6" s="12" t="s">
        <v>46</v>
      </c>
      <c r="AM6" s="12" t="s">
        <v>47</v>
      </c>
      <c r="AN6" s="12" t="s">
        <v>48</v>
      </c>
    </row>
    <row r="7" spans="2:40" ht="30" customHeight="1" x14ac:dyDescent="0.35">
      <c r="B7" s="10" t="s">
        <v>19</v>
      </c>
      <c r="C7" s="10">
        <v>198</v>
      </c>
      <c r="D7" s="10">
        <v>78</v>
      </c>
      <c r="E7" s="10">
        <v>118</v>
      </c>
      <c r="F7" s="10"/>
      <c r="G7" s="10">
        <v>14</v>
      </c>
      <c r="H7" s="10">
        <v>31</v>
      </c>
      <c r="I7" s="10">
        <v>29</v>
      </c>
      <c r="J7" s="10">
        <v>30</v>
      </c>
      <c r="K7" s="10">
        <v>40</v>
      </c>
      <c r="L7" s="10">
        <v>54</v>
      </c>
      <c r="M7" s="10"/>
      <c r="N7" s="10">
        <v>19</v>
      </c>
      <c r="O7" s="10">
        <v>32</v>
      </c>
      <c r="P7" s="10">
        <v>77</v>
      </c>
      <c r="Q7" s="10">
        <v>43</v>
      </c>
      <c r="R7" s="10">
        <v>25</v>
      </c>
      <c r="S7" s="10"/>
      <c r="T7" s="10">
        <v>13</v>
      </c>
      <c r="U7" s="10">
        <v>64</v>
      </c>
      <c r="V7" s="10">
        <v>51</v>
      </c>
      <c r="W7" s="10">
        <v>46</v>
      </c>
      <c r="X7" s="10"/>
      <c r="Y7" s="10">
        <v>78</v>
      </c>
      <c r="Z7" s="10">
        <v>21</v>
      </c>
      <c r="AA7" s="10">
        <v>67</v>
      </c>
      <c r="AB7" s="10">
        <v>20</v>
      </c>
      <c r="AC7" s="10">
        <v>9</v>
      </c>
      <c r="AD7" s="10">
        <v>2</v>
      </c>
      <c r="AE7" s="10"/>
      <c r="AF7" s="10">
        <v>102</v>
      </c>
      <c r="AG7" s="10"/>
      <c r="AH7" s="10">
        <v>191</v>
      </c>
      <c r="AI7" s="10"/>
      <c r="AJ7" s="10">
        <v>67</v>
      </c>
      <c r="AK7" s="10">
        <v>36</v>
      </c>
      <c r="AL7" s="10">
        <v>38</v>
      </c>
      <c r="AM7" s="10">
        <v>43</v>
      </c>
      <c r="AN7" s="10">
        <v>14</v>
      </c>
    </row>
    <row r="8" spans="2:40" ht="30" customHeight="1" x14ac:dyDescent="0.35">
      <c r="B8" s="11" t="s">
        <v>20</v>
      </c>
      <c r="C8" s="11">
        <v>196</v>
      </c>
      <c r="D8" s="11">
        <v>85</v>
      </c>
      <c r="E8" s="11">
        <v>109</v>
      </c>
      <c r="F8" s="11"/>
      <c r="G8" s="11">
        <v>16</v>
      </c>
      <c r="H8" s="11">
        <v>33</v>
      </c>
      <c r="I8" s="11">
        <v>30</v>
      </c>
      <c r="J8" s="11">
        <v>31</v>
      </c>
      <c r="K8" s="11">
        <v>35</v>
      </c>
      <c r="L8" s="11">
        <v>51</v>
      </c>
      <c r="M8" s="11"/>
      <c r="N8" s="11">
        <v>19</v>
      </c>
      <c r="O8" s="11">
        <v>32</v>
      </c>
      <c r="P8" s="11">
        <v>76</v>
      </c>
      <c r="Q8" s="11">
        <v>41</v>
      </c>
      <c r="R8" s="11">
        <v>25</v>
      </c>
      <c r="S8" s="11"/>
      <c r="T8" s="11">
        <v>13</v>
      </c>
      <c r="U8" s="11">
        <v>62</v>
      </c>
      <c r="V8" s="11">
        <v>52</v>
      </c>
      <c r="W8" s="11">
        <v>46</v>
      </c>
      <c r="X8" s="11"/>
      <c r="Y8" s="11">
        <v>80</v>
      </c>
      <c r="Z8" s="11">
        <v>20</v>
      </c>
      <c r="AA8" s="11">
        <v>63</v>
      </c>
      <c r="AB8" s="11">
        <v>20</v>
      </c>
      <c r="AC8" s="11">
        <v>9</v>
      </c>
      <c r="AD8" s="11">
        <v>2</v>
      </c>
      <c r="AE8" s="11"/>
      <c r="AF8" s="11">
        <v>100</v>
      </c>
      <c r="AG8" s="11"/>
      <c r="AH8" s="11">
        <v>188</v>
      </c>
      <c r="AI8" s="11"/>
      <c r="AJ8" s="11">
        <v>63</v>
      </c>
      <c r="AK8" s="11">
        <v>35</v>
      </c>
      <c r="AL8" s="11">
        <v>36</v>
      </c>
      <c r="AM8" s="11">
        <v>46</v>
      </c>
      <c r="AN8" s="11">
        <v>15</v>
      </c>
    </row>
    <row r="9" spans="2:40" ht="29" x14ac:dyDescent="0.35">
      <c r="B9" s="18" t="s">
        <v>397</v>
      </c>
      <c r="C9" s="17">
        <v>0.41237367713241502</v>
      </c>
      <c r="D9" s="17">
        <v>0.32301081915035901</v>
      </c>
      <c r="E9" s="17">
        <v>0.49000704880872398</v>
      </c>
      <c r="F9" s="17"/>
      <c r="G9" s="17">
        <v>0.18093175362283001</v>
      </c>
      <c r="H9" s="17">
        <v>0.47276193741427902</v>
      </c>
      <c r="I9" s="17">
        <v>0.54221006754158696</v>
      </c>
      <c r="J9" s="17">
        <v>0.341068249067775</v>
      </c>
      <c r="K9" s="17">
        <v>0.39546561703448402</v>
      </c>
      <c r="L9" s="17">
        <v>0.424061546312131</v>
      </c>
      <c r="M9" s="17"/>
      <c r="N9" s="17">
        <v>0.36460967873351202</v>
      </c>
      <c r="O9" s="17">
        <v>0.35756814529668501</v>
      </c>
      <c r="P9" s="17">
        <v>0.42337139303251298</v>
      </c>
      <c r="Q9" s="17">
        <v>0.46310954209451699</v>
      </c>
      <c r="R9" s="17">
        <v>0.43925991951230098</v>
      </c>
      <c r="S9" s="17"/>
      <c r="T9" s="17">
        <v>0.34710559739994901</v>
      </c>
      <c r="U9" s="17">
        <v>0.32368120448288301</v>
      </c>
      <c r="V9" s="17">
        <v>0.49339713349164099</v>
      </c>
      <c r="W9" s="17">
        <v>0.473072616323156</v>
      </c>
      <c r="X9" s="17"/>
      <c r="Y9" s="17">
        <v>0.472917082994951</v>
      </c>
      <c r="Z9" s="17">
        <v>0.27436733823941101</v>
      </c>
      <c r="AA9" s="17">
        <v>0.40567337570396</v>
      </c>
      <c r="AB9" s="17">
        <v>0.31403264348403298</v>
      </c>
      <c r="AC9" s="17">
        <v>0.31516568789456201</v>
      </c>
      <c r="AD9" s="17">
        <v>0.62108479261727401</v>
      </c>
      <c r="AE9" s="17"/>
      <c r="AF9" s="17">
        <v>0.43064618277700201</v>
      </c>
      <c r="AG9" s="17"/>
      <c r="AH9" s="17">
        <v>0.40059197653864598</v>
      </c>
      <c r="AI9" s="17"/>
      <c r="AJ9" s="17">
        <v>0.369765418840036</v>
      </c>
      <c r="AK9" s="17">
        <v>0.50056113343536102</v>
      </c>
      <c r="AL9" s="17">
        <v>0.41698188615757997</v>
      </c>
      <c r="AM9" s="17">
        <v>0.399053230784715</v>
      </c>
      <c r="AN9" s="17">
        <v>0.41783085994765801</v>
      </c>
    </row>
    <row r="10" spans="2:40" ht="29" x14ac:dyDescent="0.35">
      <c r="B10" s="18" t="s">
        <v>389</v>
      </c>
      <c r="C10" s="17">
        <v>0.51249619559385895</v>
      </c>
      <c r="D10" s="17">
        <v>0.58957706634255103</v>
      </c>
      <c r="E10" s="17">
        <v>0.44309891095910298</v>
      </c>
      <c r="F10" s="17"/>
      <c r="G10" s="17">
        <v>0.73866961809127996</v>
      </c>
      <c r="H10" s="17">
        <v>0.52723806258572103</v>
      </c>
      <c r="I10" s="17">
        <v>0.35030903695169102</v>
      </c>
      <c r="J10" s="17">
        <v>0.56605324784702005</v>
      </c>
      <c r="K10" s="17">
        <v>0.52917775161311098</v>
      </c>
      <c r="L10" s="17">
        <v>0.48386515121843199</v>
      </c>
      <c r="M10" s="17"/>
      <c r="N10" s="17">
        <v>0.58442909555330902</v>
      </c>
      <c r="O10" s="17">
        <v>0.49860062138090699</v>
      </c>
      <c r="P10" s="17">
        <v>0.50516560777670705</v>
      </c>
      <c r="Q10" s="17">
        <v>0.53689045790548295</v>
      </c>
      <c r="R10" s="17">
        <v>0.41352258905267397</v>
      </c>
      <c r="S10" s="17"/>
      <c r="T10" s="17">
        <v>0.56333264897183599</v>
      </c>
      <c r="U10" s="17">
        <v>0.59870463985482703</v>
      </c>
      <c r="V10" s="17">
        <v>0.46763184765354798</v>
      </c>
      <c r="W10" s="17">
        <v>0.50290983168169801</v>
      </c>
      <c r="X10" s="17"/>
      <c r="Y10" s="17">
        <v>0.48711291777131399</v>
      </c>
      <c r="Z10" s="17">
        <v>0.58699780098785503</v>
      </c>
      <c r="AA10" s="17">
        <v>0.52322504256844304</v>
      </c>
      <c r="AB10" s="17">
        <v>0.53720958791207296</v>
      </c>
      <c r="AC10" s="17">
        <v>0.54786945558890798</v>
      </c>
      <c r="AD10" s="17">
        <v>0.37891520738272599</v>
      </c>
      <c r="AE10" s="17"/>
      <c r="AF10" s="17">
        <v>0.48047846484717999</v>
      </c>
      <c r="AG10" s="17"/>
      <c r="AH10" s="17">
        <v>0.52130872596629396</v>
      </c>
      <c r="AI10" s="17"/>
      <c r="AJ10" s="17">
        <v>0.542717174677535</v>
      </c>
      <c r="AK10" s="17">
        <v>0.47576582702379699</v>
      </c>
      <c r="AL10" s="17">
        <v>0.438405890309357</v>
      </c>
      <c r="AM10" s="17">
        <v>0.556554362229842</v>
      </c>
      <c r="AN10" s="17">
        <v>0.51394618085426702</v>
      </c>
    </row>
    <row r="11" spans="2:40" x14ac:dyDescent="0.35">
      <c r="B11" s="18" t="s">
        <v>89</v>
      </c>
      <c r="C11" s="19">
        <v>7.5130127273726199E-2</v>
      </c>
      <c r="D11" s="19">
        <v>8.7412114507089994E-2</v>
      </c>
      <c r="E11" s="19">
        <v>6.6894040232172394E-2</v>
      </c>
      <c r="F11" s="19"/>
      <c r="G11" s="19">
        <v>8.0398628285889701E-2</v>
      </c>
      <c r="H11" s="19">
        <v>0</v>
      </c>
      <c r="I11" s="19">
        <v>0.107480895506723</v>
      </c>
      <c r="J11" s="19">
        <v>9.2878503085204497E-2</v>
      </c>
      <c r="K11" s="19">
        <v>7.5356631352404599E-2</v>
      </c>
      <c r="L11" s="19">
        <v>9.2073302469436805E-2</v>
      </c>
      <c r="M11" s="19"/>
      <c r="N11" s="19">
        <v>5.0961225713178897E-2</v>
      </c>
      <c r="O11" s="19">
        <v>0.14383123332240799</v>
      </c>
      <c r="P11" s="19">
        <v>7.1462999190779294E-2</v>
      </c>
      <c r="Q11" s="19">
        <v>0</v>
      </c>
      <c r="R11" s="19">
        <v>0.14721749143502499</v>
      </c>
      <c r="S11" s="19"/>
      <c r="T11" s="19">
        <v>8.9561753628214905E-2</v>
      </c>
      <c r="U11" s="19">
        <v>7.7614155662290102E-2</v>
      </c>
      <c r="V11" s="19">
        <v>3.89710188548106E-2</v>
      </c>
      <c r="W11" s="19">
        <v>2.40175519951457E-2</v>
      </c>
      <c r="X11" s="19"/>
      <c r="Y11" s="19">
        <v>3.9969999233735697E-2</v>
      </c>
      <c r="Z11" s="19">
        <v>0.13863486077273501</v>
      </c>
      <c r="AA11" s="19">
        <v>7.1101581727596702E-2</v>
      </c>
      <c r="AB11" s="19">
        <v>0.148757768603894</v>
      </c>
      <c r="AC11" s="19">
        <v>0.13696485651653101</v>
      </c>
      <c r="AD11" s="19">
        <v>0</v>
      </c>
      <c r="AE11" s="19"/>
      <c r="AF11" s="19">
        <v>8.8875352375818395E-2</v>
      </c>
      <c r="AG11" s="19"/>
      <c r="AH11" s="19">
        <v>7.8099297495060394E-2</v>
      </c>
      <c r="AI11" s="19"/>
      <c r="AJ11" s="19">
        <v>8.7517406482428797E-2</v>
      </c>
      <c r="AK11" s="19">
        <v>2.36730395408415E-2</v>
      </c>
      <c r="AL11" s="19">
        <v>0.14461222353306299</v>
      </c>
      <c r="AM11" s="19">
        <v>4.4392406985442799E-2</v>
      </c>
      <c r="AN11" s="19">
        <v>6.8222959198074695E-2</v>
      </c>
    </row>
    <row r="12" spans="2:40" x14ac:dyDescent="0.35">
      <c r="B12" s="16" t="s">
        <v>348</v>
      </c>
    </row>
    <row r="13" spans="2:40" x14ac:dyDescent="0.35">
      <c r="B13" t="s">
        <v>63</v>
      </c>
    </row>
    <row r="14" spans="2:40" x14ac:dyDescent="0.35">
      <c r="B14" t="s">
        <v>64</v>
      </c>
    </row>
    <row r="16" spans="2:40" x14ac:dyDescent="0.35">
      <c r="B16" s="8" t="str">
        <f>HYPERLINK("#'Contents'!A1", "Return to Contents")</f>
        <v>Return to Contents</v>
      </c>
    </row>
  </sheetData>
  <mergeCells count="9">
    <mergeCell ref="AF5"/>
    <mergeCell ref="AH5"/>
    <mergeCell ref="AJ5:AN5"/>
    <mergeCell ref="D2:AH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000-000000000000}">
  <dimension ref="B2:AN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0" width="10.7265625" customWidth="1"/>
    <col min="41" max="41" width="2.1796875" customWidth="1"/>
  </cols>
  <sheetData>
    <row r="2" spans="2:40" ht="40" customHeight="1" x14ac:dyDescent="0.35">
      <c r="D2" s="30" t="s">
        <v>400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row>
    <row r="5" spans="2:40" ht="30" customHeight="1" x14ac:dyDescent="0.35">
      <c r="B5" s="15"/>
      <c r="C5" s="15"/>
      <c r="D5" s="29" t="s">
        <v>49</v>
      </c>
      <c r="E5" s="29"/>
      <c r="F5" s="15"/>
      <c r="G5" s="29" t="s">
        <v>50</v>
      </c>
      <c r="H5" s="29"/>
      <c r="I5" s="29"/>
      <c r="J5" s="29"/>
      <c r="K5" s="29"/>
      <c r="L5" s="29"/>
      <c r="M5" s="15"/>
      <c r="N5" s="29" t="s">
        <v>51</v>
      </c>
      <c r="O5" s="29"/>
      <c r="P5" s="29"/>
      <c r="Q5" s="29"/>
      <c r="R5" s="29"/>
      <c r="S5" s="15"/>
      <c r="T5" s="29" t="s">
        <v>52</v>
      </c>
      <c r="U5" s="29"/>
      <c r="V5" s="29"/>
      <c r="W5" s="29"/>
      <c r="X5" s="15"/>
      <c r="Y5" s="29" t="s">
        <v>53</v>
      </c>
      <c r="Z5" s="29"/>
      <c r="AA5" s="29"/>
      <c r="AB5" s="29"/>
      <c r="AC5" s="29"/>
      <c r="AD5" s="29"/>
      <c r="AE5" s="15"/>
      <c r="AF5" s="29" t="s">
        <v>42</v>
      </c>
      <c r="AG5" s="15"/>
      <c r="AH5" s="29" t="s">
        <v>43</v>
      </c>
      <c r="AI5" s="15"/>
      <c r="AJ5" s="29" t="s">
        <v>54</v>
      </c>
      <c r="AK5" s="29"/>
      <c r="AL5" s="29"/>
      <c r="AM5" s="29"/>
      <c r="AN5" s="29"/>
    </row>
    <row r="6" spans="2:4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C6" s="12" t="s">
        <v>40</v>
      </c>
      <c r="AD6" s="12" t="s">
        <v>41</v>
      </c>
      <c r="AF6" s="12" t="s">
        <v>42</v>
      </c>
      <c r="AH6" s="12" t="s">
        <v>43</v>
      </c>
      <c r="AJ6" s="12" t="s">
        <v>44</v>
      </c>
      <c r="AK6" s="12" t="s">
        <v>45</v>
      </c>
      <c r="AL6" s="12" t="s">
        <v>46</v>
      </c>
      <c r="AM6" s="12" t="s">
        <v>47</v>
      </c>
      <c r="AN6" s="12" t="s">
        <v>48</v>
      </c>
    </row>
    <row r="7" spans="2:40" ht="30" customHeight="1" x14ac:dyDescent="0.35">
      <c r="B7" s="10" t="s">
        <v>19</v>
      </c>
      <c r="C7" s="10">
        <v>188</v>
      </c>
      <c r="D7" s="10">
        <v>93</v>
      </c>
      <c r="E7" s="10">
        <v>95</v>
      </c>
      <c r="F7" s="10"/>
      <c r="G7" s="10">
        <v>18</v>
      </c>
      <c r="H7" s="10">
        <v>25</v>
      </c>
      <c r="I7" s="10">
        <v>28</v>
      </c>
      <c r="J7" s="10">
        <v>30</v>
      </c>
      <c r="K7" s="10">
        <v>34</v>
      </c>
      <c r="L7" s="10">
        <v>53</v>
      </c>
      <c r="M7" s="10"/>
      <c r="N7" s="10">
        <v>17</v>
      </c>
      <c r="O7" s="10">
        <v>27</v>
      </c>
      <c r="P7" s="10">
        <v>71</v>
      </c>
      <c r="Q7" s="10">
        <v>53</v>
      </c>
      <c r="R7" s="10">
        <v>19</v>
      </c>
      <c r="S7" s="10"/>
      <c r="T7" s="10">
        <v>14</v>
      </c>
      <c r="U7" s="10">
        <v>53</v>
      </c>
      <c r="V7" s="10">
        <v>53</v>
      </c>
      <c r="W7" s="10">
        <v>48</v>
      </c>
      <c r="X7" s="10"/>
      <c r="Y7" s="10">
        <v>66</v>
      </c>
      <c r="Z7" s="10">
        <v>19</v>
      </c>
      <c r="AA7" s="10">
        <v>69</v>
      </c>
      <c r="AB7" s="10">
        <v>11</v>
      </c>
      <c r="AC7" s="10">
        <v>18</v>
      </c>
      <c r="AD7" s="10">
        <v>3</v>
      </c>
      <c r="AE7" s="10"/>
      <c r="AF7" s="10">
        <v>99</v>
      </c>
      <c r="AG7" s="10"/>
      <c r="AH7" s="10">
        <v>184</v>
      </c>
      <c r="AI7" s="10"/>
      <c r="AJ7" s="10">
        <v>54</v>
      </c>
      <c r="AK7" s="10">
        <v>23</v>
      </c>
      <c r="AL7" s="10">
        <v>49</v>
      </c>
      <c r="AM7" s="10">
        <v>44</v>
      </c>
      <c r="AN7" s="10">
        <v>18</v>
      </c>
    </row>
    <row r="8" spans="2:40" ht="30" customHeight="1" x14ac:dyDescent="0.35">
      <c r="B8" s="11" t="s">
        <v>20</v>
      </c>
      <c r="C8" s="11">
        <v>190</v>
      </c>
      <c r="D8" s="11">
        <v>102</v>
      </c>
      <c r="E8" s="11">
        <v>88</v>
      </c>
      <c r="F8" s="11"/>
      <c r="G8" s="11">
        <v>19</v>
      </c>
      <c r="H8" s="11">
        <v>31</v>
      </c>
      <c r="I8" s="11">
        <v>29</v>
      </c>
      <c r="J8" s="11">
        <v>31</v>
      </c>
      <c r="K8" s="11">
        <v>30</v>
      </c>
      <c r="L8" s="11">
        <v>50</v>
      </c>
      <c r="M8" s="11"/>
      <c r="N8" s="11">
        <v>18</v>
      </c>
      <c r="O8" s="11">
        <v>28</v>
      </c>
      <c r="P8" s="11">
        <v>71</v>
      </c>
      <c r="Q8" s="11">
        <v>53</v>
      </c>
      <c r="R8" s="11">
        <v>18</v>
      </c>
      <c r="S8" s="11"/>
      <c r="T8" s="11">
        <v>15</v>
      </c>
      <c r="U8" s="11">
        <v>53</v>
      </c>
      <c r="V8" s="11">
        <v>52</v>
      </c>
      <c r="W8" s="11">
        <v>49</v>
      </c>
      <c r="X8" s="11"/>
      <c r="Y8" s="11">
        <v>69</v>
      </c>
      <c r="Z8" s="11">
        <v>19</v>
      </c>
      <c r="AA8" s="11">
        <v>65</v>
      </c>
      <c r="AB8" s="11">
        <v>12</v>
      </c>
      <c r="AC8" s="11">
        <v>20</v>
      </c>
      <c r="AD8" s="11">
        <v>3</v>
      </c>
      <c r="AE8" s="11"/>
      <c r="AF8" s="11">
        <v>101</v>
      </c>
      <c r="AG8" s="11"/>
      <c r="AH8" s="11">
        <v>186</v>
      </c>
      <c r="AI8" s="11"/>
      <c r="AJ8" s="11">
        <v>53</v>
      </c>
      <c r="AK8" s="11">
        <v>22</v>
      </c>
      <c r="AL8" s="11">
        <v>46</v>
      </c>
      <c r="AM8" s="11">
        <v>50</v>
      </c>
      <c r="AN8" s="11">
        <v>19</v>
      </c>
    </row>
    <row r="9" spans="2:40" ht="29" x14ac:dyDescent="0.35">
      <c r="B9" s="18" t="s">
        <v>399</v>
      </c>
      <c r="C9" s="17">
        <v>0.50744155293806903</v>
      </c>
      <c r="D9" s="17">
        <v>0.45191578052807102</v>
      </c>
      <c r="E9" s="17">
        <v>0.57197142934295997</v>
      </c>
      <c r="F9" s="17"/>
      <c r="G9" s="17">
        <v>0.46300146658865698</v>
      </c>
      <c r="H9" s="17">
        <v>0.58408380799892201</v>
      </c>
      <c r="I9" s="17">
        <v>0.44985226388376098</v>
      </c>
      <c r="J9" s="17">
        <v>0.52820668138764304</v>
      </c>
      <c r="K9" s="17">
        <v>0.41727613054465201</v>
      </c>
      <c r="L9" s="17">
        <v>0.55146983220101498</v>
      </c>
      <c r="M9" s="17"/>
      <c r="N9" s="17">
        <v>0.26749333392299102</v>
      </c>
      <c r="O9" s="17">
        <v>0.60364760623265401</v>
      </c>
      <c r="P9" s="17">
        <v>0.470366432637363</v>
      </c>
      <c r="Q9" s="17">
        <v>0.57164843124542997</v>
      </c>
      <c r="R9" s="17">
        <v>0.58291688248725604</v>
      </c>
      <c r="S9" s="17"/>
      <c r="T9" s="17">
        <v>0.32902872613229001</v>
      </c>
      <c r="U9" s="17">
        <v>0.49965696881151</v>
      </c>
      <c r="V9" s="17">
        <v>0.555525654709352</v>
      </c>
      <c r="W9" s="17">
        <v>0.52910645162996905</v>
      </c>
      <c r="X9" s="17"/>
      <c r="Y9" s="17">
        <v>0.43739398458623602</v>
      </c>
      <c r="Z9" s="17">
        <v>0.777636557283373</v>
      </c>
      <c r="AA9" s="17">
        <v>0.54339302514770405</v>
      </c>
      <c r="AB9" s="17">
        <v>0.48500139029474199</v>
      </c>
      <c r="AC9" s="17">
        <v>0.41107664474931399</v>
      </c>
      <c r="AD9" s="17">
        <v>0.296922654599661</v>
      </c>
      <c r="AE9" s="17"/>
      <c r="AF9" s="17">
        <v>0.46293854764571402</v>
      </c>
      <c r="AG9" s="17"/>
      <c r="AH9" s="17">
        <v>0.50621962716939495</v>
      </c>
      <c r="AI9" s="17"/>
      <c r="AJ9" s="17">
        <v>0.47169280054710699</v>
      </c>
      <c r="AK9" s="17">
        <v>0.31509518748975701</v>
      </c>
      <c r="AL9" s="17">
        <v>0.59184719632177096</v>
      </c>
      <c r="AM9" s="17">
        <v>0.57959280500253196</v>
      </c>
      <c r="AN9" s="17">
        <v>0.43338241721977599</v>
      </c>
    </row>
    <row r="10" spans="2:40" ht="29" x14ac:dyDescent="0.35">
      <c r="B10" s="18" t="s">
        <v>389</v>
      </c>
      <c r="C10" s="17">
        <v>0.41128422898748301</v>
      </c>
      <c r="D10" s="17">
        <v>0.46949333973413299</v>
      </c>
      <c r="E10" s="17">
        <v>0.34363588193911998</v>
      </c>
      <c r="F10" s="17"/>
      <c r="G10" s="17">
        <v>0.41343984540172901</v>
      </c>
      <c r="H10" s="17">
        <v>0.41591619200107699</v>
      </c>
      <c r="I10" s="17">
        <v>0.48792206484593598</v>
      </c>
      <c r="J10" s="17">
        <v>0.42985085225495001</v>
      </c>
      <c r="K10" s="17">
        <v>0.46958933602777903</v>
      </c>
      <c r="L10" s="17">
        <v>0.31719919990642598</v>
      </c>
      <c r="M10" s="17"/>
      <c r="N10" s="17">
        <v>0.60496239537588703</v>
      </c>
      <c r="O10" s="17">
        <v>0.36374964771656698</v>
      </c>
      <c r="P10" s="17">
        <v>0.46575170598698701</v>
      </c>
      <c r="Q10" s="17">
        <v>0.33342618876687602</v>
      </c>
      <c r="R10" s="17">
        <v>0.27283248239950703</v>
      </c>
      <c r="S10" s="17"/>
      <c r="T10" s="17">
        <v>0.51346641930669801</v>
      </c>
      <c r="U10" s="17">
        <v>0.37711102171952798</v>
      </c>
      <c r="V10" s="17">
        <v>0.411024829654974</v>
      </c>
      <c r="W10" s="17">
        <v>0.408923723129065</v>
      </c>
      <c r="X10" s="17"/>
      <c r="Y10" s="17">
        <v>0.49442891206439399</v>
      </c>
      <c r="Z10" s="17">
        <v>0.176697394874235</v>
      </c>
      <c r="AA10" s="17">
        <v>0.35538534264011201</v>
      </c>
      <c r="AB10" s="17">
        <v>0.43572573515177399</v>
      </c>
      <c r="AC10" s="17">
        <v>0.47216476901266902</v>
      </c>
      <c r="AD10" s="17">
        <v>0.70307734540033895</v>
      </c>
      <c r="AE10" s="17"/>
      <c r="AF10" s="17">
        <v>0.45667949230124</v>
      </c>
      <c r="AG10" s="17"/>
      <c r="AH10" s="17">
        <v>0.41079293539547601</v>
      </c>
      <c r="AI10" s="17"/>
      <c r="AJ10" s="17">
        <v>0.42953597362060603</v>
      </c>
      <c r="AK10" s="17">
        <v>0.60332408746189703</v>
      </c>
      <c r="AL10" s="17">
        <v>0.33168779965046902</v>
      </c>
      <c r="AM10" s="17">
        <v>0.32327785465097703</v>
      </c>
      <c r="AN10" s="17">
        <v>0.56661758278022401</v>
      </c>
    </row>
    <row r="11" spans="2:40" x14ac:dyDescent="0.35">
      <c r="B11" s="18" t="s">
        <v>89</v>
      </c>
      <c r="C11" s="19">
        <v>8.1274218074447999E-2</v>
      </c>
      <c r="D11" s="19">
        <v>7.8590879737795896E-2</v>
      </c>
      <c r="E11" s="19">
        <v>8.4392688717919703E-2</v>
      </c>
      <c r="F11" s="19"/>
      <c r="G11" s="19">
        <v>0.123558688009613</v>
      </c>
      <c r="H11" s="19">
        <v>0</v>
      </c>
      <c r="I11" s="19">
        <v>6.2225671270302998E-2</v>
      </c>
      <c r="J11" s="19">
        <v>4.1942466357407497E-2</v>
      </c>
      <c r="K11" s="19">
        <v>0.113134533427568</v>
      </c>
      <c r="L11" s="19">
        <v>0.13133096789255899</v>
      </c>
      <c r="M11" s="19"/>
      <c r="N11" s="19">
        <v>0.12754427070112201</v>
      </c>
      <c r="O11" s="19">
        <v>3.2602746050779299E-2</v>
      </c>
      <c r="P11" s="19">
        <v>6.3881861375650204E-2</v>
      </c>
      <c r="Q11" s="19">
        <v>9.4925379987694194E-2</v>
      </c>
      <c r="R11" s="19">
        <v>0.14425063511323699</v>
      </c>
      <c r="S11" s="19"/>
      <c r="T11" s="19">
        <v>0.15750485456101199</v>
      </c>
      <c r="U11" s="19">
        <v>0.123232009468963</v>
      </c>
      <c r="V11" s="19">
        <v>3.3449515635674498E-2</v>
      </c>
      <c r="W11" s="19">
        <v>6.1969825240965698E-2</v>
      </c>
      <c r="X11" s="19"/>
      <c r="Y11" s="19">
        <v>6.8177103349370397E-2</v>
      </c>
      <c r="Z11" s="19">
        <v>4.5666047842391901E-2</v>
      </c>
      <c r="AA11" s="19">
        <v>0.101221632212184</v>
      </c>
      <c r="AB11" s="19">
        <v>7.9272874553484293E-2</v>
      </c>
      <c r="AC11" s="19">
        <v>0.11675858623801701</v>
      </c>
      <c r="AD11" s="19">
        <v>0</v>
      </c>
      <c r="AE11" s="19"/>
      <c r="AF11" s="19">
        <v>8.0381960053046098E-2</v>
      </c>
      <c r="AG11" s="19"/>
      <c r="AH11" s="19">
        <v>8.2987437435129499E-2</v>
      </c>
      <c r="AI11" s="19"/>
      <c r="AJ11" s="19">
        <v>9.8771225832287105E-2</v>
      </c>
      <c r="AK11" s="19">
        <v>8.1580725048345806E-2</v>
      </c>
      <c r="AL11" s="19">
        <v>7.6465004027759895E-2</v>
      </c>
      <c r="AM11" s="19">
        <v>9.7129340346491497E-2</v>
      </c>
      <c r="AN11" s="19">
        <v>0</v>
      </c>
    </row>
    <row r="12" spans="2:40" x14ac:dyDescent="0.35">
      <c r="B12" s="16" t="s">
        <v>348</v>
      </c>
    </row>
    <row r="13" spans="2:40" x14ac:dyDescent="0.35">
      <c r="B13" t="s">
        <v>63</v>
      </c>
    </row>
    <row r="14" spans="2:40" x14ac:dyDescent="0.35">
      <c r="B14" t="s">
        <v>64</v>
      </c>
    </row>
    <row r="16" spans="2:40" x14ac:dyDescent="0.35">
      <c r="B16" s="8" t="str">
        <f>HYPERLINK("#'Contents'!A1", "Return to Contents")</f>
        <v>Return to Contents</v>
      </c>
    </row>
  </sheetData>
  <mergeCells count="9">
    <mergeCell ref="AF5"/>
    <mergeCell ref="AH5"/>
    <mergeCell ref="AJ5:AN5"/>
    <mergeCell ref="D2:AH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100-000000000000}">
  <dimension ref="B2:AN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0" width="10.7265625" customWidth="1"/>
    <col min="41" max="41" width="2.1796875" customWidth="1"/>
  </cols>
  <sheetData>
    <row r="2" spans="2:40" ht="40" customHeight="1" x14ac:dyDescent="0.35">
      <c r="D2" s="30" t="s">
        <v>402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row>
    <row r="5" spans="2:40" ht="30" customHeight="1" x14ac:dyDescent="0.35">
      <c r="B5" s="15"/>
      <c r="C5" s="15"/>
      <c r="D5" s="29" t="s">
        <v>49</v>
      </c>
      <c r="E5" s="29"/>
      <c r="F5" s="15"/>
      <c r="G5" s="29" t="s">
        <v>50</v>
      </c>
      <c r="H5" s="29"/>
      <c r="I5" s="29"/>
      <c r="J5" s="29"/>
      <c r="K5" s="29"/>
      <c r="L5" s="29"/>
      <c r="M5" s="15"/>
      <c r="N5" s="29" t="s">
        <v>51</v>
      </c>
      <c r="O5" s="29"/>
      <c r="P5" s="29"/>
      <c r="Q5" s="29"/>
      <c r="R5" s="29"/>
      <c r="S5" s="15"/>
      <c r="T5" s="29" t="s">
        <v>52</v>
      </c>
      <c r="U5" s="29"/>
      <c r="V5" s="29"/>
      <c r="W5" s="29"/>
      <c r="X5" s="15"/>
      <c r="Y5" s="29" t="s">
        <v>53</v>
      </c>
      <c r="Z5" s="29"/>
      <c r="AA5" s="29"/>
      <c r="AB5" s="29"/>
      <c r="AC5" s="29"/>
      <c r="AD5" s="29"/>
      <c r="AE5" s="15"/>
      <c r="AF5" s="29" t="s">
        <v>42</v>
      </c>
      <c r="AG5" s="15"/>
      <c r="AH5" s="29" t="s">
        <v>43</v>
      </c>
      <c r="AI5" s="15"/>
      <c r="AJ5" s="29" t="s">
        <v>54</v>
      </c>
      <c r="AK5" s="29"/>
      <c r="AL5" s="29"/>
      <c r="AM5" s="29"/>
      <c r="AN5" s="29"/>
    </row>
    <row r="6" spans="2:4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C6" s="12" t="s">
        <v>40</v>
      </c>
      <c r="AD6" s="12" t="s">
        <v>41</v>
      </c>
      <c r="AF6" s="12" t="s">
        <v>42</v>
      </c>
      <c r="AH6" s="12" t="s">
        <v>43</v>
      </c>
      <c r="AJ6" s="12" t="s">
        <v>44</v>
      </c>
      <c r="AK6" s="12" t="s">
        <v>45</v>
      </c>
      <c r="AL6" s="12" t="s">
        <v>46</v>
      </c>
      <c r="AM6" s="12" t="s">
        <v>47</v>
      </c>
      <c r="AN6" s="12" t="s">
        <v>48</v>
      </c>
    </row>
    <row r="7" spans="2:40" ht="30" customHeight="1" x14ac:dyDescent="0.35">
      <c r="B7" s="10" t="s">
        <v>19</v>
      </c>
      <c r="C7" s="10">
        <v>220</v>
      </c>
      <c r="D7" s="10">
        <v>98</v>
      </c>
      <c r="E7" s="10">
        <v>121</v>
      </c>
      <c r="F7" s="10"/>
      <c r="G7" s="10">
        <v>20</v>
      </c>
      <c r="H7" s="10">
        <v>39</v>
      </c>
      <c r="I7" s="10">
        <v>25</v>
      </c>
      <c r="J7" s="10">
        <v>40</v>
      </c>
      <c r="K7" s="10">
        <v>40</v>
      </c>
      <c r="L7" s="10">
        <v>56</v>
      </c>
      <c r="M7" s="10"/>
      <c r="N7" s="10">
        <v>19</v>
      </c>
      <c r="O7" s="10">
        <v>29</v>
      </c>
      <c r="P7" s="10">
        <v>79</v>
      </c>
      <c r="Q7" s="10">
        <v>65</v>
      </c>
      <c r="R7" s="10">
        <v>26</v>
      </c>
      <c r="S7" s="10"/>
      <c r="T7" s="10">
        <v>11</v>
      </c>
      <c r="U7" s="10">
        <v>63</v>
      </c>
      <c r="V7" s="10">
        <v>53</v>
      </c>
      <c r="W7" s="10">
        <v>59</v>
      </c>
      <c r="X7" s="10"/>
      <c r="Y7" s="10">
        <v>88</v>
      </c>
      <c r="Z7" s="10">
        <v>23</v>
      </c>
      <c r="AA7" s="10">
        <v>70</v>
      </c>
      <c r="AB7" s="10">
        <v>21</v>
      </c>
      <c r="AC7" s="10">
        <v>12</v>
      </c>
      <c r="AD7" s="10">
        <v>4</v>
      </c>
      <c r="AE7" s="10"/>
      <c r="AF7" s="10">
        <v>111</v>
      </c>
      <c r="AG7" s="10"/>
      <c r="AH7" s="10">
        <v>216</v>
      </c>
      <c r="AI7" s="10"/>
      <c r="AJ7" s="10">
        <v>77</v>
      </c>
      <c r="AK7" s="10">
        <v>38</v>
      </c>
      <c r="AL7" s="10">
        <v>37</v>
      </c>
      <c r="AM7" s="10">
        <v>50</v>
      </c>
      <c r="AN7" s="10">
        <v>18</v>
      </c>
    </row>
    <row r="8" spans="2:40" ht="30" customHeight="1" x14ac:dyDescent="0.35">
      <c r="B8" s="11" t="s">
        <v>20</v>
      </c>
      <c r="C8" s="11">
        <v>221</v>
      </c>
      <c r="D8" s="11">
        <v>109</v>
      </c>
      <c r="E8" s="11">
        <v>111</v>
      </c>
      <c r="F8" s="11"/>
      <c r="G8" s="11">
        <v>24</v>
      </c>
      <c r="H8" s="11">
        <v>44</v>
      </c>
      <c r="I8" s="11">
        <v>25</v>
      </c>
      <c r="J8" s="11">
        <v>41</v>
      </c>
      <c r="K8" s="11">
        <v>35</v>
      </c>
      <c r="L8" s="11">
        <v>53</v>
      </c>
      <c r="M8" s="11"/>
      <c r="N8" s="11">
        <v>20</v>
      </c>
      <c r="O8" s="11">
        <v>30</v>
      </c>
      <c r="P8" s="11">
        <v>76</v>
      </c>
      <c r="Q8" s="11">
        <v>67</v>
      </c>
      <c r="R8" s="11">
        <v>26</v>
      </c>
      <c r="S8" s="11"/>
      <c r="T8" s="11">
        <v>11</v>
      </c>
      <c r="U8" s="11">
        <v>62</v>
      </c>
      <c r="V8" s="11">
        <v>53</v>
      </c>
      <c r="W8" s="11">
        <v>61</v>
      </c>
      <c r="X8" s="11"/>
      <c r="Y8" s="11">
        <v>91</v>
      </c>
      <c r="Z8" s="11">
        <v>23</v>
      </c>
      <c r="AA8" s="11">
        <v>66</v>
      </c>
      <c r="AB8" s="11">
        <v>22</v>
      </c>
      <c r="AC8" s="11">
        <v>13</v>
      </c>
      <c r="AD8" s="11">
        <v>3</v>
      </c>
      <c r="AE8" s="11"/>
      <c r="AF8" s="11">
        <v>112</v>
      </c>
      <c r="AG8" s="11"/>
      <c r="AH8" s="11">
        <v>217</v>
      </c>
      <c r="AI8" s="11"/>
      <c r="AJ8" s="11">
        <v>74</v>
      </c>
      <c r="AK8" s="11">
        <v>37</v>
      </c>
      <c r="AL8" s="11">
        <v>35</v>
      </c>
      <c r="AM8" s="11">
        <v>56</v>
      </c>
      <c r="AN8" s="11">
        <v>20</v>
      </c>
    </row>
    <row r="9" spans="2:40" ht="29" x14ac:dyDescent="0.35">
      <c r="B9" s="18" t="s">
        <v>401</v>
      </c>
      <c r="C9" s="17">
        <v>0.65079666910645795</v>
      </c>
      <c r="D9" s="17">
        <v>0.60518271245838295</v>
      </c>
      <c r="E9" s="17">
        <v>0.70150616514082698</v>
      </c>
      <c r="F9" s="17"/>
      <c r="G9" s="17">
        <v>0.66990793863418596</v>
      </c>
      <c r="H9" s="17">
        <v>0.51857276215854697</v>
      </c>
      <c r="I9" s="17">
        <v>0.61018719006662403</v>
      </c>
      <c r="J9" s="17">
        <v>0.68516082788330901</v>
      </c>
      <c r="K9" s="17">
        <v>0.65621532471298805</v>
      </c>
      <c r="L9" s="17">
        <v>0.73977485623080896</v>
      </c>
      <c r="M9" s="17"/>
      <c r="N9" s="17">
        <v>0.66732248185851595</v>
      </c>
      <c r="O9" s="17">
        <v>0.62239315575346599</v>
      </c>
      <c r="P9" s="17">
        <v>0.64924032155446398</v>
      </c>
      <c r="Q9" s="17">
        <v>0.60492182075071499</v>
      </c>
      <c r="R9" s="17">
        <v>0.80239111853476996</v>
      </c>
      <c r="S9" s="17"/>
      <c r="T9" s="17">
        <v>0.26228171226658697</v>
      </c>
      <c r="U9" s="17">
        <v>0.72666447509842802</v>
      </c>
      <c r="V9" s="17">
        <v>0.71613302796924905</v>
      </c>
      <c r="W9" s="17">
        <v>0.66004693542461901</v>
      </c>
      <c r="X9" s="17"/>
      <c r="Y9" s="17">
        <v>0.65179484308449898</v>
      </c>
      <c r="Z9" s="17">
        <v>0.58849540976734005</v>
      </c>
      <c r="AA9" s="17">
        <v>0.72121960687354403</v>
      </c>
      <c r="AB9" s="17">
        <v>0.56763332636489905</v>
      </c>
      <c r="AC9" s="17">
        <v>0.58844289210175804</v>
      </c>
      <c r="AD9" s="17">
        <v>0.50736077115797296</v>
      </c>
      <c r="AE9" s="17"/>
      <c r="AF9" s="17">
        <v>0.68392782432296095</v>
      </c>
      <c r="AG9" s="17"/>
      <c r="AH9" s="17">
        <v>0.64760160430672298</v>
      </c>
      <c r="AI9" s="17"/>
      <c r="AJ9" s="17">
        <v>0.65459428680910103</v>
      </c>
      <c r="AK9" s="17">
        <v>0.55320766794391696</v>
      </c>
      <c r="AL9" s="17">
        <v>0.79344258767167697</v>
      </c>
      <c r="AM9" s="17">
        <v>0.60517224741981401</v>
      </c>
      <c r="AN9" s="17">
        <v>0.69583906753399305</v>
      </c>
    </row>
    <row r="10" spans="2:40" ht="29" x14ac:dyDescent="0.35">
      <c r="B10" s="18" t="s">
        <v>389</v>
      </c>
      <c r="C10" s="17">
        <v>0.28365885594074097</v>
      </c>
      <c r="D10" s="17">
        <v>0.36159608107121599</v>
      </c>
      <c r="E10" s="17">
        <v>0.20062023839017101</v>
      </c>
      <c r="F10" s="17"/>
      <c r="G10" s="17">
        <v>0.33009206136581398</v>
      </c>
      <c r="H10" s="17">
        <v>0.45760165926566498</v>
      </c>
      <c r="I10" s="17">
        <v>0.31758891472178902</v>
      </c>
      <c r="J10" s="17">
        <v>0.22248658929439599</v>
      </c>
      <c r="K10" s="17">
        <v>0.22239764192756201</v>
      </c>
      <c r="L10" s="17">
        <v>0.19124153482114301</v>
      </c>
      <c r="M10" s="17"/>
      <c r="N10" s="17">
        <v>0.28229103592502303</v>
      </c>
      <c r="O10" s="17">
        <v>0.28430141728796798</v>
      </c>
      <c r="P10" s="17">
        <v>0.28149436777104297</v>
      </c>
      <c r="Q10" s="17">
        <v>0.32656304672253</v>
      </c>
      <c r="R10" s="17">
        <v>0.16506010546352401</v>
      </c>
      <c r="S10" s="17"/>
      <c r="T10" s="17">
        <v>0.65289934107784597</v>
      </c>
      <c r="U10" s="17">
        <v>0.20282097022529799</v>
      </c>
      <c r="V10" s="17">
        <v>0.28386697203075101</v>
      </c>
      <c r="W10" s="17">
        <v>0.31098050474137801</v>
      </c>
      <c r="X10" s="17"/>
      <c r="Y10" s="17">
        <v>0.29958306398182699</v>
      </c>
      <c r="Z10" s="17">
        <v>0.29293521956124602</v>
      </c>
      <c r="AA10" s="17">
        <v>0.20792477089848699</v>
      </c>
      <c r="AB10" s="17">
        <v>0.39103571384796598</v>
      </c>
      <c r="AC10" s="17">
        <v>0.41155710789824201</v>
      </c>
      <c r="AD10" s="17">
        <v>0.26325050040474002</v>
      </c>
      <c r="AE10" s="17"/>
      <c r="AF10" s="17">
        <v>0.26691842758393503</v>
      </c>
      <c r="AG10" s="17"/>
      <c r="AH10" s="17">
        <v>0.28925809547293302</v>
      </c>
      <c r="AI10" s="17"/>
      <c r="AJ10" s="17">
        <v>0.26413212820370202</v>
      </c>
      <c r="AK10" s="17">
        <v>0.37298668206289098</v>
      </c>
      <c r="AL10" s="17">
        <v>0.15651176042006401</v>
      </c>
      <c r="AM10" s="17">
        <v>0.33939245263322299</v>
      </c>
      <c r="AN10" s="17">
        <v>0.25718026463122801</v>
      </c>
    </row>
    <row r="11" spans="2:40" x14ac:dyDescent="0.35">
      <c r="B11" s="18" t="s">
        <v>89</v>
      </c>
      <c r="C11" s="19">
        <v>6.5544474952801496E-2</v>
      </c>
      <c r="D11" s="19">
        <v>3.3221206470400499E-2</v>
      </c>
      <c r="E11" s="19">
        <v>9.7873596469001997E-2</v>
      </c>
      <c r="F11" s="19"/>
      <c r="G11" s="19">
        <v>0</v>
      </c>
      <c r="H11" s="19">
        <v>2.3825578575788101E-2</v>
      </c>
      <c r="I11" s="19">
        <v>7.2223895211586106E-2</v>
      </c>
      <c r="J11" s="19">
        <v>9.2352582822295706E-2</v>
      </c>
      <c r="K11" s="19">
        <v>0.12138703335945</v>
      </c>
      <c r="L11" s="19">
        <v>6.8983608948048294E-2</v>
      </c>
      <c r="M11" s="19"/>
      <c r="N11" s="19">
        <v>5.0386482216460901E-2</v>
      </c>
      <c r="O11" s="19">
        <v>9.3305426958565807E-2</v>
      </c>
      <c r="P11" s="19">
        <v>6.9265310674492903E-2</v>
      </c>
      <c r="Q11" s="19">
        <v>6.8515132526754396E-2</v>
      </c>
      <c r="R11" s="19">
        <v>3.2548776001705797E-2</v>
      </c>
      <c r="S11" s="19"/>
      <c r="T11" s="19">
        <v>8.4818946655566899E-2</v>
      </c>
      <c r="U11" s="19">
        <v>7.0514554676274696E-2</v>
      </c>
      <c r="V11" s="19">
        <v>0</v>
      </c>
      <c r="W11" s="19">
        <v>2.89725598340035E-2</v>
      </c>
      <c r="X11" s="19"/>
      <c r="Y11" s="19">
        <v>4.8622092933673901E-2</v>
      </c>
      <c r="Z11" s="19">
        <v>0.118569370671413</v>
      </c>
      <c r="AA11" s="19">
        <v>7.0855622227967999E-2</v>
      </c>
      <c r="AB11" s="19">
        <v>4.1330959787134601E-2</v>
      </c>
      <c r="AC11" s="19">
        <v>0</v>
      </c>
      <c r="AD11" s="19">
        <v>0.229388728437288</v>
      </c>
      <c r="AE11" s="19"/>
      <c r="AF11" s="19">
        <v>4.91537480931045E-2</v>
      </c>
      <c r="AG11" s="19"/>
      <c r="AH11" s="19">
        <v>6.3140300220344295E-2</v>
      </c>
      <c r="AI11" s="19"/>
      <c r="AJ11" s="19">
        <v>8.1273584987196598E-2</v>
      </c>
      <c r="AK11" s="19">
        <v>7.3805649993191905E-2</v>
      </c>
      <c r="AL11" s="19">
        <v>5.0045651908258097E-2</v>
      </c>
      <c r="AM11" s="19">
        <v>5.54352999469628E-2</v>
      </c>
      <c r="AN11" s="19">
        <v>4.6980667834778903E-2</v>
      </c>
    </row>
    <row r="12" spans="2:40" x14ac:dyDescent="0.35">
      <c r="B12" s="16" t="s">
        <v>348</v>
      </c>
    </row>
    <row r="13" spans="2:40" x14ac:dyDescent="0.35">
      <c r="B13" t="s">
        <v>63</v>
      </c>
    </row>
    <row r="14" spans="2:40" x14ac:dyDescent="0.35">
      <c r="B14" t="s">
        <v>64</v>
      </c>
    </row>
    <row r="16" spans="2:40" x14ac:dyDescent="0.35">
      <c r="B16" s="8" t="str">
        <f>HYPERLINK("#'Contents'!A1", "Return to Contents")</f>
        <v>Return to Contents</v>
      </c>
    </row>
  </sheetData>
  <mergeCells count="9">
    <mergeCell ref="AF5"/>
    <mergeCell ref="AH5"/>
    <mergeCell ref="AJ5:AN5"/>
    <mergeCell ref="D2:AH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200-000000000000}">
  <dimension ref="B2:AN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0" width="10.7265625" customWidth="1"/>
    <col min="41" max="41" width="2.1796875" customWidth="1"/>
  </cols>
  <sheetData>
    <row r="2" spans="2:40" ht="40" customHeight="1" x14ac:dyDescent="0.35">
      <c r="D2" s="30" t="s">
        <v>404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row>
    <row r="5" spans="2:40" ht="30" customHeight="1" x14ac:dyDescent="0.35">
      <c r="B5" s="15"/>
      <c r="C5" s="15"/>
      <c r="D5" s="29" t="s">
        <v>49</v>
      </c>
      <c r="E5" s="29"/>
      <c r="F5" s="15"/>
      <c r="G5" s="29" t="s">
        <v>50</v>
      </c>
      <c r="H5" s="29"/>
      <c r="I5" s="29"/>
      <c r="J5" s="29"/>
      <c r="K5" s="29"/>
      <c r="L5" s="29"/>
      <c r="M5" s="15"/>
      <c r="N5" s="29" t="s">
        <v>51</v>
      </c>
      <c r="O5" s="29"/>
      <c r="P5" s="29"/>
      <c r="Q5" s="29"/>
      <c r="R5" s="29"/>
      <c r="S5" s="15"/>
      <c r="T5" s="29" t="s">
        <v>52</v>
      </c>
      <c r="U5" s="29"/>
      <c r="V5" s="29"/>
      <c r="W5" s="29"/>
      <c r="X5" s="15"/>
      <c r="Y5" s="29" t="s">
        <v>53</v>
      </c>
      <c r="Z5" s="29"/>
      <c r="AA5" s="29"/>
      <c r="AB5" s="29"/>
      <c r="AC5" s="29"/>
      <c r="AD5" s="29"/>
      <c r="AE5" s="15"/>
      <c r="AF5" s="29" t="s">
        <v>42</v>
      </c>
      <c r="AG5" s="15"/>
      <c r="AH5" s="29" t="s">
        <v>43</v>
      </c>
      <c r="AI5" s="15"/>
      <c r="AJ5" s="29" t="s">
        <v>54</v>
      </c>
      <c r="AK5" s="29"/>
      <c r="AL5" s="29"/>
      <c r="AM5" s="29"/>
      <c r="AN5" s="29"/>
    </row>
    <row r="6" spans="2:4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C6" s="12" t="s">
        <v>40</v>
      </c>
      <c r="AD6" s="12" t="s">
        <v>41</v>
      </c>
      <c r="AF6" s="12" t="s">
        <v>42</v>
      </c>
      <c r="AH6" s="12" t="s">
        <v>43</v>
      </c>
      <c r="AJ6" s="12" t="s">
        <v>44</v>
      </c>
      <c r="AK6" s="12" t="s">
        <v>45</v>
      </c>
      <c r="AL6" s="12" t="s">
        <v>46</v>
      </c>
      <c r="AM6" s="12" t="s">
        <v>47</v>
      </c>
      <c r="AN6" s="12" t="s">
        <v>48</v>
      </c>
    </row>
    <row r="7" spans="2:40" ht="30" customHeight="1" x14ac:dyDescent="0.35">
      <c r="B7" s="10" t="s">
        <v>19</v>
      </c>
      <c r="C7" s="10">
        <v>202</v>
      </c>
      <c r="D7" s="10">
        <v>87</v>
      </c>
      <c r="E7" s="10">
        <v>114</v>
      </c>
      <c r="F7" s="10"/>
      <c r="G7" s="10">
        <v>24</v>
      </c>
      <c r="H7" s="10">
        <v>34</v>
      </c>
      <c r="I7" s="10">
        <v>22</v>
      </c>
      <c r="J7" s="10">
        <v>26</v>
      </c>
      <c r="K7" s="10">
        <v>39</v>
      </c>
      <c r="L7" s="10">
        <v>57</v>
      </c>
      <c r="M7" s="10"/>
      <c r="N7" s="10">
        <v>14</v>
      </c>
      <c r="O7" s="10">
        <v>27</v>
      </c>
      <c r="P7" s="10">
        <v>70</v>
      </c>
      <c r="Q7" s="10">
        <v>63</v>
      </c>
      <c r="R7" s="10">
        <v>26</v>
      </c>
      <c r="S7" s="10"/>
      <c r="T7" s="10">
        <v>16</v>
      </c>
      <c r="U7" s="10">
        <v>55</v>
      </c>
      <c r="V7" s="10">
        <v>48</v>
      </c>
      <c r="W7" s="10">
        <v>49</v>
      </c>
      <c r="X7" s="10"/>
      <c r="Y7" s="10">
        <v>88</v>
      </c>
      <c r="Z7" s="10">
        <v>19</v>
      </c>
      <c r="AA7" s="10">
        <v>63</v>
      </c>
      <c r="AB7" s="10">
        <v>6</v>
      </c>
      <c r="AC7" s="10">
        <v>20</v>
      </c>
      <c r="AD7" s="10">
        <v>5</v>
      </c>
      <c r="AE7" s="10"/>
      <c r="AF7" s="10">
        <v>97</v>
      </c>
      <c r="AG7" s="10"/>
      <c r="AH7" s="10">
        <v>192</v>
      </c>
      <c r="AI7" s="10"/>
      <c r="AJ7" s="10">
        <v>64</v>
      </c>
      <c r="AK7" s="10">
        <v>28</v>
      </c>
      <c r="AL7" s="10">
        <v>47</v>
      </c>
      <c r="AM7" s="10">
        <v>40</v>
      </c>
      <c r="AN7" s="10">
        <v>23</v>
      </c>
    </row>
    <row r="8" spans="2:40" ht="30" customHeight="1" x14ac:dyDescent="0.35">
      <c r="B8" s="11" t="s">
        <v>20</v>
      </c>
      <c r="C8" s="11">
        <v>200</v>
      </c>
      <c r="D8" s="11">
        <v>94</v>
      </c>
      <c r="E8" s="11">
        <v>106</v>
      </c>
      <c r="F8" s="11"/>
      <c r="G8" s="11">
        <v>26</v>
      </c>
      <c r="H8" s="11">
        <v>36</v>
      </c>
      <c r="I8" s="11">
        <v>23</v>
      </c>
      <c r="J8" s="11">
        <v>27</v>
      </c>
      <c r="K8" s="11">
        <v>33</v>
      </c>
      <c r="L8" s="11">
        <v>55</v>
      </c>
      <c r="M8" s="11"/>
      <c r="N8" s="11">
        <v>14</v>
      </c>
      <c r="O8" s="11">
        <v>28</v>
      </c>
      <c r="P8" s="11">
        <v>68</v>
      </c>
      <c r="Q8" s="11">
        <v>63</v>
      </c>
      <c r="R8" s="11">
        <v>25</v>
      </c>
      <c r="S8" s="11"/>
      <c r="T8" s="11">
        <v>16</v>
      </c>
      <c r="U8" s="11">
        <v>54</v>
      </c>
      <c r="V8" s="11">
        <v>48</v>
      </c>
      <c r="W8" s="11">
        <v>49</v>
      </c>
      <c r="X8" s="11"/>
      <c r="Y8" s="11">
        <v>88</v>
      </c>
      <c r="Z8" s="11">
        <v>19</v>
      </c>
      <c r="AA8" s="11">
        <v>60</v>
      </c>
      <c r="AB8" s="11">
        <v>6</v>
      </c>
      <c r="AC8" s="11">
        <v>21</v>
      </c>
      <c r="AD8" s="11">
        <v>5</v>
      </c>
      <c r="AE8" s="11"/>
      <c r="AF8" s="11">
        <v>95</v>
      </c>
      <c r="AG8" s="11"/>
      <c r="AH8" s="11">
        <v>191</v>
      </c>
      <c r="AI8" s="11"/>
      <c r="AJ8" s="11">
        <v>59</v>
      </c>
      <c r="AK8" s="11">
        <v>28</v>
      </c>
      <c r="AL8" s="11">
        <v>44</v>
      </c>
      <c r="AM8" s="11">
        <v>45</v>
      </c>
      <c r="AN8" s="11">
        <v>24</v>
      </c>
    </row>
    <row r="9" spans="2:40" ht="43.5" x14ac:dyDescent="0.35">
      <c r="B9" s="18" t="s">
        <v>403</v>
      </c>
      <c r="C9" s="17">
        <v>0.70738065432911901</v>
      </c>
      <c r="D9" s="17">
        <v>0.68267782745083805</v>
      </c>
      <c r="E9" s="17">
        <v>0.72651878743633502</v>
      </c>
      <c r="F9" s="17"/>
      <c r="G9" s="17">
        <v>0.67916510111103301</v>
      </c>
      <c r="H9" s="17">
        <v>0.58784581613630105</v>
      </c>
      <c r="I9" s="17">
        <v>0.68786513068395605</v>
      </c>
      <c r="J9" s="17">
        <v>0.80294112169685306</v>
      </c>
      <c r="K9" s="17">
        <v>0.71599427699656903</v>
      </c>
      <c r="L9" s="17">
        <v>0.75592844019207095</v>
      </c>
      <c r="M9" s="17"/>
      <c r="N9" s="17">
        <v>0.51092752008575504</v>
      </c>
      <c r="O9" s="17">
        <v>0.82975868975661604</v>
      </c>
      <c r="P9" s="17">
        <v>0.75471512773884797</v>
      </c>
      <c r="Q9" s="17">
        <v>0.64798712586565899</v>
      </c>
      <c r="R9" s="17">
        <v>0.68364720183040895</v>
      </c>
      <c r="S9" s="17"/>
      <c r="T9" s="17">
        <v>0.60911226855110301</v>
      </c>
      <c r="U9" s="17">
        <v>0.65575155729412005</v>
      </c>
      <c r="V9" s="17">
        <v>0.82700792351921804</v>
      </c>
      <c r="W9" s="17">
        <v>0.70064505254128495</v>
      </c>
      <c r="X9" s="17"/>
      <c r="Y9" s="17">
        <v>0.71251305354863304</v>
      </c>
      <c r="Z9" s="17">
        <v>0.70664521527482105</v>
      </c>
      <c r="AA9" s="17">
        <v>0.72699833772537603</v>
      </c>
      <c r="AB9" s="17">
        <v>0.77454189235644</v>
      </c>
      <c r="AC9" s="17">
        <v>0.67517435747565502</v>
      </c>
      <c r="AD9" s="17">
        <v>0.36500312138312102</v>
      </c>
      <c r="AE9" s="17"/>
      <c r="AF9" s="17">
        <v>0.69286236224075703</v>
      </c>
      <c r="AG9" s="17"/>
      <c r="AH9" s="17">
        <v>0.71208689153226701</v>
      </c>
      <c r="AI9" s="17"/>
      <c r="AJ9" s="17">
        <v>0.73201153634596505</v>
      </c>
      <c r="AK9" s="17">
        <v>0.56597670993345806</v>
      </c>
      <c r="AL9" s="17">
        <v>0.78197396613403003</v>
      </c>
      <c r="AM9" s="17">
        <v>0.68547495891212995</v>
      </c>
      <c r="AN9" s="17">
        <v>0.71103055085644196</v>
      </c>
    </row>
    <row r="10" spans="2:40" ht="29" x14ac:dyDescent="0.35">
      <c r="B10" s="18" t="s">
        <v>389</v>
      </c>
      <c r="C10" s="17">
        <v>0.25050732819430299</v>
      </c>
      <c r="D10" s="17">
        <v>0.30843126763309098</v>
      </c>
      <c r="E10" s="17">
        <v>0.20154908189672999</v>
      </c>
      <c r="F10" s="17"/>
      <c r="G10" s="17">
        <v>0.32083489888896699</v>
      </c>
      <c r="H10" s="17">
        <v>0.38739602203749202</v>
      </c>
      <c r="I10" s="17">
        <v>0.27305361565056102</v>
      </c>
      <c r="J10" s="17">
        <v>0.15874046760785099</v>
      </c>
      <c r="K10" s="17">
        <v>0.205009915424647</v>
      </c>
      <c r="L10" s="17">
        <v>0.18961751553508999</v>
      </c>
      <c r="M10" s="17"/>
      <c r="N10" s="17">
        <v>0.41876344679365202</v>
      </c>
      <c r="O10" s="17">
        <v>0.17024131024338399</v>
      </c>
      <c r="P10" s="17">
        <v>0.188482927797712</v>
      </c>
      <c r="Q10" s="17">
        <v>0.32352086892804599</v>
      </c>
      <c r="R10" s="17">
        <v>0.246606282914409</v>
      </c>
      <c r="S10" s="17"/>
      <c r="T10" s="17">
        <v>0.39088773144889699</v>
      </c>
      <c r="U10" s="17">
        <v>0.25615787970447901</v>
      </c>
      <c r="V10" s="17">
        <v>0.17299207648078199</v>
      </c>
      <c r="W10" s="17">
        <v>0.28069735239017501</v>
      </c>
      <c r="X10" s="17"/>
      <c r="Y10" s="17">
        <v>0.23535249617693699</v>
      </c>
      <c r="Z10" s="17">
        <v>0.29335478472517901</v>
      </c>
      <c r="AA10" s="17">
        <v>0.208172305705285</v>
      </c>
      <c r="AB10" s="17">
        <v>0.22545810764356</v>
      </c>
      <c r="AC10" s="17">
        <v>0.32482564252434498</v>
      </c>
      <c r="AD10" s="17">
        <v>0.63499687861687903</v>
      </c>
      <c r="AE10" s="17"/>
      <c r="AF10" s="17">
        <v>0.23857349634449801</v>
      </c>
      <c r="AG10" s="17"/>
      <c r="AH10" s="17">
        <v>0.25795499768545599</v>
      </c>
      <c r="AI10" s="17"/>
      <c r="AJ10" s="17">
        <v>0.22369162354814201</v>
      </c>
      <c r="AK10" s="17">
        <v>0.434023290066542</v>
      </c>
      <c r="AL10" s="17">
        <v>0.19765747721834701</v>
      </c>
      <c r="AM10" s="17">
        <v>0.247258894924619</v>
      </c>
      <c r="AN10" s="17">
        <v>0.21101682542135</v>
      </c>
    </row>
    <row r="11" spans="2:40" x14ac:dyDescent="0.35">
      <c r="B11" s="18" t="s">
        <v>89</v>
      </c>
      <c r="C11" s="19">
        <v>4.21120174765778E-2</v>
      </c>
      <c r="D11" s="19">
        <v>8.8909049160709307E-3</v>
      </c>
      <c r="E11" s="19">
        <v>7.1932130666934199E-2</v>
      </c>
      <c r="F11" s="19"/>
      <c r="G11" s="19">
        <v>0</v>
      </c>
      <c r="H11" s="19">
        <v>2.4758161826207201E-2</v>
      </c>
      <c r="I11" s="19">
        <v>3.9081253665482402E-2</v>
      </c>
      <c r="J11" s="19">
        <v>3.83184106952962E-2</v>
      </c>
      <c r="K11" s="19">
        <v>7.8995807578783495E-2</v>
      </c>
      <c r="L11" s="19">
        <v>5.44540442728388E-2</v>
      </c>
      <c r="M11" s="19"/>
      <c r="N11" s="19">
        <v>7.0309033120593195E-2</v>
      </c>
      <c r="O11" s="19">
        <v>0</v>
      </c>
      <c r="P11" s="19">
        <v>5.6801944463439502E-2</v>
      </c>
      <c r="Q11" s="19">
        <v>2.8492005206295499E-2</v>
      </c>
      <c r="R11" s="19">
        <v>6.9746515255181496E-2</v>
      </c>
      <c r="S11" s="19"/>
      <c r="T11" s="19">
        <v>0</v>
      </c>
      <c r="U11" s="19">
        <v>8.8090563001401806E-2</v>
      </c>
      <c r="V11" s="19">
        <v>0</v>
      </c>
      <c r="W11" s="19">
        <v>1.86575950685401E-2</v>
      </c>
      <c r="X11" s="19"/>
      <c r="Y11" s="19">
        <v>5.2134450274429402E-2</v>
      </c>
      <c r="Z11" s="19">
        <v>0</v>
      </c>
      <c r="AA11" s="19">
        <v>6.4829356569338095E-2</v>
      </c>
      <c r="AB11" s="19">
        <v>0</v>
      </c>
      <c r="AC11" s="19">
        <v>0</v>
      </c>
      <c r="AD11" s="19">
        <v>0</v>
      </c>
      <c r="AE11" s="19"/>
      <c r="AF11" s="19">
        <v>6.85641414147449E-2</v>
      </c>
      <c r="AG11" s="19"/>
      <c r="AH11" s="19">
        <v>2.9958110782276001E-2</v>
      </c>
      <c r="AI11" s="19"/>
      <c r="AJ11" s="19">
        <v>4.4296840105893402E-2</v>
      </c>
      <c r="AK11" s="19">
        <v>0</v>
      </c>
      <c r="AL11" s="19">
        <v>2.0368556647623801E-2</v>
      </c>
      <c r="AM11" s="19">
        <v>6.7266146163250398E-2</v>
      </c>
      <c r="AN11" s="19">
        <v>7.7952623722208195E-2</v>
      </c>
    </row>
    <row r="12" spans="2:40" x14ac:dyDescent="0.35">
      <c r="B12" s="16" t="s">
        <v>348</v>
      </c>
    </row>
    <row r="13" spans="2:40" x14ac:dyDescent="0.35">
      <c r="B13" t="s">
        <v>63</v>
      </c>
    </row>
    <row r="14" spans="2:40" x14ac:dyDescent="0.35">
      <c r="B14" t="s">
        <v>64</v>
      </c>
    </row>
    <row r="16" spans="2:40" x14ac:dyDescent="0.35">
      <c r="B16" s="8" t="str">
        <f>HYPERLINK("#'Contents'!A1", "Return to Contents")</f>
        <v>Return to Contents</v>
      </c>
    </row>
  </sheetData>
  <mergeCells count="9">
    <mergeCell ref="AF5"/>
    <mergeCell ref="AH5"/>
    <mergeCell ref="AJ5:AN5"/>
    <mergeCell ref="D2:AH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300-000000000000}">
  <dimension ref="B2:AN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0" width="10.7265625" customWidth="1"/>
    <col min="41" max="41" width="2.1796875" customWidth="1"/>
  </cols>
  <sheetData>
    <row r="2" spans="2:40" ht="40" customHeight="1" x14ac:dyDescent="0.35">
      <c r="D2" s="30" t="s">
        <v>406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row>
    <row r="5" spans="2:40" ht="30" customHeight="1" x14ac:dyDescent="0.35">
      <c r="B5" s="15"/>
      <c r="C5" s="15"/>
      <c r="D5" s="29" t="s">
        <v>49</v>
      </c>
      <c r="E5" s="29"/>
      <c r="F5" s="15"/>
      <c r="G5" s="29" t="s">
        <v>50</v>
      </c>
      <c r="H5" s="29"/>
      <c r="I5" s="29"/>
      <c r="J5" s="29"/>
      <c r="K5" s="29"/>
      <c r="L5" s="29"/>
      <c r="M5" s="15"/>
      <c r="N5" s="29" t="s">
        <v>51</v>
      </c>
      <c r="O5" s="29"/>
      <c r="P5" s="29"/>
      <c r="Q5" s="29"/>
      <c r="R5" s="29"/>
      <c r="S5" s="15"/>
      <c r="T5" s="29" t="s">
        <v>52</v>
      </c>
      <c r="U5" s="29"/>
      <c r="V5" s="29"/>
      <c r="W5" s="29"/>
      <c r="X5" s="15"/>
      <c r="Y5" s="29" t="s">
        <v>53</v>
      </c>
      <c r="Z5" s="29"/>
      <c r="AA5" s="29"/>
      <c r="AB5" s="29"/>
      <c r="AC5" s="29"/>
      <c r="AD5" s="29"/>
      <c r="AE5" s="15"/>
      <c r="AF5" s="29" t="s">
        <v>42</v>
      </c>
      <c r="AG5" s="15"/>
      <c r="AH5" s="29" t="s">
        <v>43</v>
      </c>
      <c r="AI5" s="15"/>
      <c r="AJ5" s="29" t="s">
        <v>54</v>
      </c>
      <c r="AK5" s="29"/>
      <c r="AL5" s="29"/>
      <c r="AM5" s="29"/>
      <c r="AN5" s="29"/>
    </row>
    <row r="6" spans="2:4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C6" s="12" t="s">
        <v>40</v>
      </c>
      <c r="AD6" s="12" t="s">
        <v>41</v>
      </c>
      <c r="AF6" s="12" t="s">
        <v>42</v>
      </c>
      <c r="AH6" s="12" t="s">
        <v>43</v>
      </c>
      <c r="AJ6" s="12" t="s">
        <v>44</v>
      </c>
      <c r="AK6" s="12" t="s">
        <v>45</v>
      </c>
      <c r="AL6" s="12" t="s">
        <v>46</v>
      </c>
      <c r="AM6" s="12" t="s">
        <v>47</v>
      </c>
      <c r="AN6" s="12" t="s">
        <v>48</v>
      </c>
    </row>
    <row r="7" spans="2:40" ht="30" customHeight="1" x14ac:dyDescent="0.35">
      <c r="B7" s="10" t="s">
        <v>19</v>
      </c>
      <c r="C7" s="10">
        <v>223</v>
      </c>
      <c r="D7" s="10">
        <v>107</v>
      </c>
      <c r="E7" s="10">
        <v>116</v>
      </c>
      <c r="F7" s="10"/>
      <c r="G7" s="10">
        <v>19</v>
      </c>
      <c r="H7" s="10">
        <v>29</v>
      </c>
      <c r="I7" s="10">
        <v>37</v>
      </c>
      <c r="J7" s="10">
        <v>43</v>
      </c>
      <c r="K7" s="10">
        <v>34</v>
      </c>
      <c r="L7" s="10">
        <v>61</v>
      </c>
      <c r="M7" s="10"/>
      <c r="N7" s="10">
        <v>11</v>
      </c>
      <c r="O7" s="10">
        <v>36</v>
      </c>
      <c r="P7" s="10">
        <v>73</v>
      </c>
      <c r="Q7" s="10">
        <v>63</v>
      </c>
      <c r="R7" s="10">
        <v>37</v>
      </c>
      <c r="S7" s="10"/>
      <c r="T7" s="10">
        <v>10</v>
      </c>
      <c r="U7" s="10">
        <v>56</v>
      </c>
      <c r="V7" s="10">
        <v>67</v>
      </c>
      <c r="W7" s="10">
        <v>69</v>
      </c>
      <c r="X7" s="10"/>
      <c r="Y7" s="10">
        <v>103</v>
      </c>
      <c r="Z7" s="10">
        <v>22</v>
      </c>
      <c r="AA7" s="10">
        <v>68</v>
      </c>
      <c r="AB7" s="10">
        <v>13</v>
      </c>
      <c r="AC7" s="10">
        <v>13</v>
      </c>
      <c r="AD7" s="10">
        <v>3</v>
      </c>
      <c r="AE7" s="10"/>
      <c r="AF7" s="10">
        <v>117</v>
      </c>
      <c r="AG7" s="10"/>
      <c r="AH7" s="10">
        <v>216</v>
      </c>
      <c r="AI7" s="10"/>
      <c r="AJ7" s="10">
        <v>77</v>
      </c>
      <c r="AK7" s="10">
        <v>30</v>
      </c>
      <c r="AL7" s="10">
        <v>46</v>
      </c>
      <c r="AM7" s="10">
        <v>44</v>
      </c>
      <c r="AN7" s="10">
        <v>26</v>
      </c>
    </row>
    <row r="8" spans="2:40" ht="30" customHeight="1" x14ac:dyDescent="0.35">
      <c r="B8" s="11" t="s">
        <v>20</v>
      </c>
      <c r="C8" s="11">
        <v>224</v>
      </c>
      <c r="D8" s="11">
        <v>117</v>
      </c>
      <c r="E8" s="11">
        <v>107</v>
      </c>
      <c r="F8" s="11"/>
      <c r="G8" s="11">
        <v>20</v>
      </c>
      <c r="H8" s="11">
        <v>33</v>
      </c>
      <c r="I8" s="11">
        <v>40</v>
      </c>
      <c r="J8" s="11">
        <v>43</v>
      </c>
      <c r="K8" s="11">
        <v>30</v>
      </c>
      <c r="L8" s="11">
        <v>58</v>
      </c>
      <c r="M8" s="11"/>
      <c r="N8" s="11">
        <v>12</v>
      </c>
      <c r="O8" s="11">
        <v>36</v>
      </c>
      <c r="P8" s="11">
        <v>72</v>
      </c>
      <c r="Q8" s="11">
        <v>64</v>
      </c>
      <c r="R8" s="11">
        <v>38</v>
      </c>
      <c r="S8" s="11"/>
      <c r="T8" s="11">
        <v>10</v>
      </c>
      <c r="U8" s="11">
        <v>53</v>
      </c>
      <c r="V8" s="11">
        <v>67</v>
      </c>
      <c r="W8" s="11">
        <v>73</v>
      </c>
      <c r="X8" s="11"/>
      <c r="Y8" s="11">
        <v>107</v>
      </c>
      <c r="Z8" s="11">
        <v>22</v>
      </c>
      <c r="AA8" s="11">
        <v>64</v>
      </c>
      <c r="AB8" s="11">
        <v>13</v>
      </c>
      <c r="AC8" s="11">
        <v>14</v>
      </c>
      <c r="AD8" s="11">
        <v>3</v>
      </c>
      <c r="AE8" s="11"/>
      <c r="AF8" s="11">
        <v>118</v>
      </c>
      <c r="AG8" s="11"/>
      <c r="AH8" s="11">
        <v>217</v>
      </c>
      <c r="AI8" s="11"/>
      <c r="AJ8" s="11">
        <v>74</v>
      </c>
      <c r="AK8" s="11">
        <v>30</v>
      </c>
      <c r="AL8" s="11">
        <v>44</v>
      </c>
      <c r="AM8" s="11">
        <v>47</v>
      </c>
      <c r="AN8" s="11">
        <v>29</v>
      </c>
    </row>
    <row r="9" spans="2:40" ht="43.5" x14ac:dyDescent="0.35">
      <c r="B9" s="18" t="s">
        <v>405</v>
      </c>
      <c r="C9" s="17">
        <v>0.780551556168674</v>
      </c>
      <c r="D9" s="17">
        <v>0.78779182655020896</v>
      </c>
      <c r="E9" s="17">
        <v>0.77258221612301103</v>
      </c>
      <c r="F9" s="17"/>
      <c r="G9" s="17">
        <v>0.83746530187389301</v>
      </c>
      <c r="H9" s="17">
        <v>0.66742583349828999</v>
      </c>
      <c r="I9" s="17">
        <v>0.78418323097759202</v>
      </c>
      <c r="J9" s="17">
        <v>0.74779640592667096</v>
      </c>
      <c r="K9" s="17">
        <v>0.828956761584417</v>
      </c>
      <c r="L9" s="17">
        <v>0.82210274113090398</v>
      </c>
      <c r="M9" s="17"/>
      <c r="N9" s="17">
        <v>0.447223018787268</v>
      </c>
      <c r="O9" s="17">
        <v>0.84090695609798805</v>
      </c>
      <c r="P9" s="17">
        <v>0.82134623061550205</v>
      </c>
      <c r="Q9" s="17">
        <v>0.76232774713696705</v>
      </c>
      <c r="R9" s="17">
        <v>0.79236666617640195</v>
      </c>
      <c r="S9" s="17"/>
      <c r="T9" s="17">
        <v>0.75995841224864003</v>
      </c>
      <c r="U9" s="17">
        <v>0.74756193573020202</v>
      </c>
      <c r="V9" s="17">
        <v>0.83113969967339496</v>
      </c>
      <c r="W9" s="17">
        <v>0.82061118650748999</v>
      </c>
      <c r="X9" s="17"/>
      <c r="Y9" s="17">
        <v>0.76550909981127102</v>
      </c>
      <c r="Z9" s="17">
        <v>0.87773390805252105</v>
      </c>
      <c r="AA9" s="17">
        <v>0.782781155820098</v>
      </c>
      <c r="AB9" s="17">
        <v>0.77562152103883897</v>
      </c>
      <c r="AC9" s="17">
        <v>0.75203250750883499</v>
      </c>
      <c r="AD9" s="17">
        <v>0.62465066629227695</v>
      </c>
      <c r="AE9" s="17"/>
      <c r="AF9" s="17">
        <v>0.79871636944934699</v>
      </c>
      <c r="AG9" s="17"/>
      <c r="AH9" s="17">
        <v>0.77789246848736904</v>
      </c>
      <c r="AI9" s="17"/>
      <c r="AJ9" s="17">
        <v>0.68700647351114197</v>
      </c>
      <c r="AK9" s="17">
        <v>0.76119962220749005</v>
      </c>
      <c r="AL9" s="17">
        <v>0.91500265551658</v>
      </c>
      <c r="AM9" s="17">
        <v>0.76904949442621096</v>
      </c>
      <c r="AN9" s="17">
        <v>0.85393662472000997</v>
      </c>
    </row>
    <row r="10" spans="2:40" ht="29" x14ac:dyDescent="0.35">
      <c r="B10" s="18" t="s">
        <v>389</v>
      </c>
      <c r="C10" s="17">
        <v>0.18072613038674901</v>
      </c>
      <c r="D10" s="17">
        <v>0.19174448336923799</v>
      </c>
      <c r="E10" s="17">
        <v>0.16859826816152601</v>
      </c>
      <c r="F10" s="17"/>
      <c r="G10" s="17">
        <v>0.100795359662364</v>
      </c>
      <c r="H10" s="17">
        <v>0.301134303787716</v>
      </c>
      <c r="I10" s="17">
        <v>0.21581676902240801</v>
      </c>
      <c r="J10" s="17">
        <v>0.18519969729917299</v>
      </c>
      <c r="K10" s="17">
        <v>0.116899502141323</v>
      </c>
      <c r="L10" s="17">
        <v>0.14490649312964399</v>
      </c>
      <c r="M10" s="17"/>
      <c r="N10" s="17">
        <v>0.44783217052103502</v>
      </c>
      <c r="O10" s="17">
        <v>0.12707308025582301</v>
      </c>
      <c r="P10" s="17">
        <v>0.140709964273598</v>
      </c>
      <c r="Q10" s="17">
        <v>0.19522698895924101</v>
      </c>
      <c r="R10" s="17">
        <v>0.18504007664145</v>
      </c>
      <c r="S10" s="17"/>
      <c r="T10" s="17">
        <v>0.126379976497449</v>
      </c>
      <c r="U10" s="17">
        <v>0.21917636672760499</v>
      </c>
      <c r="V10" s="17">
        <v>0.16886030032660601</v>
      </c>
      <c r="W10" s="17">
        <v>0.157337130803371</v>
      </c>
      <c r="X10" s="17"/>
      <c r="Y10" s="17">
        <v>0.22645001635871501</v>
      </c>
      <c r="Z10" s="17">
        <v>0</v>
      </c>
      <c r="AA10" s="17">
        <v>0.18740149327281599</v>
      </c>
      <c r="AB10" s="17">
        <v>6.9317347147876601E-2</v>
      </c>
      <c r="AC10" s="17">
        <v>0.16089827803714099</v>
      </c>
      <c r="AD10" s="17">
        <v>0.375349333707723</v>
      </c>
      <c r="AE10" s="17"/>
      <c r="AF10" s="17">
        <v>0.15835753182513401</v>
      </c>
      <c r="AG10" s="17"/>
      <c r="AH10" s="17">
        <v>0.18218494658311099</v>
      </c>
      <c r="AI10" s="17"/>
      <c r="AJ10" s="17">
        <v>0.24966758464559899</v>
      </c>
      <c r="AK10" s="17">
        <v>0.23880037779251001</v>
      </c>
      <c r="AL10" s="17">
        <v>4.0756902688845201E-2</v>
      </c>
      <c r="AM10" s="17">
        <v>0.209070056877696</v>
      </c>
      <c r="AN10" s="17">
        <v>0.110712036289011</v>
      </c>
    </row>
    <row r="11" spans="2:40" x14ac:dyDescent="0.35">
      <c r="B11" s="18" t="s">
        <v>89</v>
      </c>
      <c r="C11" s="19">
        <v>3.8722313444576703E-2</v>
      </c>
      <c r="D11" s="19">
        <v>2.0463690080552901E-2</v>
      </c>
      <c r="E11" s="19">
        <v>5.8819515715463101E-2</v>
      </c>
      <c r="F11" s="19"/>
      <c r="G11" s="19">
        <v>6.1739338463743701E-2</v>
      </c>
      <c r="H11" s="19">
        <v>3.1439862713994397E-2</v>
      </c>
      <c r="I11" s="19">
        <v>0</v>
      </c>
      <c r="J11" s="19">
        <v>6.7003896774156704E-2</v>
      </c>
      <c r="K11" s="19">
        <v>5.4143736274259502E-2</v>
      </c>
      <c r="L11" s="19">
        <v>3.2990765739451797E-2</v>
      </c>
      <c r="M11" s="19"/>
      <c r="N11" s="19">
        <v>0.10494481069169601</v>
      </c>
      <c r="O11" s="19">
        <v>3.2019963646188997E-2</v>
      </c>
      <c r="P11" s="19">
        <v>3.7943805110900099E-2</v>
      </c>
      <c r="Q11" s="19">
        <v>4.2445263903791997E-2</v>
      </c>
      <c r="R11" s="19">
        <v>2.25932571821486E-2</v>
      </c>
      <c r="S11" s="19"/>
      <c r="T11" s="19">
        <v>0.113661611253911</v>
      </c>
      <c r="U11" s="19">
        <v>3.3261697542192603E-2</v>
      </c>
      <c r="V11" s="19">
        <v>0</v>
      </c>
      <c r="W11" s="19">
        <v>2.20516826891386E-2</v>
      </c>
      <c r="X11" s="19"/>
      <c r="Y11" s="19">
        <v>8.0408838300132998E-3</v>
      </c>
      <c r="Z11" s="19">
        <v>0.12226609194747901</v>
      </c>
      <c r="AA11" s="19">
        <v>2.98173509070856E-2</v>
      </c>
      <c r="AB11" s="19">
        <v>0.15506113181328399</v>
      </c>
      <c r="AC11" s="19">
        <v>8.7069214454024393E-2</v>
      </c>
      <c r="AD11" s="19">
        <v>0</v>
      </c>
      <c r="AE11" s="19"/>
      <c r="AF11" s="19">
        <v>4.29260987255193E-2</v>
      </c>
      <c r="AG11" s="19"/>
      <c r="AH11" s="19">
        <v>3.9922584929519403E-2</v>
      </c>
      <c r="AI11" s="19"/>
      <c r="AJ11" s="19">
        <v>6.3325941843259195E-2</v>
      </c>
      <c r="AK11" s="19">
        <v>0</v>
      </c>
      <c r="AL11" s="19">
        <v>4.4240441794574398E-2</v>
      </c>
      <c r="AM11" s="19">
        <v>2.18804486960925E-2</v>
      </c>
      <c r="AN11" s="19">
        <v>3.5351338990978899E-2</v>
      </c>
    </row>
    <row r="12" spans="2:40" x14ac:dyDescent="0.35">
      <c r="B12" s="16" t="s">
        <v>348</v>
      </c>
    </row>
    <row r="13" spans="2:40" x14ac:dyDescent="0.35">
      <c r="B13" t="s">
        <v>63</v>
      </c>
    </row>
    <row r="14" spans="2:40" x14ac:dyDescent="0.35">
      <c r="B14" t="s">
        <v>64</v>
      </c>
    </row>
    <row r="16" spans="2:40" x14ac:dyDescent="0.35">
      <c r="B16" s="8" t="str">
        <f>HYPERLINK("#'Contents'!A1", "Return to Contents")</f>
        <v>Return to Contents</v>
      </c>
    </row>
  </sheetData>
  <mergeCells count="9">
    <mergeCell ref="AF5"/>
    <mergeCell ref="AH5"/>
    <mergeCell ref="AJ5:AN5"/>
    <mergeCell ref="D2:AH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400-000000000000}">
  <dimension ref="B2:AN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0" width="10.7265625" customWidth="1"/>
    <col min="41" max="41" width="2.1796875" customWidth="1"/>
  </cols>
  <sheetData>
    <row r="2" spans="2:40" ht="40" customHeight="1" x14ac:dyDescent="0.35">
      <c r="D2" s="30" t="s">
        <v>408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row>
    <row r="5" spans="2:40" ht="30" customHeight="1" x14ac:dyDescent="0.35">
      <c r="B5" s="15"/>
      <c r="C5" s="15"/>
      <c r="D5" s="29" t="s">
        <v>49</v>
      </c>
      <c r="E5" s="29"/>
      <c r="F5" s="15"/>
      <c r="G5" s="29" t="s">
        <v>50</v>
      </c>
      <c r="H5" s="29"/>
      <c r="I5" s="29"/>
      <c r="J5" s="29"/>
      <c r="K5" s="29"/>
      <c r="L5" s="29"/>
      <c r="M5" s="15"/>
      <c r="N5" s="29" t="s">
        <v>51</v>
      </c>
      <c r="O5" s="29"/>
      <c r="P5" s="29"/>
      <c r="Q5" s="29"/>
      <c r="R5" s="29"/>
      <c r="S5" s="15"/>
      <c r="T5" s="29" t="s">
        <v>52</v>
      </c>
      <c r="U5" s="29"/>
      <c r="V5" s="29"/>
      <c r="W5" s="29"/>
      <c r="X5" s="15"/>
      <c r="Y5" s="29" t="s">
        <v>53</v>
      </c>
      <c r="Z5" s="29"/>
      <c r="AA5" s="29"/>
      <c r="AB5" s="29"/>
      <c r="AC5" s="29"/>
      <c r="AD5" s="29"/>
      <c r="AE5" s="15"/>
      <c r="AF5" s="29" t="s">
        <v>42</v>
      </c>
      <c r="AG5" s="15"/>
      <c r="AH5" s="29" t="s">
        <v>43</v>
      </c>
      <c r="AI5" s="15"/>
      <c r="AJ5" s="29" t="s">
        <v>54</v>
      </c>
      <c r="AK5" s="29"/>
      <c r="AL5" s="29"/>
      <c r="AM5" s="29"/>
      <c r="AN5" s="29"/>
    </row>
    <row r="6" spans="2:4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C6" s="12" t="s">
        <v>40</v>
      </c>
      <c r="AD6" s="12" t="s">
        <v>41</v>
      </c>
      <c r="AF6" s="12" t="s">
        <v>42</v>
      </c>
      <c r="AH6" s="12" t="s">
        <v>43</v>
      </c>
      <c r="AJ6" s="12" t="s">
        <v>44</v>
      </c>
      <c r="AK6" s="12" t="s">
        <v>45</v>
      </c>
      <c r="AL6" s="12" t="s">
        <v>46</v>
      </c>
      <c r="AM6" s="12" t="s">
        <v>47</v>
      </c>
      <c r="AN6" s="12" t="s">
        <v>48</v>
      </c>
    </row>
    <row r="7" spans="2:40" ht="30" customHeight="1" x14ac:dyDescent="0.35">
      <c r="B7" s="10" t="s">
        <v>19</v>
      </c>
      <c r="C7" s="10">
        <v>222</v>
      </c>
      <c r="D7" s="10">
        <v>108</v>
      </c>
      <c r="E7" s="10">
        <v>113</v>
      </c>
      <c r="F7" s="10"/>
      <c r="G7" s="10">
        <v>22</v>
      </c>
      <c r="H7" s="10">
        <v>33</v>
      </c>
      <c r="I7" s="10">
        <v>30</v>
      </c>
      <c r="J7" s="10">
        <v>31</v>
      </c>
      <c r="K7" s="10">
        <v>51</v>
      </c>
      <c r="L7" s="10">
        <v>55</v>
      </c>
      <c r="M7" s="10"/>
      <c r="N7" s="10">
        <v>14</v>
      </c>
      <c r="O7" s="10">
        <v>29</v>
      </c>
      <c r="P7" s="10">
        <v>86</v>
      </c>
      <c r="Q7" s="10">
        <v>60</v>
      </c>
      <c r="R7" s="10">
        <v>30</v>
      </c>
      <c r="S7" s="10"/>
      <c r="T7" s="10">
        <v>16</v>
      </c>
      <c r="U7" s="10">
        <v>66</v>
      </c>
      <c r="V7" s="10">
        <v>51</v>
      </c>
      <c r="W7" s="10">
        <v>60</v>
      </c>
      <c r="X7" s="10"/>
      <c r="Y7" s="10">
        <v>94</v>
      </c>
      <c r="Z7" s="10">
        <v>22</v>
      </c>
      <c r="AA7" s="10">
        <v>70</v>
      </c>
      <c r="AB7" s="10">
        <v>15</v>
      </c>
      <c r="AC7" s="10">
        <v>12</v>
      </c>
      <c r="AD7" s="10">
        <v>7</v>
      </c>
      <c r="AE7" s="10"/>
      <c r="AF7" s="10">
        <v>112</v>
      </c>
      <c r="AG7" s="10"/>
      <c r="AH7" s="10">
        <v>216</v>
      </c>
      <c r="AI7" s="10"/>
      <c r="AJ7" s="10">
        <v>73</v>
      </c>
      <c r="AK7" s="10">
        <v>28</v>
      </c>
      <c r="AL7" s="10">
        <v>55</v>
      </c>
      <c r="AM7" s="10">
        <v>41</v>
      </c>
      <c r="AN7" s="10">
        <v>25</v>
      </c>
    </row>
    <row r="8" spans="2:40" ht="30" customHeight="1" x14ac:dyDescent="0.35">
      <c r="B8" s="11" t="s">
        <v>20</v>
      </c>
      <c r="C8" s="11">
        <v>222</v>
      </c>
      <c r="D8" s="11">
        <v>118</v>
      </c>
      <c r="E8" s="11">
        <v>103</v>
      </c>
      <c r="F8" s="11"/>
      <c r="G8" s="11">
        <v>24</v>
      </c>
      <c r="H8" s="11">
        <v>38</v>
      </c>
      <c r="I8" s="11">
        <v>32</v>
      </c>
      <c r="J8" s="11">
        <v>32</v>
      </c>
      <c r="K8" s="11">
        <v>44</v>
      </c>
      <c r="L8" s="11">
        <v>52</v>
      </c>
      <c r="M8" s="11"/>
      <c r="N8" s="11">
        <v>15</v>
      </c>
      <c r="O8" s="11">
        <v>30</v>
      </c>
      <c r="P8" s="11">
        <v>83</v>
      </c>
      <c r="Q8" s="11">
        <v>60</v>
      </c>
      <c r="R8" s="11">
        <v>31</v>
      </c>
      <c r="S8" s="11"/>
      <c r="T8" s="11">
        <v>16</v>
      </c>
      <c r="U8" s="11">
        <v>66</v>
      </c>
      <c r="V8" s="11">
        <v>50</v>
      </c>
      <c r="W8" s="11">
        <v>62</v>
      </c>
      <c r="X8" s="11"/>
      <c r="Y8" s="11">
        <v>97</v>
      </c>
      <c r="Z8" s="11">
        <v>22</v>
      </c>
      <c r="AA8" s="11">
        <v>66</v>
      </c>
      <c r="AB8" s="11">
        <v>14</v>
      </c>
      <c r="AC8" s="11">
        <v>13</v>
      </c>
      <c r="AD8" s="11">
        <v>7</v>
      </c>
      <c r="AE8" s="11"/>
      <c r="AF8" s="11">
        <v>112</v>
      </c>
      <c r="AG8" s="11"/>
      <c r="AH8" s="11">
        <v>216</v>
      </c>
      <c r="AI8" s="11"/>
      <c r="AJ8" s="11">
        <v>71</v>
      </c>
      <c r="AK8" s="11">
        <v>26</v>
      </c>
      <c r="AL8" s="11">
        <v>54</v>
      </c>
      <c r="AM8" s="11">
        <v>45</v>
      </c>
      <c r="AN8" s="11">
        <v>26</v>
      </c>
    </row>
    <row r="9" spans="2:40" ht="43.5" x14ac:dyDescent="0.35">
      <c r="B9" s="18" t="s">
        <v>407</v>
      </c>
      <c r="C9" s="17">
        <v>0.82739777253643398</v>
      </c>
      <c r="D9" s="17">
        <v>0.82495877123545003</v>
      </c>
      <c r="E9" s="17">
        <v>0.82852122268913297</v>
      </c>
      <c r="F9" s="17"/>
      <c r="G9" s="17">
        <v>0.86278326271358496</v>
      </c>
      <c r="H9" s="17">
        <v>0.85324519282935796</v>
      </c>
      <c r="I9" s="17">
        <v>0.62435553577983305</v>
      </c>
      <c r="J9" s="17">
        <v>0.86754567337955002</v>
      </c>
      <c r="K9" s="17">
        <v>0.84507891626691001</v>
      </c>
      <c r="L9" s="17">
        <v>0.875569953061759</v>
      </c>
      <c r="M9" s="17"/>
      <c r="N9" s="17">
        <v>0.81001656478526696</v>
      </c>
      <c r="O9" s="17">
        <v>0.90408417912144201</v>
      </c>
      <c r="P9" s="17">
        <v>0.81896477014223501</v>
      </c>
      <c r="Q9" s="17">
        <v>0.79894490154996001</v>
      </c>
      <c r="R9" s="17">
        <v>0.82292095839570201</v>
      </c>
      <c r="S9" s="17"/>
      <c r="T9" s="17">
        <v>0.79916290561220005</v>
      </c>
      <c r="U9" s="17">
        <v>0.77967968571707302</v>
      </c>
      <c r="V9" s="17">
        <v>0.88768857378078103</v>
      </c>
      <c r="W9" s="17">
        <v>0.80376910895910902</v>
      </c>
      <c r="X9" s="17"/>
      <c r="Y9" s="17">
        <v>0.83345331847709803</v>
      </c>
      <c r="Z9" s="17">
        <v>0.74189186381944205</v>
      </c>
      <c r="AA9" s="17">
        <v>0.83183802028568898</v>
      </c>
      <c r="AB9" s="17">
        <v>0.77116938923985001</v>
      </c>
      <c r="AC9" s="17">
        <v>0.92891293256284002</v>
      </c>
      <c r="AD9" s="17">
        <v>0.84376101076842502</v>
      </c>
      <c r="AE9" s="17"/>
      <c r="AF9" s="17">
        <v>0.78385429982959598</v>
      </c>
      <c r="AG9" s="17"/>
      <c r="AH9" s="17">
        <v>0.83109951350348499</v>
      </c>
      <c r="AI9" s="17"/>
      <c r="AJ9" s="17">
        <v>0.80325945733765503</v>
      </c>
      <c r="AK9" s="17">
        <v>0.83134846290936804</v>
      </c>
      <c r="AL9" s="17">
        <v>0.87714444075877496</v>
      </c>
      <c r="AM9" s="17">
        <v>0.825808196147921</v>
      </c>
      <c r="AN9" s="17">
        <v>0.78946519878925103</v>
      </c>
    </row>
    <row r="10" spans="2:40" ht="29" x14ac:dyDescent="0.35">
      <c r="B10" s="18" t="s">
        <v>389</v>
      </c>
      <c r="C10" s="17">
        <v>0.13540193151590699</v>
      </c>
      <c r="D10" s="17">
        <v>0.15026456758922199</v>
      </c>
      <c r="E10" s="17">
        <v>0.119778531684161</v>
      </c>
      <c r="F10" s="17"/>
      <c r="G10" s="17">
        <v>0.13721673728641501</v>
      </c>
      <c r="H10" s="17">
        <v>0.123089813043972</v>
      </c>
      <c r="I10" s="17">
        <v>0.34392555750148601</v>
      </c>
      <c r="J10" s="17">
        <v>9.7364772761683802E-2</v>
      </c>
      <c r="K10" s="17">
        <v>7.7803556894209897E-2</v>
      </c>
      <c r="L10" s="17">
        <v>8.9405855306628798E-2</v>
      </c>
      <c r="M10" s="17"/>
      <c r="N10" s="17">
        <v>5.7386913191075098E-2</v>
      </c>
      <c r="O10" s="17">
        <v>9.5915820878558294E-2</v>
      </c>
      <c r="P10" s="17">
        <v>0.13850047048765199</v>
      </c>
      <c r="Q10" s="17">
        <v>0.186160424041177</v>
      </c>
      <c r="R10" s="17">
        <v>0.118464249745784</v>
      </c>
      <c r="S10" s="17"/>
      <c r="T10" s="17">
        <v>0.14406612749084999</v>
      </c>
      <c r="U10" s="17">
        <v>0.120814973298231</v>
      </c>
      <c r="V10" s="17">
        <v>0.112311426219219</v>
      </c>
      <c r="W10" s="17">
        <v>0.18323093560095899</v>
      </c>
      <c r="X10" s="17"/>
      <c r="Y10" s="17">
        <v>0.147976040715255</v>
      </c>
      <c r="Z10" s="17">
        <v>0.222019400608539</v>
      </c>
      <c r="AA10" s="17">
        <v>9.72252229501369E-2</v>
      </c>
      <c r="AB10" s="17">
        <v>0.15906618011544199</v>
      </c>
      <c r="AC10" s="17">
        <v>7.1087067437159604E-2</v>
      </c>
      <c r="AD10" s="17">
        <v>0.156238989231575</v>
      </c>
      <c r="AE10" s="17"/>
      <c r="AF10" s="17">
        <v>0.15735080194005999</v>
      </c>
      <c r="AG10" s="17"/>
      <c r="AH10" s="17">
        <v>0.13904967075755201</v>
      </c>
      <c r="AI10" s="17"/>
      <c r="AJ10" s="17">
        <v>0.14391791993766401</v>
      </c>
      <c r="AK10" s="17">
        <v>0.13730698192583499</v>
      </c>
      <c r="AL10" s="17">
        <v>8.9676927703445194E-2</v>
      </c>
      <c r="AM10" s="17">
        <v>0.15394144716181399</v>
      </c>
      <c r="AN10" s="17">
        <v>0.17219612777964199</v>
      </c>
    </row>
    <row r="11" spans="2:40" x14ac:dyDescent="0.35">
      <c r="B11" s="18" t="s">
        <v>89</v>
      </c>
      <c r="C11" s="19">
        <v>3.7200295947658599E-2</v>
      </c>
      <c r="D11" s="19">
        <v>2.4776661175328601E-2</v>
      </c>
      <c r="E11" s="19">
        <v>5.17002456267057E-2</v>
      </c>
      <c r="F11" s="19"/>
      <c r="G11" s="19">
        <v>0</v>
      </c>
      <c r="H11" s="19">
        <v>2.36649941266695E-2</v>
      </c>
      <c r="I11" s="19">
        <v>3.1718906718680502E-2</v>
      </c>
      <c r="J11" s="19">
        <v>3.5089553858766102E-2</v>
      </c>
      <c r="K11" s="19">
        <v>7.7117526838880193E-2</v>
      </c>
      <c r="L11" s="19">
        <v>3.50241916316123E-2</v>
      </c>
      <c r="M11" s="19"/>
      <c r="N11" s="19">
        <v>0.13259652202365799</v>
      </c>
      <c r="O11" s="19">
        <v>0</v>
      </c>
      <c r="P11" s="19">
        <v>4.2534759370113202E-2</v>
      </c>
      <c r="Q11" s="19">
        <v>1.4894674408863801E-2</v>
      </c>
      <c r="R11" s="19">
        <v>5.8614791858513399E-2</v>
      </c>
      <c r="S11" s="19"/>
      <c r="T11" s="19">
        <v>5.6770966896950298E-2</v>
      </c>
      <c r="U11" s="19">
        <v>9.95053409846966E-2</v>
      </c>
      <c r="V11" s="19">
        <v>0</v>
      </c>
      <c r="W11" s="19">
        <v>1.2999955439932299E-2</v>
      </c>
      <c r="X11" s="19"/>
      <c r="Y11" s="19">
        <v>1.8570640807647299E-2</v>
      </c>
      <c r="Z11" s="19">
        <v>3.6088735572019498E-2</v>
      </c>
      <c r="AA11" s="19">
        <v>7.0936756764174297E-2</v>
      </c>
      <c r="AB11" s="19">
        <v>6.9764430644708594E-2</v>
      </c>
      <c r="AC11" s="19">
        <v>0</v>
      </c>
      <c r="AD11" s="19">
        <v>0</v>
      </c>
      <c r="AE11" s="19"/>
      <c r="AF11" s="19">
        <v>5.8794898230344103E-2</v>
      </c>
      <c r="AG11" s="19"/>
      <c r="AH11" s="19">
        <v>2.9850815738963001E-2</v>
      </c>
      <c r="AI11" s="19"/>
      <c r="AJ11" s="19">
        <v>5.2822622724681599E-2</v>
      </c>
      <c r="AK11" s="19">
        <v>3.1344555164796603E-2</v>
      </c>
      <c r="AL11" s="19">
        <v>3.3178631537780098E-2</v>
      </c>
      <c r="AM11" s="19">
        <v>2.0250356690264999E-2</v>
      </c>
      <c r="AN11" s="19">
        <v>3.8338673431106599E-2</v>
      </c>
    </row>
    <row r="12" spans="2:40" x14ac:dyDescent="0.35">
      <c r="B12" s="16" t="s">
        <v>348</v>
      </c>
    </row>
    <row r="13" spans="2:40" x14ac:dyDescent="0.35">
      <c r="B13" t="s">
        <v>63</v>
      </c>
    </row>
    <row r="14" spans="2:40" x14ac:dyDescent="0.35">
      <c r="B14" t="s">
        <v>64</v>
      </c>
    </row>
    <row r="16" spans="2:40" x14ac:dyDescent="0.35">
      <c r="B16" s="8" t="str">
        <f>HYPERLINK("#'Contents'!A1", "Return to Contents")</f>
        <v>Return to Contents</v>
      </c>
    </row>
  </sheetData>
  <mergeCells count="9">
    <mergeCell ref="AF5"/>
    <mergeCell ref="AH5"/>
    <mergeCell ref="AJ5:AN5"/>
    <mergeCell ref="D2:AH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500-000000000000}">
  <dimension ref="B2:AN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0" width="10.7265625" customWidth="1"/>
    <col min="41" max="41" width="2.1796875" customWidth="1"/>
  </cols>
  <sheetData>
    <row r="2" spans="2:40" ht="40" customHeight="1" x14ac:dyDescent="0.35">
      <c r="D2" s="30" t="s">
        <v>411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row>
    <row r="5" spans="2:40" ht="30" customHeight="1" x14ac:dyDescent="0.35">
      <c r="B5" s="15"/>
      <c r="C5" s="15"/>
      <c r="D5" s="29" t="s">
        <v>49</v>
      </c>
      <c r="E5" s="29"/>
      <c r="F5" s="15"/>
      <c r="G5" s="29" t="s">
        <v>50</v>
      </c>
      <c r="H5" s="29"/>
      <c r="I5" s="29"/>
      <c r="J5" s="29"/>
      <c r="K5" s="29"/>
      <c r="L5" s="29"/>
      <c r="M5" s="15"/>
      <c r="N5" s="29" t="s">
        <v>51</v>
      </c>
      <c r="O5" s="29"/>
      <c r="P5" s="29"/>
      <c r="Q5" s="29"/>
      <c r="R5" s="29"/>
      <c r="S5" s="15"/>
      <c r="T5" s="29" t="s">
        <v>52</v>
      </c>
      <c r="U5" s="29"/>
      <c r="V5" s="29"/>
      <c r="W5" s="29"/>
      <c r="X5" s="15"/>
      <c r="Y5" s="29" t="s">
        <v>53</v>
      </c>
      <c r="Z5" s="29"/>
      <c r="AA5" s="29"/>
      <c r="AB5" s="29"/>
      <c r="AC5" s="29"/>
      <c r="AD5" s="29"/>
      <c r="AE5" s="15"/>
      <c r="AF5" s="29" t="s">
        <v>42</v>
      </c>
      <c r="AG5" s="15"/>
      <c r="AH5" s="29" t="s">
        <v>43</v>
      </c>
      <c r="AI5" s="15"/>
      <c r="AJ5" s="29" t="s">
        <v>54</v>
      </c>
      <c r="AK5" s="29"/>
      <c r="AL5" s="29"/>
      <c r="AM5" s="29"/>
      <c r="AN5" s="29"/>
    </row>
    <row r="6" spans="2:4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C6" s="12" t="s">
        <v>40</v>
      </c>
      <c r="AD6" s="12" t="s">
        <v>41</v>
      </c>
      <c r="AF6" s="12" t="s">
        <v>42</v>
      </c>
      <c r="AH6" s="12" t="s">
        <v>43</v>
      </c>
      <c r="AJ6" s="12" t="s">
        <v>44</v>
      </c>
      <c r="AK6" s="12" t="s">
        <v>45</v>
      </c>
      <c r="AL6" s="12" t="s">
        <v>46</v>
      </c>
      <c r="AM6" s="12" t="s">
        <v>47</v>
      </c>
      <c r="AN6" s="12" t="s">
        <v>48</v>
      </c>
    </row>
    <row r="7" spans="2:40" ht="30" customHeight="1" x14ac:dyDescent="0.35">
      <c r="B7" s="10" t="s">
        <v>19</v>
      </c>
      <c r="C7" s="10">
        <v>196</v>
      </c>
      <c r="D7" s="10">
        <v>88</v>
      </c>
      <c r="E7" s="10">
        <v>107</v>
      </c>
      <c r="F7" s="10"/>
      <c r="G7" s="10">
        <v>12</v>
      </c>
      <c r="H7" s="10">
        <v>34</v>
      </c>
      <c r="I7" s="10">
        <v>34</v>
      </c>
      <c r="J7" s="10">
        <v>33</v>
      </c>
      <c r="K7" s="10">
        <v>36</v>
      </c>
      <c r="L7" s="10">
        <v>47</v>
      </c>
      <c r="M7" s="10"/>
      <c r="N7" s="10">
        <v>12</v>
      </c>
      <c r="O7" s="10">
        <v>27</v>
      </c>
      <c r="P7" s="10">
        <v>78</v>
      </c>
      <c r="Q7" s="10">
        <v>50</v>
      </c>
      <c r="R7" s="10">
        <v>28</v>
      </c>
      <c r="S7" s="10"/>
      <c r="T7" s="10">
        <v>11</v>
      </c>
      <c r="U7" s="10">
        <v>50</v>
      </c>
      <c r="V7" s="10">
        <v>56</v>
      </c>
      <c r="W7" s="10">
        <v>51</v>
      </c>
      <c r="X7" s="10"/>
      <c r="Y7" s="10">
        <v>91</v>
      </c>
      <c r="Z7" s="10">
        <v>17</v>
      </c>
      <c r="AA7" s="10">
        <v>58</v>
      </c>
      <c r="AB7" s="10">
        <v>16</v>
      </c>
      <c r="AC7" s="10">
        <v>9</v>
      </c>
      <c r="AD7" s="10">
        <v>3</v>
      </c>
      <c r="AE7" s="10"/>
      <c r="AF7" s="10">
        <v>100</v>
      </c>
      <c r="AG7" s="10"/>
      <c r="AH7" s="10">
        <v>191</v>
      </c>
      <c r="AI7" s="10"/>
      <c r="AJ7" s="10">
        <v>78</v>
      </c>
      <c r="AK7" s="10">
        <v>24</v>
      </c>
      <c r="AL7" s="10">
        <v>46</v>
      </c>
      <c r="AM7" s="10">
        <v>34</v>
      </c>
      <c r="AN7" s="10">
        <v>14</v>
      </c>
    </row>
    <row r="8" spans="2:40" ht="30" customHeight="1" x14ac:dyDescent="0.35">
      <c r="B8" s="11" t="s">
        <v>20</v>
      </c>
      <c r="C8" s="11">
        <v>196</v>
      </c>
      <c r="D8" s="11">
        <v>97</v>
      </c>
      <c r="E8" s="11">
        <v>98</v>
      </c>
      <c r="F8" s="11"/>
      <c r="G8" s="11">
        <v>13</v>
      </c>
      <c r="H8" s="11">
        <v>39</v>
      </c>
      <c r="I8" s="11">
        <v>34</v>
      </c>
      <c r="J8" s="11">
        <v>34</v>
      </c>
      <c r="K8" s="11">
        <v>31</v>
      </c>
      <c r="L8" s="11">
        <v>44</v>
      </c>
      <c r="M8" s="11"/>
      <c r="N8" s="11">
        <v>12</v>
      </c>
      <c r="O8" s="11">
        <v>27</v>
      </c>
      <c r="P8" s="11">
        <v>76</v>
      </c>
      <c r="Q8" s="11">
        <v>51</v>
      </c>
      <c r="R8" s="11">
        <v>29</v>
      </c>
      <c r="S8" s="11"/>
      <c r="T8" s="11">
        <v>11</v>
      </c>
      <c r="U8" s="11">
        <v>48</v>
      </c>
      <c r="V8" s="11">
        <v>56</v>
      </c>
      <c r="W8" s="11">
        <v>53</v>
      </c>
      <c r="X8" s="11"/>
      <c r="Y8" s="11">
        <v>95</v>
      </c>
      <c r="Z8" s="11">
        <v>17</v>
      </c>
      <c r="AA8" s="11">
        <v>54</v>
      </c>
      <c r="AB8" s="11">
        <v>16</v>
      </c>
      <c r="AC8" s="11">
        <v>10</v>
      </c>
      <c r="AD8" s="11">
        <v>3</v>
      </c>
      <c r="AE8" s="11"/>
      <c r="AF8" s="11">
        <v>100</v>
      </c>
      <c r="AG8" s="11"/>
      <c r="AH8" s="11">
        <v>191</v>
      </c>
      <c r="AI8" s="11"/>
      <c r="AJ8" s="11">
        <v>74</v>
      </c>
      <c r="AK8" s="11">
        <v>24</v>
      </c>
      <c r="AL8" s="11">
        <v>43</v>
      </c>
      <c r="AM8" s="11">
        <v>39</v>
      </c>
      <c r="AN8" s="11">
        <v>16</v>
      </c>
    </row>
    <row r="9" spans="2:40" ht="29" x14ac:dyDescent="0.35">
      <c r="B9" s="18" t="s">
        <v>409</v>
      </c>
      <c r="C9" s="17">
        <v>0.242915003492296</v>
      </c>
      <c r="D9" s="17">
        <v>0.304627294696104</v>
      </c>
      <c r="E9" s="17">
        <v>0.18398146299017801</v>
      </c>
      <c r="F9" s="17"/>
      <c r="G9" s="17">
        <v>0</v>
      </c>
      <c r="H9" s="17">
        <v>0.28109835554894302</v>
      </c>
      <c r="I9" s="17">
        <v>0.30433117439007701</v>
      </c>
      <c r="J9" s="17">
        <v>0.231067267899429</v>
      </c>
      <c r="K9" s="17">
        <v>0.25619043590555002</v>
      </c>
      <c r="L9" s="17">
        <v>0.23330395087589001</v>
      </c>
      <c r="M9" s="17"/>
      <c r="N9" s="17">
        <v>0.15259674848062199</v>
      </c>
      <c r="O9" s="17">
        <v>0.18364959575621501</v>
      </c>
      <c r="P9" s="17">
        <v>0.231530670769828</v>
      </c>
      <c r="Q9" s="17">
        <v>0.33782806241810898</v>
      </c>
      <c r="R9" s="17">
        <v>0.20516892409065701</v>
      </c>
      <c r="S9" s="17"/>
      <c r="T9" s="17">
        <v>0.168738534980898</v>
      </c>
      <c r="U9" s="17">
        <v>0.18948679126950899</v>
      </c>
      <c r="V9" s="17">
        <v>0.228123660784598</v>
      </c>
      <c r="W9" s="17">
        <v>0.362643716200091</v>
      </c>
      <c r="X9" s="17"/>
      <c r="Y9" s="17">
        <v>0.25680130030290499</v>
      </c>
      <c r="Z9" s="17">
        <v>0.27636167737825701</v>
      </c>
      <c r="AA9" s="17">
        <v>0.22363140368231901</v>
      </c>
      <c r="AB9" s="17">
        <v>0.19391333496796501</v>
      </c>
      <c r="AC9" s="17">
        <v>0.13451109185704699</v>
      </c>
      <c r="AD9" s="17">
        <v>0.31352723406210697</v>
      </c>
      <c r="AE9" s="17"/>
      <c r="AF9" s="17">
        <v>0.29571466785723699</v>
      </c>
      <c r="AG9" s="17"/>
      <c r="AH9" s="17">
        <v>0.23351884069762199</v>
      </c>
      <c r="AI9" s="17"/>
      <c r="AJ9" s="17">
        <v>0.21790985930064499</v>
      </c>
      <c r="AK9" s="17">
        <v>0.33841021903061602</v>
      </c>
      <c r="AL9" s="17">
        <v>0.29904107998764901</v>
      </c>
      <c r="AM9" s="17">
        <v>0.24708515781948201</v>
      </c>
      <c r="AN9" s="17">
        <v>6.0256968612801297E-2</v>
      </c>
    </row>
    <row r="10" spans="2:40" x14ac:dyDescent="0.35">
      <c r="B10" s="18" t="s">
        <v>410</v>
      </c>
      <c r="C10" s="17">
        <v>0.690274422140568</v>
      </c>
      <c r="D10" s="17">
        <v>0.65719749173838404</v>
      </c>
      <c r="E10" s="17">
        <v>0.71999813309680405</v>
      </c>
      <c r="F10" s="17"/>
      <c r="G10" s="17">
        <v>1</v>
      </c>
      <c r="H10" s="17">
        <v>0.669337678842995</v>
      </c>
      <c r="I10" s="17">
        <v>0.61423659819307896</v>
      </c>
      <c r="J10" s="17">
        <v>0.68217067257362296</v>
      </c>
      <c r="K10" s="17">
        <v>0.63363934889124796</v>
      </c>
      <c r="L10" s="17">
        <v>0.72231676258618105</v>
      </c>
      <c r="M10" s="17"/>
      <c r="N10" s="17">
        <v>0.76106140053683302</v>
      </c>
      <c r="O10" s="17">
        <v>0.78183552175234206</v>
      </c>
      <c r="P10" s="17">
        <v>0.73479776560098298</v>
      </c>
      <c r="Q10" s="17">
        <v>0.54549165495282703</v>
      </c>
      <c r="R10" s="17">
        <v>0.73636164872736098</v>
      </c>
      <c r="S10" s="17"/>
      <c r="T10" s="17">
        <v>0.74671009598822502</v>
      </c>
      <c r="U10" s="17">
        <v>0.75197737517726804</v>
      </c>
      <c r="V10" s="17">
        <v>0.771876339215402</v>
      </c>
      <c r="W10" s="17">
        <v>0.61649581603084402</v>
      </c>
      <c r="X10" s="17"/>
      <c r="Y10" s="17">
        <v>0.67599691737235501</v>
      </c>
      <c r="Z10" s="17">
        <v>0.61195493340971896</v>
      </c>
      <c r="AA10" s="17">
        <v>0.72112275259097902</v>
      </c>
      <c r="AB10" s="17">
        <v>0.74716384600490504</v>
      </c>
      <c r="AC10" s="17">
        <v>0.771311579078652</v>
      </c>
      <c r="AD10" s="17">
        <v>0.68647276593789297</v>
      </c>
      <c r="AE10" s="17"/>
      <c r="AF10" s="17">
        <v>0.65201003403968105</v>
      </c>
      <c r="AG10" s="17"/>
      <c r="AH10" s="17">
        <v>0.70222266753997697</v>
      </c>
      <c r="AI10" s="17"/>
      <c r="AJ10" s="17">
        <v>0.69769043688260302</v>
      </c>
      <c r="AK10" s="17">
        <v>0.584010769109226</v>
      </c>
      <c r="AL10" s="17">
        <v>0.67997561266237205</v>
      </c>
      <c r="AM10" s="17">
        <v>0.67266483954308098</v>
      </c>
      <c r="AN10" s="17">
        <v>0.879825942626279</v>
      </c>
    </row>
    <row r="11" spans="2:40" x14ac:dyDescent="0.35">
      <c r="B11" s="18" t="s">
        <v>89</v>
      </c>
      <c r="C11" s="19">
        <v>6.6810574367136194E-2</v>
      </c>
      <c r="D11" s="19">
        <v>3.8175213565512199E-2</v>
      </c>
      <c r="E11" s="19">
        <v>9.6020403913018096E-2</v>
      </c>
      <c r="F11" s="19"/>
      <c r="G11" s="19">
        <v>0</v>
      </c>
      <c r="H11" s="19">
        <v>4.9563965608062199E-2</v>
      </c>
      <c r="I11" s="19">
        <v>8.1432227416843903E-2</v>
      </c>
      <c r="J11" s="19">
        <v>8.6762059526947904E-2</v>
      </c>
      <c r="K11" s="19">
        <v>0.110170215203202</v>
      </c>
      <c r="L11" s="19">
        <v>4.4379286537928997E-2</v>
      </c>
      <c r="M11" s="19"/>
      <c r="N11" s="19">
        <v>8.6341850982544696E-2</v>
      </c>
      <c r="O11" s="19">
        <v>3.45148824914423E-2</v>
      </c>
      <c r="P11" s="19">
        <v>3.3671563629189202E-2</v>
      </c>
      <c r="Q11" s="19">
        <v>0.11668028262906301</v>
      </c>
      <c r="R11" s="19">
        <v>5.84694271819821E-2</v>
      </c>
      <c r="S11" s="19"/>
      <c r="T11" s="19">
        <v>8.4551369030876705E-2</v>
      </c>
      <c r="U11" s="19">
        <v>5.85358335532229E-2</v>
      </c>
      <c r="V11" s="19">
        <v>0</v>
      </c>
      <c r="W11" s="19">
        <v>2.08604677690645E-2</v>
      </c>
      <c r="X11" s="19"/>
      <c r="Y11" s="19">
        <v>6.7201782324739598E-2</v>
      </c>
      <c r="Z11" s="19">
        <v>0.111683389212025</v>
      </c>
      <c r="AA11" s="19">
        <v>5.5245843726701799E-2</v>
      </c>
      <c r="AB11" s="19">
        <v>5.8922819027130403E-2</v>
      </c>
      <c r="AC11" s="19">
        <v>9.4177329064301193E-2</v>
      </c>
      <c r="AD11" s="19">
        <v>0</v>
      </c>
      <c r="AE11" s="19"/>
      <c r="AF11" s="19">
        <v>5.2275298103081298E-2</v>
      </c>
      <c r="AG11" s="19"/>
      <c r="AH11" s="19">
        <v>6.4258491762401601E-2</v>
      </c>
      <c r="AI11" s="19"/>
      <c r="AJ11" s="19">
        <v>8.4399703816751895E-2</v>
      </c>
      <c r="AK11" s="19">
        <v>7.7579011860158503E-2</v>
      </c>
      <c r="AL11" s="19">
        <v>2.0983307349978698E-2</v>
      </c>
      <c r="AM11" s="19">
        <v>8.0250002637436604E-2</v>
      </c>
      <c r="AN11" s="19">
        <v>5.99170887609193E-2</v>
      </c>
    </row>
    <row r="12" spans="2:40" x14ac:dyDescent="0.35">
      <c r="B12" s="16" t="s">
        <v>348</v>
      </c>
    </row>
    <row r="13" spans="2:40" x14ac:dyDescent="0.35">
      <c r="B13" t="s">
        <v>63</v>
      </c>
    </row>
    <row r="14" spans="2:40" x14ac:dyDescent="0.35">
      <c r="B14" t="s">
        <v>64</v>
      </c>
    </row>
    <row r="16" spans="2:40" x14ac:dyDescent="0.35">
      <c r="B16" s="8" t="str">
        <f>HYPERLINK("#'Contents'!A1", "Return to Contents")</f>
        <v>Return to Contents</v>
      </c>
    </row>
  </sheetData>
  <mergeCells count="9">
    <mergeCell ref="AF5"/>
    <mergeCell ref="AH5"/>
    <mergeCell ref="AJ5:AN5"/>
    <mergeCell ref="D2:AH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600-000000000000}">
  <dimension ref="B2:AN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0" width="10.7265625" customWidth="1"/>
    <col min="41" max="41" width="2.1796875" customWidth="1"/>
  </cols>
  <sheetData>
    <row r="2" spans="2:40" ht="40" customHeight="1" x14ac:dyDescent="0.35">
      <c r="D2" s="30" t="s">
        <v>413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row>
    <row r="5" spans="2:40" ht="30" customHeight="1" x14ac:dyDescent="0.35">
      <c r="B5" s="15"/>
      <c r="C5" s="15"/>
      <c r="D5" s="29" t="s">
        <v>49</v>
      </c>
      <c r="E5" s="29"/>
      <c r="F5" s="15"/>
      <c r="G5" s="29" t="s">
        <v>50</v>
      </c>
      <c r="H5" s="29"/>
      <c r="I5" s="29"/>
      <c r="J5" s="29"/>
      <c r="K5" s="29"/>
      <c r="L5" s="29"/>
      <c r="M5" s="15"/>
      <c r="N5" s="29" t="s">
        <v>51</v>
      </c>
      <c r="O5" s="29"/>
      <c r="P5" s="29"/>
      <c r="Q5" s="29"/>
      <c r="R5" s="29"/>
      <c r="S5" s="15"/>
      <c r="T5" s="29" t="s">
        <v>52</v>
      </c>
      <c r="U5" s="29"/>
      <c r="V5" s="29"/>
      <c r="W5" s="29"/>
      <c r="X5" s="15"/>
      <c r="Y5" s="29" t="s">
        <v>53</v>
      </c>
      <c r="Z5" s="29"/>
      <c r="AA5" s="29"/>
      <c r="AB5" s="29"/>
      <c r="AC5" s="29"/>
      <c r="AD5" s="29"/>
      <c r="AE5" s="15"/>
      <c r="AF5" s="29" t="s">
        <v>42</v>
      </c>
      <c r="AG5" s="15"/>
      <c r="AH5" s="29" t="s">
        <v>43</v>
      </c>
      <c r="AI5" s="15"/>
      <c r="AJ5" s="29" t="s">
        <v>54</v>
      </c>
      <c r="AK5" s="29"/>
      <c r="AL5" s="29"/>
      <c r="AM5" s="29"/>
      <c r="AN5" s="29"/>
    </row>
    <row r="6" spans="2:4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C6" s="12" t="s">
        <v>40</v>
      </c>
      <c r="AD6" s="12" t="s">
        <v>41</v>
      </c>
      <c r="AF6" s="12" t="s">
        <v>42</v>
      </c>
      <c r="AH6" s="12" t="s">
        <v>43</v>
      </c>
      <c r="AJ6" s="12" t="s">
        <v>44</v>
      </c>
      <c r="AK6" s="12" t="s">
        <v>45</v>
      </c>
      <c r="AL6" s="12" t="s">
        <v>46</v>
      </c>
      <c r="AM6" s="12" t="s">
        <v>47</v>
      </c>
      <c r="AN6" s="12" t="s">
        <v>48</v>
      </c>
    </row>
    <row r="7" spans="2:40" ht="30" customHeight="1" x14ac:dyDescent="0.35">
      <c r="B7" s="10" t="s">
        <v>19</v>
      </c>
      <c r="C7" s="10">
        <v>197</v>
      </c>
      <c r="D7" s="10">
        <v>91</v>
      </c>
      <c r="E7" s="10">
        <v>105</v>
      </c>
      <c r="F7" s="10"/>
      <c r="G7" s="10">
        <v>15</v>
      </c>
      <c r="H7" s="10">
        <v>30</v>
      </c>
      <c r="I7" s="10">
        <v>31</v>
      </c>
      <c r="J7" s="10">
        <v>32</v>
      </c>
      <c r="K7" s="10">
        <v>40</v>
      </c>
      <c r="L7" s="10">
        <v>49</v>
      </c>
      <c r="M7" s="10"/>
      <c r="N7" s="10">
        <v>15</v>
      </c>
      <c r="O7" s="10">
        <v>26</v>
      </c>
      <c r="P7" s="10">
        <v>77</v>
      </c>
      <c r="Q7" s="10">
        <v>54</v>
      </c>
      <c r="R7" s="10">
        <v>23</v>
      </c>
      <c r="S7" s="10"/>
      <c r="T7" s="10">
        <v>8</v>
      </c>
      <c r="U7" s="10">
        <v>57</v>
      </c>
      <c r="V7" s="10">
        <v>48</v>
      </c>
      <c r="W7" s="10">
        <v>53</v>
      </c>
      <c r="X7" s="10"/>
      <c r="Y7" s="10">
        <v>79</v>
      </c>
      <c r="Z7" s="10">
        <v>24</v>
      </c>
      <c r="AA7" s="10">
        <v>63</v>
      </c>
      <c r="AB7" s="10">
        <v>10</v>
      </c>
      <c r="AC7" s="10">
        <v>13</v>
      </c>
      <c r="AD7" s="10">
        <v>6</v>
      </c>
      <c r="AE7" s="10"/>
      <c r="AF7" s="10">
        <v>100</v>
      </c>
      <c r="AG7" s="10"/>
      <c r="AH7" s="10">
        <v>188</v>
      </c>
      <c r="AI7" s="10"/>
      <c r="AJ7" s="10">
        <v>56</v>
      </c>
      <c r="AK7" s="10">
        <v>28</v>
      </c>
      <c r="AL7" s="10">
        <v>45</v>
      </c>
      <c r="AM7" s="10">
        <v>42</v>
      </c>
      <c r="AN7" s="10">
        <v>26</v>
      </c>
    </row>
    <row r="8" spans="2:40" ht="30" customHeight="1" x14ac:dyDescent="0.35">
      <c r="B8" s="11" t="s">
        <v>20</v>
      </c>
      <c r="C8" s="11">
        <v>199</v>
      </c>
      <c r="D8" s="11">
        <v>101</v>
      </c>
      <c r="E8" s="11">
        <v>97</v>
      </c>
      <c r="F8" s="11"/>
      <c r="G8" s="11">
        <v>18</v>
      </c>
      <c r="H8" s="11">
        <v>35</v>
      </c>
      <c r="I8" s="11">
        <v>33</v>
      </c>
      <c r="J8" s="11">
        <v>32</v>
      </c>
      <c r="K8" s="11">
        <v>35</v>
      </c>
      <c r="L8" s="11">
        <v>47</v>
      </c>
      <c r="M8" s="11"/>
      <c r="N8" s="11">
        <v>15</v>
      </c>
      <c r="O8" s="11">
        <v>29</v>
      </c>
      <c r="P8" s="11">
        <v>75</v>
      </c>
      <c r="Q8" s="11">
        <v>55</v>
      </c>
      <c r="R8" s="11">
        <v>22</v>
      </c>
      <c r="S8" s="11"/>
      <c r="T8" s="11">
        <v>8</v>
      </c>
      <c r="U8" s="11">
        <v>57</v>
      </c>
      <c r="V8" s="11">
        <v>48</v>
      </c>
      <c r="W8" s="11">
        <v>54</v>
      </c>
      <c r="X8" s="11"/>
      <c r="Y8" s="11">
        <v>83</v>
      </c>
      <c r="Z8" s="11">
        <v>23</v>
      </c>
      <c r="AA8" s="11">
        <v>60</v>
      </c>
      <c r="AB8" s="11">
        <v>10</v>
      </c>
      <c r="AC8" s="11">
        <v>14</v>
      </c>
      <c r="AD8" s="11">
        <v>6</v>
      </c>
      <c r="AE8" s="11"/>
      <c r="AF8" s="11">
        <v>100</v>
      </c>
      <c r="AG8" s="11"/>
      <c r="AH8" s="11">
        <v>189</v>
      </c>
      <c r="AI8" s="11"/>
      <c r="AJ8" s="11">
        <v>54</v>
      </c>
      <c r="AK8" s="11">
        <v>27</v>
      </c>
      <c r="AL8" s="11">
        <v>42</v>
      </c>
      <c r="AM8" s="11">
        <v>48</v>
      </c>
      <c r="AN8" s="11">
        <v>28</v>
      </c>
    </row>
    <row r="9" spans="2:40" ht="29" x14ac:dyDescent="0.35">
      <c r="B9" s="18" t="s">
        <v>412</v>
      </c>
      <c r="C9" s="17">
        <v>0.22406490514570801</v>
      </c>
      <c r="D9" s="17">
        <v>0.26022344133366898</v>
      </c>
      <c r="E9" s="17">
        <v>0.188864159917536</v>
      </c>
      <c r="F9" s="17"/>
      <c r="G9" s="17">
        <v>0.22422025449226801</v>
      </c>
      <c r="H9" s="17">
        <v>0.30342959870923902</v>
      </c>
      <c r="I9" s="17">
        <v>0.23395475554286199</v>
      </c>
      <c r="J9" s="17">
        <v>0.24198396186718199</v>
      </c>
      <c r="K9" s="17">
        <v>0.176263438174739</v>
      </c>
      <c r="L9" s="17">
        <v>0.18034744601764699</v>
      </c>
      <c r="M9" s="17"/>
      <c r="N9" s="17">
        <v>0.149988821088334</v>
      </c>
      <c r="O9" s="17">
        <v>0.30782842076599598</v>
      </c>
      <c r="P9" s="17">
        <v>0.21812485991471001</v>
      </c>
      <c r="Q9" s="17">
        <v>0.201764357009902</v>
      </c>
      <c r="R9" s="17">
        <v>0.26399233881391099</v>
      </c>
      <c r="S9" s="17"/>
      <c r="T9" s="17">
        <v>0.24390000261809899</v>
      </c>
      <c r="U9" s="17">
        <v>0.17422395967087601</v>
      </c>
      <c r="V9" s="17">
        <v>0.31591154050235198</v>
      </c>
      <c r="W9" s="17">
        <v>0.26094999035372002</v>
      </c>
      <c r="X9" s="17"/>
      <c r="Y9" s="17">
        <v>0.25720097451976698</v>
      </c>
      <c r="Z9" s="17">
        <v>0.26603401054379</v>
      </c>
      <c r="AA9" s="17">
        <v>0.17633926649640499</v>
      </c>
      <c r="AB9" s="17">
        <v>0.12904552762907801</v>
      </c>
      <c r="AC9" s="17">
        <v>0.27344493188914898</v>
      </c>
      <c r="AD9" s="17">
        <v>0</v>
      </c>
      <c r="AE9" s="17"/>
      <c r="AF9" s="17">
        <v>0.22410895713744</v>
      </c>
      <c r="AG9" s="17"/>
      <c r="AH9" s="17">
        <v>0.216367918580431</v>
      </c>
      <c r="AI9" s="17"/>
      <c r="AJ9" s="17">
        <v>0.29073721663935198</v>
      </c>
      <c r="AK9" s="17">
        <v>0.20551608260926599</v>
      </c>
      <c r="AL9" s="17">
        <v>0.24397618739471899</v>
      </c>
      <c r="AM9" s="17">
        <v>0.167148652281497</v>
      </c>
      <c r="AN9" s="17">
        <v>0.178199407551346</v>
      </c>
    </row>
    <row r="10" spans="2:40" x14ac:dyDescent="0.35">
      <c r="B10" s="18" t="s">
        <v>410</v>
      </c>
      <c r="C10" s="17">
        <v>0.704506320334092</v>
      </c>
      <c r="D10" s="17">
        <v>0.67068098995321401</v>
      </c>
      <c r="E10" s="17">
        <v>0.73655947112909703</v>
      </c>
      <c r="F10" s="17"/>
      <c r="G10" s="17">
        <v>0.77577974550773199</v>
      </c>
      <c r="H10" s="17">
        <v>0.69657040129076098</v>
      </c>
      <c r="I10" s="17">
        <v>0.67911369533507804</v>
      </c>
      <c r="J10" s="17">
        <v>0.64923885156626304</v>
      </c>
      <c r="K10" s="17">
        <v>0.70375363488105003</v>
      </c>
      <c r="L10" s="17">
        <v>0.74015722481583501</v>
      </c>
      <c r="M10" s="17"/>
      <c r="N10" s="17">
        <v>0.79401429190131201</v>
      </c>
      <c r="O10" s="17">
        <v>0.66017967137716005</v>
      </c>
      <c r="P10" s="17">
        <v>0.68179827616743005</v>
      </c>
      <c r="Q10" s="17">
        <v>0.72416867171902299</v>
      </c>
      <c r="R10" s="17">
        <v>0.69888083960334102</v>
      </c>
      <c r="S10" s="17"/>
      <c r="T10" s="17">
        <v>0.63208296090974303</v>
      </c>
      <c r="U10" s="17">
        <v>0.77737859887549099</v>
      </c>
      <c r="V10" s="17">
        <v>0.63029326813231101</v>
      </c>
      <c r="W10" s="17">
        <v>0.70065244735653098</v>
      </c>
      <c r="X10" s="17"/>
      <c r="Y10" s="17">
        <v>0.70436213650257895</v>
      </c>
      <c r="Z10" s="17">
        <v>0.66396223084019901</v>
      </c>
      <c r="AA10" s="17">
        <v>0.71399961419346702</v>
      </c>
      <c r="AB10" s="17">
        <v>0.78633935687437595</v>
      </c>
      <c r="AC10" s="17">
        <v>0.58859596082369803</v>
      </c>
      <c r="AD10" s="17">
        <v>1</v>
      </c>
      <c r="AE10" s="17"/>
      <c r="AF10" s="17">
        <v>0.69372523548415799</v>
      </c>
      <c r="AG10" s="17"/>
      <c r="AH10" s="17">
        <v>0.71358509247027602</v>
      </c>
      <c r="AI10" s="17"/>
      <c r="AJ10" s="17">
        <v>0.64567723125370502</v>
      </c>
      <c r="AK10" s="17">
        <v>0.72856396938571699</v>
      </c>
      <c r="AL10" s="17">
        <v>0.65152946802071598</v>
      </c>
      <c r="AM10" s="17">
        <v>0.789572554649005</v>
      </c>
      <c r="AN10" s="17">
        <v>0.73203265879143198</v>
      </c>
    </row>
    <row r="11" spans="2:40" x14ac:dyDescent="0.35">
      <c r="B11" s="18" t="s">
        <v>89</v>
      </c>
      <c r="C11" s="19">
        <v>7.1428774520199897E-2</v>
      </c>
      <c r="D11" s="19">
        <v>6.9095568713117297E-2</v>
      </c>
      <c r="E11" s="19">
        <v>7.4576368953367403E-2</v>
      </c>
      <c r="F11" s="19"/>
      <c r="G11" s="19">
        <v>0</v>
      </c>
      <c r="H11" s="19">
        <v>0</v>
      </c>
      <c r="I11" s="19">
        <v>8.6931549122060497E-2</v>
      </c>
      <c r="J11" s="19">
        <v>0.108777186566555</v>
      </c>
      <c r="K11" s="19">
        <v>0.11998292694421001</v>
      </c>
      <c r="L11" s="19">
        <v>7.9495329166518094E-2</v>
      </c>
      <c r="M11" s="19"/>
      <c r="N11" s="19">
        <v>5.5996887010353998E-2</v>
      </c>
      <c r="O11" s="19">
        <v>3.1991907856843402E-2</v>
      </c>
      <c r="P11" s="19">
        <v>0.10007686391786</v>
      </c>
      <c r="Q11" s="19">
        <v>7.40669712710747E-2</v>
      </c>
      <c r="R11" s="19">
        <v>3.7126821582747702E-2</v>
      </c>
      <c r="S11" s="19"/>
      <c r="T11" s="19">
        <v>0.124017036472158</v>
      </c>
      <c r="U11" s="19">
        <v>4.8397441453632499E-2</v>
      </c>
      <c r="V11" s="19">
        <v>5.3795191365336802E-2</v>
      </c>
      <c r="W11" s="19">
        <v>3.8397562289748999E-2</v>
      </c>
      <c r="X11" s="19"/>
      <c r="Y11" s="19">
        <v>3.8436888977654099E-2</v>
      </c>
      <c r="Z11" s="19">
        <v>7.0003758616011297E-2</v>
      </c>
      <c r="AA11" s="19">
        <v>0.10966111931012799</v>
      </c>
      <c r="AB11" s="19">
        <v>8.4615115496545601E-2</v>
      </c>
      <c r="AC11" s="19">
        <v>0.13795910728715299</v>
      </c>
      <c r="AD11" s="19">
        <v>0</v>
      </c>
      <c r="AE11" s="19"/>
      <c r="AF11" s="19">
        <v>8.2165807378402497E-2</v>
      </c>
      <c r="AG11" s="19"/>
      <c r="AH11" s="19">
        <v>7.0046988949293301E-2</v>
      </c>
      <c r="AI11" s="19"/>
      <c r="AJ11" s="19">
        <v>6.3585552106943596E-2</v>
      </c>
      <c r="AK11" s="19">
        <v>6.5919948005017201E-2</v>
      </c>
      <c r="AL11" s="19">
        <v>0.104494344584564</v>
      </c>
      <c r="AM11" s="19">
        <v>4.3278793069497501E-2</v>
      </c>
      <c r="AN11" s="19">
        <v>8.9767933657221702E-2</v>
      </c>
    </row>
    <row r="12" spans="2:40" x14ac:dyDescent="0.35">
      <c r="B12" s="16" t="s">
        <v>348</v>
      </c>
    </row>
    <row r="13" spans="2:40" x14ac:dyDescent="0.35">
      <c r="B13" t="s">
        <v>63</v>
      </c>
    </row>
    <row r="14" spans="2:40" x14ac:dyDescent="0.35">
      <c r="B14" t="s">
        <v>64</v>
      </c>
    </row>
    <row r="16" spans="2:40" x14ac:dyDescent="0.35">
      <c r="B16" s="8" t="str">
        <f>HYPERLINK("#'Contents'!A1", "Return to Contents")</f>
        <v>Return to Contents</v>
      </c>
    </row>
  </sheetData>
  <mergeCells count="9">
    <mergeCell ref="AF5"/>
    <mergeCell ref="AH5"/>
    <mergeCell ref="AJ5:AN5"/>
    <mergeCell ref="D2:AH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700-000000000000}">
  <dimension ref="B2:AN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0" width="10.7265625" customWidth="1"/>
    <col min="41" max="41" width="2.1796875" customWidth="1"/>
  </cols>
  <sheetData>
    <row r="2" spans="2:40" ht="40" customHeight="1" x14ac:dyDescent="0.35">
      <c r="D2" s="30" t="s">
        <v>415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row>
    <row r="5" spans="2:40" ht="30" customHeight="1" x14ac:dyDescent="0.35">
      <c r="B5" s="15"/>
      <c r="C5" s="15"/>
      <c r="D5" s="29" t="s">
        <v>49</v>
      </c>
      <c r="E5" s="29"/>
      <c r="F5" s="15"/>
      <c r="G5" s="29" t="s">
        <v>50</v>
      </c>
      <c r="H5" s="29"/>
      <c r="I5" s="29"/>
      <c r="J5" s="29"/>
      <c r="K5" s="29"/>
      <c r="L5" s="29"/>
      <c r="M5" s="15"/>
      <c r="N5" s="29" t="s">
        <v>51</v>
      </c>
      <c r="O5" s="29"/>
      <c r="P5" s="29"/>
      <c r="Q5" s="29"/>
      <c r="R5" s="29"/>
      <c r="S5" s="15"/>
      <c r="T5" s="29" t="s">
        <v>52</v>
      </c>
      <c r="U5" s="29"/>
      <c r="V5" s="29"/>
      <c r="W5" s="29"/>
      <c r="X5" s="15"/>
      <c r="Y5" s="29" t="s">
        <v>53</v>
      </c>
      <c r="Z5" s="29"/>
      <c r="AA5" s="29"/>
      <c r="AB5" s="29"/>
      <c r="AC5" s="29"/>
      <c r="AD5" s="29"/>
      <c r="AE5" s="15"/>
      <c r="AF5" s="29" t="s">
        <v>42</v>
      </c>
      <c r="AG5" s="15"/>
      <c r="AH5" s="29" t="s">
        <v>43</v>
      </c>
      <c r="AI5" s="15"/>
      <c r="AJ5" s="29" t="s">
        <v>54</v>
      </c>
      <c r="AK5" s="29"/>
      <c r="AL5" s="29"/>
      <c r="AM5" s="29"/>
      <c r="AN5" s="29"/>
    </row>
    <row r="6" spans="2:4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C6" s="12" t="s">
        <v>40</v>
      </c>
      <c r="AD6" s="12" t="s">
        <v>41</v>
      </c>
      <c r="AF6" s="12" t="s">
        <v>42</v>
      </c>
      <c r="AH6" s="12" t="s">
        <v>43</v>
      </c>
      <c r="AJ6" s="12" t="s">
        <v>44</v>
      </c>
      <c r="AK6" s="12" t="s">
        <v>45</v>
      </c>
      <c r="AL6" s="12" t="s">
        <v>46</v>
      </c>
      <c r="AM6" s="12" t="s">
        <v>47</v>
      </c>
      <c r="AN6" s="12" t="s">
        <v>48</v>
      </c>
    </row>
    <row r="7" spans="2:40" ht="30" customHeight="1" x14ac:dyDescent="0.35">
      <c r="B7" s="10" t="s">
        <v>19</v>
      </c>
      <c r="C7" s="10">
        <v>214</v>
      </c>
      <c r="D7" s="10">
        <v>101</v>
      </c>
      <c r="E7" s="10">
        <v>112</v>
      </c>
      <c r="F7" s="10"/>
      <c r="G7" s="10">
        <v>25</v>
      </c>
      <c r="H7" s="10">
        <v>26</v>
      </c>
      <c r="I7" s="10">
        <v>25</v>
      </c>
      <c r="J7" s="10">
        <v>36</v>
      </c>
      <c r="K7" s="10">
        <v>38</v>
      </c>
      <c r="L7" s="10">
        <v>64</v>
      </c>
      <c r="M7" s="10"/>
      <c r="N7" s="10">
        <v>21</v>
      </c>
      <c r="O7" s="10">
        <v>36</v>
      </c>
      <c r="P7" s="10">
        <v>68</v>
      </c>
      <c r="Q7" s="10">
        <v>66</v>
      </c>
      <c r="R7" s="10">
        <v>21</v>
      </c>
      <c r="S7" s="10"/>
      <c r="T7" s="10">
        <v>11</v>
      </c>
      <c r="U7" s="10">
        <v>65</v>
      </c>
      <c r="V7" s="10">
        <v>57</v>
      </c>
      <c r="W7" s="10">
        <v>57</v>
      </c>
      <c r="X7" s="10"/>
      <c r="Y7" s="10">
        <v>84</v>
      </c>
      <c r="Z7" s="10">
        <v>24</v>
      </c>
      <c r="AA7" s="10">
        <v>69</v>
      </c>
      <c r="AB7" s="10">
        <v>12</v>
      </c>
      <c r="AC7" s="10">
        <v>15</v>
      </c>
      <c r="AD7" s="10">
        <v>7</v>
      </c>
      <c r="AE7" s="10"/>
      <c r="AF7" s="10">
        <v>100</v>
      </c>
      <c r="AG7" s="10"/>
      <c r="AH7" s="10">
        <v>208</v>
      </c>
      <c r="AI7" s="10"/>
      <c r="AJ7" s="10">
        <v>69</v>
      </c>
      <c r="AK7" s="10">
        <v>37</v>
      </c>
      <c r="AL7" s="10">
        <v>42</v>
      </c>
      <c r="AM7" s="10">
        <v>49</v>
      </c>
      <c r="AN7" s="10">
        <v>17</v>
      </c>
    </row>
    <row r="8" spans="2:40" ht="30" customHeight="1" x14ac:dyDescent="0.35">
      <c r="B8" s="11" t="s">
        <v>20</v>
      </c>
      <c r="C8" s="11">
        <v>213</v>
      </c>
      <c r="D8" s="11">
        <v>109</v>
      </c>
      <c r="E8" s="11">
        <v>103</v>
      </c>
      <c r="F8" s="11"/>
      <c r="G8" s="11">
        <v>27</v>
      </c>
      <c r="H8" s="11">
        <v>29</v>
      </c>
      <c r="I8" s="11">
        <v>26</v>
      </c>
      <c r="J8" s="11">
        <v>37</v>
      </c>
      <c r="K8" s="11">
        <v>33</v>
      </c>
      <c r="L8" s="11">
        <v>61</v>
      </c>
      <c r="M8" s="11"/>
      <c r="N8" s="11">
        <v>22</v>
      </c>
      <c r="O8" s="11">
        <v>36</v>
      </c>
      <c r="P8" s="11">
        <v>65</v>
      </c>
      <c r="Q8" s="11">
        <v>67</v>
      </c>
      <c r="R8" s="11">
        <v>21</v>
      </c>
      <c r="S8" s="11"/>
      <c r="T8" s="11">
        <v>11</v>
      </c>
      <c r="U8" s="11">
        <v>64</v>
      </c>
      <c r="V8" s="11">
        <v>56</v>
      </c>
      <c r="W8" s="11">
        <v>59</v>
      </c>
      <c r="X8" s="11"/>
      <c r="Y8" s="11">
        <v>88</v>
      </c>
      <c r="Z8" s="11">
        <v>23</v>
      </c>
      <c r="AA8" s="11">
        <v>65</v>
      </c>
      <c r="AB8" s="11">
        <v>12</v>
      </c>
      <c r="AC8" s="11">
        <v>15</v>
      </c>
      <c r="AD8" s="11">
        <v>7</v>
      </c>
      <c r="AE8" s="11"/>
      <c r="AF8" s="11">
        <v>101</v>
      </c>
      <c r="AG8" s="11"/>
      <c r="AH8" s="11">
        <v>207</v>
      </c>
      <c r="AI8" s="11"/>
      <c r="AJ8" s="11">
        <v>67</v>
      </c>
      <c r="AK8" s="11">
        <v>36</v>
      </c>
      <c r="AL8" s="11">
        <v>40</v>
      </c>
      <c r="AM8" s="11">
        <v>54</v>
      </c>
      <c r="AN8" s="11">
        <v>17</v>
      </c>
    </row>
    <row r="9" spans="2:40" ht="29" x14ac:dyDescent="0.35">
      <c r="B9" s="18" t="s">
        <v>414</v>
      </c>
      <c r="C9" s="17">
        <v>0.25702375430600599</v>
      </c>
      <c r="D9" s="17">
        <v>0.26391077748944303</v>
      </c>
      <c r="E9" s="17">
        <v>0.25224498699786602</v>
      </c>
      <c r="F9" s="17"/>
      <c r="G9" s="17">
        <v>0.346754641665796</v>
      </c>
      <c r="H9" s="17">
        <v>0.22210149144520799</v>
      </c>
      <c r="I9" s="17">
        <v>0.38973677325091499</v>
      </c>
      <c r="J9" s="17">
        <v>0.19789406169466101</v>
      </c>
      <c r="K9" s="17">
        <v>0.15908685177571599</v>
      </c>
      <c r="L9" s="17">
        <v>0.26666454952983698</v>
      </c>
      <c r="M9" s="17"/>
      <c r="N9" s="17">
        <v>0.24721424058899399</v>
      </c>
      <c r="O9" s="17">
        <v>0.30472420022814001</v>
      </c>
      <c r="P9" s="17">
        <v>0.219973896374695</v>
      </c>
      <c r="Q9" s="17">
        <v>0.25022684206106599</v>
      </c>
      <c r="R9" s="17">
        <v>0.34276090234162698</v>
      </c>
      <c r="S9" s="17"/>
      <c r="T9" s="17">
        <v>0.35457020337693301</v>
      </c>
      <c r="U9" s="17">
        <v>0.22288625801360401</v>
      </c>
      <c r="V9" s="17">
        <v>0.30257434846916997</v>
      </c>
      <c r="W9" s="17">
        <v>0.214126472578683</v>
      </c>
      <c r="X9" s="17"/>
      <c r="Y9" s="17">
        <v>0.23012396692488099</v>
      </c>
      <c r="Z9" s="17">
        <v>0.33885935340361001</v>
      </c>
      <c r="AA9" s="17">
        <v>0.25092294796240699</v>
      </c>
      <c r="AB9" s="17">
        <v>0.26232897386071302</v>
      </c>
      <c r="AC9" s="17">
        <v>0.341682886751208</v>
      </c>
      <c r="AD9" s="17">
        <v>0.121740009512009</v>
      </c>
      <c r="AE9" s="17"/>
      <c r="AF9" s="17">
        <v>0.25573248712939001</v>
      </c>
      <c r="AG9" s="17"/>
      <c r="AH9" s="17">
        <v>0.25432692463225398</v>
      </c>
      <c r="AI9" s="17"/>
      <c r="AJ9" s="17">
        <v>0.236156109004141</v>
      </c>
      <c r="AK9" s="17">
        <v>0.34924264837312802</v>
      </c>
      <c r="AL9" s="17">
        <v>0.240906247842576</v>
      </c>
      <c r="AM9" s="17">
        <v>0.218230439764315</v>
      </c>
      <c r="AN9" s="17">
        <v>0.30388900389110202</v>
      </c>
    </row>
    <row r="10" spans="2:40" x14ac:dyDescent="0.35">
      <c r="B10" s="18" t="s">
        <v>410</v>
      </c>
      <c r="C10" s="17">
        <v>0.69549450880794905</v>
      </c>
      <c r="D10" s="17">
        <v>0.68223219569523696</v>
      </c>
      <c r="E10" s="17">
        <v>0.70651966410977796</v>
      </c>
      <c r="F10" s="17"/>
      <c r="G10" s="17">
        <v>0.65324535833420305</v>
      </c>
      <c r="H10" s="17">
        <v>0.77789850855479203</v>
      </c>
      <c r="I10" s="17">
        <v>0.52593697801524697</v>
      </c>
      <c r="J10" s="17">
        <v>0.75614938981898105</v>
      </c>
      <c r="K10" s="17">
        <v>0.68314982364771704</v>
      </c>
      <c r="L10" s="17">
        <v>0.71779709404062297</v>
      </c>
      <c r="M10" s="17"/>
      <c r="N10" s="17">
        <v>0.66794306605528997</v>
      </c>
      <c r="O10" s="17">
        <v>0.63927088701087798</v>
      </c>
      <c r="P10" s="17">
        <v>0.73666539256560903</v>
      </c>
      <c r="Q10" s="17">
        <v>0.72401826711418105</v>
      </c>
      <c r="R10" s="17">
        <v>0.61823250919258899</v>
      </c>
      <c r="S10" s="17"/>
      <c r="T10" s="17">
        <v>0.54623895026012803</v>
      </c>
      <c r="U10" s="17">
        <v>0.72101537670605298</v>
      </c>
      <c r="V10" s="17">
        <v>0.64562645355571902</v>
      </c>
      <c r="W10" s="17">
        <v>0.757610508073012</v>
      </c>
      <c r="X10" s="17"/>
      <c r="Y10" s="17">
        <v>0.73632382678742803</v>
      </c>
      <c r="Z10" s="17">
        <v>0.54006584943609903</v>
      </c>
      <c r="AA10" s="17">
        <v>0.69435514025930001</v>
      </c>
      <c r="AB10" s="17">
        <v>0.67019594726505305</v>
      </c>
      <c r="AC10" s="17">
        <v>0.65831711324879205</v>
      </c>
      <c r="AD10" s="17">
        <v>0.87825999048799097</v>
      </c>
      <c r="AE10" s="17"/>
      <c r="AF10" s="17">
        <v>0.705941803212213</v>
      </c>
      <c r="AG10" s="17"/>
      <c r="AH10" s="17">
        <v>0.70107863720966002</v>
      </c>
      <c r="AI10" s="17"/>
      <c r="AJ10" s="17">
        <v>0.69707663970854805</v>
      </c>
      <c r="AK10" s="17">
        <v>0.62449286010685701</v>
      </c>
      <c r="AL10" s="17">
        <v>0.68739171340443295</v>
      </c>
      <c r="AM10" s="17">
        <v>0.76327113316883899</v>
      </c>
      <c r="AN10" s="17">
        <v>0.64460429062853397</v>
      </c>
    </row>
    <row r="11" spans="2:40" x14ac:dyDescent="0.35">
      <c r="B11" s="18" t="s">
        <v>89</v>
      </c>
      <c r="C11" s="19">
        <v>4.7481736886044297E-2</v>
      </c>
      <c r="D11" s="19">
        <v>5.3857026815319897E-2</v>
      </c>
      <c r="E11" s="19">
        <v>4.1235348892356097E-2</v>
      </c>
      <c r="F11" s="19"/>
      <c r="G11" s="19">
        <v>0</v>
      </c>
      <c r="H11" s="19">
        <v>0</v>
      </c>
      <c r="I11" s="19">
        <v>8.4326248733837997E-2</v>
      </c>
      <c r="J11" s="19">
        <v>4.5956548486357697E-2</v>
      </c>
      <c r="K11" s="19">
        <v>0.157763324576567</v>
      </c>
      <c r="L11" s="19">
        <v>1.5538356429539799E-2</v>
      </c>
      <c r="M11" s="19"/>
      <c r="N11" s="19">
        <v>8.4842693355716495E-2</v>
      </c>
      <c r="O11" s="19">
        <v>5.6004912760981997E-2</v>
      </c>
      <c r="P11" s="19">
        <v>4.3360711059696799E-2</v>
      </c>
      <c r="Q11" s="19">
        <v>2.5754890824753199E-2</v>
      </c>
      <c r="R11" s="19">
        <v>3.9006588465784101E-2</v>
      </c>
      <c r="S11" s="19"/>
      <c r="T11" s="19">
        <v>9.9190846362938706E-2</v>
      </c>
      <c r="U11" s="19">
        <v>5.6098365280342399E-2</v>
      </c>
      <c r="V11" s="19">
        <v>5.1799197975111802E-2</v>
      </c>
      <c r="W11" s="19">
        <v>2.82630193483051E-2</v>
      </c>
      <c r="X11" s="19"/>
      <c r="Y11" s="19">
        <v>3.3552206287691101E-2</v>
      </c>
      <c r="Z11" s="19">
        <v>0.121074797160291</v>
      </c>
      <c r="AA11" s="19">
        <v>5.4721911778293199E-2</v>
      </c>
      <c r="AB11" s="19">
        <v>6.7475078874233402E-2</v>
      </c>
      <c r="AC11" s="19">
        <v>0</v>
      </c>
      <c r="AD11" s="19">
        <v>0</v>
      </c>
      <c r="AE11" s="19"/>
      <c r="AF11" s="19">
        <v>3.8325709658396503E-2</v>
      </c>
      <c r="AG11" s="19"/>
      <c r="AH11" s="19">
        <v>4.4594438158085802E-2</v>
      </c>
      <c r="AI11" s="19"/>
      <c r="AJ11" s="19">
        <v>6.6767251287310897E-2</v>
      </c>
      <c r="AK11" s="19">
        <v>2.62644915200148E-2</v>
      </c>
      <c r="AL11" s="19">
        <v>7.1702038752991706E-2</v>
      </c>
      <c r="AM11" s="19">
        <v>1.8498427066845801E-2</v>
      </c>
      <c r="AN11" s="19">
        <v>5.1506705480363901E-2</v>
      </c>
    </row>
    <row r="12" spans="2:40" x14ac:dyDescent="0.35">
      <c r="B12" s="16" t="s">
        <v>348</v>
      </c>
    </row>
    <row r="13" spans="2:40" x14ac:dyDescent="0.35">
      <c r="B13" t="s">
        <v>63</v>
      </c>
    </row>
    <row r="14" spans="2:40" x14ac:dyDescent="0.35">
      <c r="B14" t="s">
        <v>64</v>
      </c>
    </row>
    <row r="16" spans="2:40" x14ac:dyDescent="0.35">
      <c r="B16" s="8" t="str">
        <f>HYPERLINK("#'Contents'!A1", "Return to Contents")</f>
        <v>Return to Contents</v>
      </c>
    </row>
  </sheetData>
  <mergeCells count="9">
    <mergeCell ref="AF5"/>
    <mergeCell ref="AH5"/>
    <mergeCell ref="AJ5:AN5"/>
    <mergeCell ref="D2:AH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800-000000000000}">
  <dimension ref="B2:AN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0" width="10.7265625" customWidth="1"/>
    <col min="41" max="41" width="2.1796875" customWidth="1"/>
  </cols>
  <sheetData>
    <row r="2" spans="2:40" ht="40" customHeight="1" x14ac:dyDescent="0.35">
      <c r="D2" s="30" t="s">
        <v>417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row>
    <row r="5" spans="2:40" ht="30" customHeight="1" x14ac:dyDescent="0.35">
      <c r="B5" s="15"/>
      <c r="C5" s="15"/>
      <c r="D5" s="29" t="s">
        <v>49</v>
      </c>
      <c r="E5" s="29"/>
      <c r="F5" s="15"/>
      <c r="G5" s="29" t="s">
        <v>50</v>
      </c>
      <c r="H5" s="29"/>
      <c r="I5" s="29"/>
      <c r="J5" s="29"/>
      <c r="K5" s="29"/>
      <c r="L5" s="29"/>
      <c r="M5" s="15"/>
      <c r="N5" s="29" t="s">
        <v>51</v>
      </c>
      <c r="O5" s="29"/>
      <c r="P5" s="29"/>
      <c r="Q5" s="29"/>
      <c r="R5" s="29"/>
      <c r="S5" s="15"/>
      <c r="T5" s="29" t="s">
        <v>52</v>
      </c>
      <c r="U5" s="29"/>
      <c r="V5" s="29"/>
      <c r="W5" s="29"/>
      <c r="X5" s="15"/>
      <c r="Y5" s="29" t="s">
        <v>53</v>
      </c>
      <c r="Z5" s="29"/>
      <c r="AA5" s="29"/>
      <c r="AB5" s="29"/>
      <c r="AC5" s="29"/>
      <c r="AD5" s="29"/>
      <c r="AE5" s="15"/>
      <c r="AF5" s="29" t="s">
        <v>42</v>
      </c>
      <c r="AG5" s="15"/>
      <c r="AH5" s="29" t="s">
        <v>43</v>
      </c>
      <c r="AI5" s="15"/>
      <c r="AJ5" s="29" t="s">
        <v>54</v>
      </c>
      <c r="AK5" s="29"/>
      <c r="AL5" s="29"/>
      <c r="AM5" s="29"/>
      <c r="AN5" s="29"/>
    </row>
    <row r="6" spans="2:4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C6" s="12" t="s">
        <v>40</v>
      </c>
      <c r="AD6" s="12" t="s">
        <v>41</v>
      </c>
      <c r="AF6" s="12" t="s">
        <v>42</v>
      </c>
      <c r="AH6" s="12" t="s">
        <v>43</v>
      </c>
      <c r="AJ6" s="12" t="s">
        <v>44</v>
      </c>
      <c r="AK6" s="12" t="s">
        <v>45</v>
      </c>
      <c r="AL6" s="12" t="s">
        <v>46</v>
      </c>
      <c r="AM6" s="12" t="s">
        <v>47</v>
      </c>
      <c r="AN6" s="12" t="s">
        <v>48</v>
      </c>
    </row>
    <row r="7" spans="2:40" ht="30" customHeight="1" x14ac:dyDescent="0.35">
      <c r="B7" s="10" t="s">
        <v>19</v>
      </c>
      <c r="C7" s="10">
        <v>213</v>
      </c>
      <c r="D7" s="10">
        <v>96</v>
      </c>
      <c r="E7" s="10">
        <v>117</v>
      </c>
      <c r="F7" s="10"/>
      <c r="G7" s="10">
        <v>21</v>
      </c>
      <c r="H7" s="10">
        <v>27</v>
      </c>
      <c r="I7" s="10">
        <v>29</v>
      </c>
      <c r="J7" s="10">
        <v>25</v>
      </c>
      <c r="K7" s="10">
        <v>47</v>
      </c>
      <c r="L7" s="10">
        <v>64</v>
      </c>
      <c r="M7" s="10"/>
      <c r="N7" s="10">
        <v>21</v>
      </c>
      <c r="O7" s="10">
        <v>27</v>
      </c>
      <c r="P7" s="10">
        <v>84</v>
      </c>
      <c r="Q7" s="10">
        <v>54</v>
      </c>
      <c r="R7" s="10">
        <v>26</v>
      </c>
      <c r="S7" s="10"/>
      <c r="T7" s="10">
        <v>14</v>
      </c>
      <c r="U7" s="10">
        <v>57</v>
      </c>
      <c r="V7" s="10">
        <v>54</v>
      </c>
      <c r="W7" s="10">
        <v>61</v>
      </c>
      <c r="X7" s="10"/>
      <c r="Y7" s="10">
        <v>81</v>
      </c>
      <c r="Z7" s="10">
        <v>23</v>
      </c>
      <c r="AA7" s="10">
        <v>75</v>
      </c>
      <c r="AB7" s="10">
        <v>16</v>
      </c>
      <c r="AC7" s="10">
        <v>10</v>
      </c>
      <c r="AD7" s="10">
        <v>6</v>
      </c>
      <c r="AE7" s="10"/>
      <c r="AF7" s="10">
        <v>105</v>
      </c>
      <c r="AG7" s="10"/>
      <c r="AH7" s="10">
        <v>210</v>
      </c>
      <c r="AI7" s="10"/>
      <c r="AJ7" s="10">
        <v>70</v>
      </c>
      <c r="AK7" s="10">
        <v>29</v>
      </c>
      <c r="AL7" s="10">
        <v>51</v>
      </c>
      <c r="AM7" s="10">
        <v>44</v>
      </c>
      <c r="AN7" s="10">
        <v>19</v>
      </c>
    </row>
    <row r="8" spans="2:40" ht="30" customHeight="1" x14ac:dyDescent="0.35">
      <c r="B8" s="11" t="s">
        <v>20</v>
      </c>
      <c r="C8" s="11">
        <v>208</v>
      </c>
      <c r="D8" s="11">
        <v>100</v>
      </c>
      <c r="E8" s="11">
        <v>107</v>
      </c>
      <c r="F8" s="11"/>
      <c r="G8" s="11">
        <v>21</v>
      </c>
      <c r="H8" s="11">
        <v>29</v>
      </c>
      <c r="I8" s="11">
        <v>30</v>
      </c>
      <c r="J8" s="11">
        <v>25</v>
      </c>
      <c r="K8" s="11">
        <v>41</v>
      </c>
      <c r="L8" s="11">
        <v>62</v>
      </c>
      <c r="M8" s="11"/>
      <c r="N8" s="11">
        <v>21</v>
      </c>
      <c r="O8" s="11">
        <v>27</v>
      </c>
      <c r="P8" s="11">
        <v>81</v>
      </c>
      <c r="Q8" s="11">
        <v>52</v>
      </c>
      <c r="R8" s="11">
        <v>26</v>
      </c>
      <c r="S8" s="11"/>
      <c r="T8" s="11">
        <v>13</v>
      </c>
      <c r="U8" s="11">
        <v>55</v>
      </c>
      <c r="V8" s="11">
        <v>53</v>
      </c>
      <c r="W8" s="11">
        <v>61</v>
      </c>
      <c r="X8" s="11"/>
      <c r="Y8" s="11">
        <v>82</v>
      </c>
      <c r="Z8" s="11">
        <v>22</v>
      </c>
      <c r="AA8" s="11">
        <v>71</v>
      </c>
      <c r="AB8" s="11">
        <v>15</v>
      </c>
      <c r="AC8" s="11">
        <v>10</v>
      </c>
      <c r="AD8" s="11">
        <v>6</v>
      </c>
      <c r="AE8" s="11"/>
      <c r="AF8" s="11">
        <v>103</v>
      </c>
      <c r="AG8" s="11"/>
      <c r="AH8" s="11">
        <v>204</v>
      </c>
      <c r="AI8" s="11"/>
      <c r="AJ8" s="11">
        <v>66</v>
      </c>
      <c r="AK8" s="11">
        <v>27</v>
      </c>
      <c r="AL8" s="11">
        <v>48</v>
      </c>
      <c r="AM8" s="11">
        <v>47</v>
      </c>
      <c r="AN8" s="11">
        <v>20</v>
      </c>
    </row>
    <row r="9" spans="2:40" ht="29" x14ac:dyDescent="0.35">
      <c r="B9" s="18" t="s">
        <v>416</v>
      </c>
      <c r="C9" s="17">
        <v>0.33074408123829901</v>
      </c>
      <c r="D9" s="17">
        <v>0.34550051088948103</v>
      </c>
      <c r="E9" s="17">
        <v>0.31692704378092501</v>
      </c>
      <c r="F9" s="17"/>
      <c r="G9" s="17">
        <v>0.471428167484857</v>
      </c>
      <c r="H9" s="17">
        <v>0.55073283348820501</v>
      </c>
      <c r="I9" s="17">
        <v>0.30871285986577601</v>
      </c>
      <c r="J9" s="17">
        <v>0.36950138574747099</v>
      </c>
      <c r="K9" s="17">
        <v>0.23400994322730601</v>
      </c>
      <c r="L9" s="17">
        <v>0.23826237829543101</v>
      </c>
      <c r="M9" s="17"/>
      <c r="N9" s="17">
        <v>0.21716812196556101</v>
      </c>
      <c r="O9" s="17">
        <v>0.52431682719512496</v>
      </c>
      <c r="P9" s="17">
        <v>0.31240714773221301</v>
      </c>
      <c r="Q9" s="17">
        <v>0.23016779263227699</v>
      </c>
      <c r="R9" s="17">
        <v>0.490323195769306</v>
      </c>
      <c r="S9" s="17"/>
      <c r="T9" s="17">
        <v>0.34228652043096103</v>
      </c>
      <c r="U9" s="17">
        <v>0.26245243321566702</v>
      </c>
      <c r="V9" s="17">
        <v>0.33297045245600698</v>
      </c>
      <c r="W9" s="17">
        <v>0.34594297493870702</v>
      </c>
      <c r="X9" s="17"/>
      <c r="Y9" s="17">
        <v>0.36553758499933398</v>
      </c>
      <c r="Z9" s="17">
        <v>0.38526225478325399</v>
      </c>
      <c r="AA9" s="17">
        <v>0.24863141276491499</v>
      </c>
      <c r="AB9" s="17">
        <v>0.184705677329186</v>
      </c>
      <c r="AC9" s="17">
        <v>0.59253798077456099</v>
      </c>
      <c r="AD9" s="17">
        <v>0.47529562201028802</v>
      </c>
      <c r="AE9" s="17"/>
      <c r="AF9" s="17">
        <v>0.26049981574792003</v>
      </c>
      <c r="AG9" s="17"/>
      <c r="AH9" s="17">
        <v>0.32944283003656299</v>
      </c>
      <c r="AI9" s="17"/>
      <c r="AJ9" s="17">
        <v>0.37116912362765397</v>
      </c>
      <c r="AK9" s="17">
        <v>0.132489115932278</v>
      </c>
      <c r="AL9" s="17">
        <v>0.32933372144166501</v>
      </c>
      <c r="AM9" s="17">
        <v>0.313072445091856</v>
      </c>
      <c r="AN9" s="17">
        <v>0.50238441385599197</v>
      </c>
    </row>
    <row r="10" spans="2:40" x14ac:dyDescent="0.35">
      <c r="B10" s="18" t="s">
        <v>410</v>
      </c>
      <c r="C10" s="17">
        <v>0.62932879282119802</v>
      </c>
      <c r="D10" s="17">
        <v>0.61671205414285002</v>
      </c>
      <c r="E10" s="17">
        <v>0.64114235172598899</v>
      </c>
      <c r="F10" s="17"/>
      <c r="G10" s="17">
        <v>0.52857183251514295</v>
      </c>
      <c r="H10" s="17">
        <v>0.44926716651179499</v>
      </c>
      <c r="I10" s="17">
        <v>0.69128714013422399</v>
      </c>
      <c r="J10" s="17">
        <v>0.63049861425252895</v>
      </c>
      <c r="K10" s="17">
        <v>0.68260785047216499</v>
      </c>
      <c r="L10" s="17">
        <v>0.68240461567549704</v>
      </c>
      <c r="M10" s="17"/>
      <c r="N10" s="17">
        <v>0.69544069759104998</v>
      </c>
      <c r="O10" s="17">
        <v>0.47568317280487499</v>
      </c>
      <c r="P10" s="17">
        <v>0.63178305339121799</v>
      </c>
      <c r="Q10" s="17">
        <v>0.74970624839406297</v>
      </c>
      <c r="R10" s="17">
        <v>0.47512727578124903</v>
      </c>
      <c r="S10" s="17"/>
      <c r="T10" s="17">
        <v>0.65771347956903903</v>
      </c>
      <c r="U10" s="17">
        <v>0.65028640795645098</v>
      </c>
      <c r="V10" s="17">
        <v>0.64915383114780101</v>
      </c>
      <c r="W10" s="17">
        <v>0.65405702506129304</v>
      </c>
      <c r="X10" s="17"/>
      <c r="Y10" s="17">
        <v>0.62292187743916405</v>
      </c>
      <c r="Z10" s="17">
        <v>0.576925332811006</v>
      </c>
      <c r="AA10" s="17">
        <v>0.65934802249983104</v>
      </c>
      <c r="AB10" s="17">
        <v>0.81529432267081403</v>
      </c>
      <c r="AC10" s="17">
        <v>0.40746201922543901</v>
      </c>
      <c r="AD10" s="17">
        <v>0.52470437798971203</v>
      </c>
      <c r="AE10" s="17"/>
      <c r="AF10" s="17">
        <v>0.69411180487401203</v>
      </c>
      <c r="AG10" s="17"/>
      <c r="AH10" s="17">
        <v>0.63437820347257901</v>
      </c>
      <c r="AI10" s="17"/>
      <c r="AJ10" s="17">
        <v>0.62883087637234603</v>
      </c>
      <c r="AK10" s="17">
        <v>0.80098937416341498</v>
      </c>
      <c r="AL10" s="17">
        <v>0.59745380298964701</v>
      </c>
      <c r="AM10" s="17">
        <v>0.64171386959412602</v>
      </c>
      <c r="AN10" s="17">
        <v>0.453828188136088</v>
      </c>
    </row>
    <row r="11" spans="2:40" x14ac:dyDescent="0.35">
      <c r="B11" s="18" t="s">
        <v>89</v>
      </c>
      <c r="C11" s="19">
        <v>3.9927125940502899E-2</v>
      </c>
      <c r="D11" s="19">
        <v>3.7787434967668697E-2</v>
      </c>
      <c r="E11" s="19">
        <v>4.1930604493086901E-2</v>
      </c>
      <c r="F11" s="19"/>
      <c r="G11" s="19">
        <v>0</v>
      </c>
      <c r="H11" s="19">
        <v>0</v>
      </c>
      <c r="I11" s="19">
        <v>0</v>
      </c>
      <c r="J11" s="19">
        <v>0</v>
      </c>
      <c r="K11" s="19">
        <v>8.3382206300529907E-2</v>
      </c>
      <c r="L11" s="19">
        <v>7.9333006029072201E-2</v>
      </c>
      <c r="M11" s="19"/>
      <c r="N11" s="19">
        <v>8.7391180443389296E-2</v>
      </c>
      <c r="O11" s="19">
        <v>0</v>
      </c>
      <c r="P11" s="19">
        <v>5.5809798876568902E-2</v>
      </c>
      <c r="Q11" s="19">
        <v>2.0125958973659701E-2</v>
      </c>
      <c r="R11" s="19">
        <v>3.4549528449444797E-2</v>
      </c>
      <c r="S11" s="19"/>
      <c r="T11" s="19">
        <v>0</v>
      </c>
      <c r="U11" s="19">
        <v>8.7261158827881602E-2</v>
      </c>
      <c r="V11" s="19">
        <v>1.78757163961927E-2</v>
      </c>
      <c r="W11" s="19">
        <v>0</v>
      </c>
      <c r="X11" s="19"/>
      <c r="Y11" s="19">
        <v>1.15405375615016E-2</v>
      </c>
      <c r="Z11" s="19">
        <v>3.7812412405740098E-2</v>
      </c>
      <c r="AA11" s="19">
        <v>9.2020564735253899E-2</v>
      </c>
      <c r="AB11" s="19">
        <v>0</v>
      </c>
      <c r="AC11" s="19">
        <v>0</v>
      </c>
      <c r="AD11" s="19">
        <v>0</v>
      </c>
      <c r="AE11" s="19"/>
      <c r="AF11" s="19">
        <v>4.5388379378068E-2</v>
      </c>
      <c r="AG11" s="19"/>
      <c r="AH11" s="19">
        <v>3.6178966490858402E-2</v>
      </c>
      <c r="AI11" s="19"/>
      <c r="AJ11" s="19">
        <v>0</v>
      </c>
      <c r="AK11" s="19">
        <v>6.6521509904307496E-2</v>
      </c>
      <c r="AL11" s="19">
        <v>7.3212475568688595E-2</v>
      </c>
      <c r="AM11" s="19">
        <v>4.5213685314018301E-2</v>
      </c>
      <c r="AN11" s="19">
        <v>4.3787398007920503E-2</v>
      </c>
    </row>
    <row r="12" spans="2:40" x14ac:dyDescent="0.35">
      <c r="B12" s="16" t="s">
        <v>348</v>
      </c>
    </row>
    <row r="13" spans="2:40" x14ac:dyDescent="0.35">
      <c r="B13" t="s">
        <v>63</v>
      </c>
    </row>
    <row r="14" spans="2:40" x14ac:dyDescent="0.35">
      <c r="B14" t="s">
        <v>64</v>
      </c>
    </row>
    <row r="16" spans="2:40" x14ac:dyDescent="0.35">
      <c r="B16" s="8" t="str">
        <f>HYPERLINK("#'Contents'!A1", "Return to Contents")</f>
        <v>Return to Contents</v>
      </c>
    </row>
  </sheetData>
  <mergeCells count="9">
    <mergeCell ref="AF5"/>
    <mergeCell ref="AH5"/>
    <mergeCell ref="AJ5:AN5"/>
    <mergeCell ref="D2:AH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900-000000000000}">
  <dimension ref="B2:AN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0" width="10.7265625" customWidth="1"/>
    <col min="41" max="41" width="2.1796875" customWidth="1"/>
  </cols>
  <sheetData>
    <row r="2" spans="2:40" ht="40" customHeight="1" x14ac:dyDescent="0.35">
      <c r="D2" s="30" t="s">
        <v>419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row>
    <row r="5" spans="2:40" ht="30" customHeight="1" x14ac:dyDescent="0.35">
      <c r="B5" s="15"/>
      <c r="C5" s="15"/>
      <c r="D5" s="29" t="s">
        <v>49</v>
      </c>
      <c r="E5" s="29"/>
      <c r="F5" s="15"/>
      <c r="G5" s="29" t="s">
        <v>50</v>
      </c>
      <c r="H5" s="29"/>
      <c r="I5" s="29"/>
      <c r="J5" s="29"/>
      <c r="K5" s="29"/>
      <c r="L5" s="29"/>
      <c r="M5" s="15"/>
      <c r="N5" s="29" t="s">
        <v>51</v>
      </c>
      <c r="O5" s="29"/>
      <c r="P5" s="29"/>
      <c r="Q5" s="29"/>
      <c r="R5" s="29"/>
      <c r="S5" s="15"/>
      <c r="T5" s="29" t="s">
        <v>52</v>
      </c>
      <c r="U5" s="29"/>
      <c r="V5" s="29"/>
      <c r="W5" s="29"/>
      <c r="X5" s="15"/>
      <c r="Y5" s="29" t="s">
        <v>53</v>
      </c>
      <c r="Z5" s="29"/>
      <c r="AA5" s="29"/>
      <c r="AB5" s="29"/>
      <c r="AC5" s="29"/>
      <c r="AD5" s="29"/>
      <c r="AE5" s="15"/>
      <c r="AF5" s="29" t="s">
        <v>42</v>
      </c>
      <c r="AG5" s="15"/>
      <c r="AH5" s="29" t="s">
        <v>43</v>
      </c>
      <c r="AI5" s="15"/>
      <c r="AJ5" s="29" t="s">
        <v>54</v>
      </c>
      <c r="AK5" s="29"/>
      <c r="AL5" s="29"/>
      <c r="AM5" s="29"/>
      <c r="AN5" s="29"/>
    </row>
    <row r="6" spans="2:4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C6" s="12" t="s">
        <v>40</v>
      </c>
      <c r="AD6" s="12" t="s">
        <v>41</v>
      </c>
      <c r="AF6" s="12" t="s">
        <v>42</v>
      </c>
      <c r="AH6" s="12" t="s">
        <v>43</v>
      </c>
      <c r="AJ6" s="12" t="s">
        <v>44</v>
      </c>
      <c r="AK6" s="12" t="s">
        <v>45</v>
      </c>
      <c r="AL6" s="12" t="s">
        <v>46</v>
      </c>
      <c r="AM6" s="12" t="s">
        <v>47</v>
      </c>
      <c r="AN6" s="12" t="s">
        <v>48</v>
      </c>
    </row>
    <row r="7" spans="2:40" ht="30" customHeight="1" x14ac:dyDescent="0.35">
      <c r="B7" s="10" t="s">
        <v>19</v>
      </c>
      <c r="C7" s="10">
        <v>189</v>
      </c>
      <c r="D7" s="10">
        <v>82</v>
      </c>
      <c r="E7" s="10">
        <v>107</v>
      </c>
      <c r="F7" s="10"/>
      <c r="G7" s="10">
        <v>14</v>
      </c>
      <c r="H7" s="10">
        <v>26</v>
      </c>
      <c r="I7" s="10">
        <v>22</v>
      </c>
      <c r="J7" s="10">
        <v>42</v>
      </c>
      <c r="K7" s="10">
        <v>28</v>
      </c>
      <c r="L7" s="10">
        <v>57</v>
      </c>
      <c r="M7" s="10"/>
      <c r="N7" s="10">
        <v>21</v>
      </c>
      <c r="O7" s="10">
        <v>17</v>
      </c>
      <c r="P7" s="10">
        <v>64</v>
      </c>
      <c r="Q7" s="10">
        <v>55</v>
      </c>
      <c r="R7" s="10">
        <v>31</v>
      </c>
      <c r="S7" s="10"/>
      <c r="T7" s="10">
        <v>12</v>
      </c>
      <c r="U7" s="10">
        <v>60</v>
      </c>
      <c r="V7" s="10">
        <v>41</v>
      </c>
      <c r="W7" s="10">
        <v>54</v>
      </c>
      <c r="X7" s="10"/>
      <c r="Y7" s="10">
        <v>75</v>
      </c>
      <c r="Z7" s="10">
        <v>18</v>
      </c>
      <c r="AA7" s="10">
        <v>67</v>
      </c>
      <c r="AB7" s="10">
        <v>11</v>
      </c>
      <c r="AC7" s="10">
        <v>13</v>
      </c>
      <c r="AD7" s="10">
        <v>4</v>
      </c>
      <c r="AE7" s="10"/>
      <c r="AF7" s="10">
        <v>98</v>
      </c>
      <c r="AG7" s="10"/>
      <c r="AH7" s="10">
        <v>180</v>
      </c>
      <c r="AI7" s="10"/>
      <c r="AJ7" s="10">
        <v>65</v>
      </c>
      <c r="AK7" s="10">
        <v>28</v>
      </c>
      <c r="AL7" s="10">
        <v>42</v>
      </c>
      <c r="AM7" s="10">
        <v>41</v>
      </c>
      <c r="AN7" s="10">
        <v>13</v>
      </c>
    </row>
    <row r="8" spans="2:40" ht="30" customHeight="1" x14ac:dyDescent="0.35">
      <c r="B8" s="11" t="s">
        <v>20</v>
      </c>
      <c r="C8" s="11">
        <v>189</v>
      </c>
      <c r="D8" s="11">
        <v>90</v>
      </c>
      <c r="E8" s="11">
        <v>99</v>
      </c>
      <c r="F8" s="11"/>
      <c r="G8" s="11">
        <v>16</v>
      </c>
      <c r="H8" s="11">
        <v>28</v>
      </c>
      <c r="I8" s="11">
        <v>23</v>
      </c>
      <c r="J8" s="11">
        <v>44</v>
      </c>
      <c r="K8" s="11">
        <v>25</v>
      </c>
      <c r="L8" s="11">
        <v>54</v>
      </c>
      <c r="M8" s="11"/>
      <c r="N8" s="11">
        <v>22</v>
      </c>
      <c r="O8" s="11">
        <v>18</v>
      </c>
      <c r="P8" s="11">
        <v>62</v>
      </c>
      <c r="Q8" s="11">
        <v>56</v>
      </c>
      <c r="R8" s="11">
        <v>31</v>
      </c>
      <c r="S8" s="11"/>
      <c r="T8" s="11">
        <v>13</v>
      </c>
      <c r="U8" s="11">
        <v>60</v>
      </c>
      <c r="V8" s="11">
        <v>40</v>
      </c>
      <c r="W8" s="11">
        <v>55</v>
      </c>
      <c r="X8" s="11"/>
      <c r="Y8" s="11">
        <v>77</v>
      </c>
      <c r="Z8" s="11">
        <v>18</v>
      </c>
      <c r="AA8" s="11">
        <v>64</v>
      </c>
      <c r="AB8" s="11">
        <v>12</v>
      </c>
      <c r="AC8" s="11">
        <v>14</v>
      </c>
      <c r="AD8" s="11">
        <v>4</v>
      </c>
      <c r="AE8" s="11"/>
      <c r="AF8" s="11">
        <v>99</v>
      </c>
      <c r="AG8" s="11"/>
      <c r="AH8" s="11">
        <v>181</v>
      </c>
      <c r="AI8" s="11"/>
      <c r="AJ8" s="11">
        <v>62</v>
      </c>
      <c r="AK8" s="11">
        <v>27</v>
      </c>
      <c r="AL8" s="11">
        <v>42</v>
      </c>
      <c r="AM8" s="11">
        <v>46</v>
      </c>
      <c r="AN8" s="11">
        <v>13</v>
      </c>
    </row>
    <row r="9" spans="2:40" ht="29" x14ac:dyDescent="0.35">
      <c r="B9" s="18" t="s">
        <v>418</v>
      </c>
      <c r="C9" s="17">
        <v>0.34907180960721101</v>
      </c>
      <c r="D9" s="17">
        <v>0.349219764947097</v>
      </c>
      <c r="E9" s="17">
        <v>0.34893676775404098</v>
      </c>
      <c r="F9" s="17"/>
      <c r="G9" s="17">
        <v>0.330334637578798</v>
      </c>
      <c r="H9" s="17">
        <v>0.46368318614909598</v>
      </c>
      <c r="I9" s="17">
        <v>0.31408446729098799</v>
      </c>
      <c r="J9" s="17">
        <v>0.35519249525268698</v>
      </c>
      <c r="K9" s="17">
        <v>0.39112278058439298</v>
      </c>
      <c r="L9" s="17">
        <v>0.285198733483355</v>
      </c>
      <c r="M9" s="17"/>
      <c r="N9" s="17">
        <v>0.21608995141370699</v>
      </c>
      <c r="O9" s="17">
        <v>0.31701063723279399</v>
      </c>
      <c r="P9" s="17">
        <v>0.36624359781467702</v>
      </c>
      <c r="Q9" s="17">
        <v>0.35774607247579499</v>
      </c>
      <c r="R9" s="17">
        <v>0.42260994890283299</v>
      </c>
      <c r="S9" s="17"/>
      <c r="T9" s="17">
        <v>0.257425515692558</v>
      </c>
      <c r="U9" s="17">
        <v>0.30162344199414698</v>
      </c>
      <c r="V9" s="17">
        <v>0.33852251939519901</v>
      </c>
      <c r="W9" s="17">
        <v>0.37913895102345602</v>
      </c>
      <c r="X9" s="17"/>
      <c r="Y9" s="17">
        <v>0.34222192729627599</v>
      </c>
      <c r="Z9" s="17">
        <v>0.52195973963331299</v>
      </c>
      <c r="AA9" s="17">
        <v>0.34184285702631101</v>
      </c>
      <c r="AB9" s="17">
        <v>0.18474871450486199</v>
      </c>
      <c r="AC9" s="17">
        <v>0.23069891566540299</v>
      </c>
      <c r="AD9" s="17">
        <v>0.48649017329737099</v>
      </c>
      <c r="AE9" s="17"/>
      <c r="AF9" s="17">
        <v>0.37138437302670002</v>
      </c>
      <c r="AG9" s="17"/>
      <c r="AH9" s="17">
        <v>0.34445699815122899</v>
      </c>
      <c r="AI9" s="17"/>
      <c r="AJ9" s="17">
        <v>0.39045342482880802</v>
      </c>
      <c r="AK9" s="17">
        <v>0.16016281823349901</v>
      </c>
      <c r="AL9" s="17">
        <v>0.42359787438444602</v>
      </c>
      <c r="AM9" s="17">
        <v>0.37342426939421097</v>
      </c>
      <c r="AN9" s="17">
        <v>0.212403974229642</v>
      </c>
    </row>
    <row r="10" spans="2:40" x14ac:dyDescent="0.35">
      <c r="B10" s="18" t="s">
        <v>410</v>
      </c>
      <c r="C10" s="17">
        <v>0.59872407571405295</v>
      </c>
      <c r="D10" s="17">
        <v>0.60418748236738895</v>
      </c>
      <c r="E10" s="17">
        <v>0.59373751314958101</v>
      </c>
      <c r="F10" s="17"/>
      <c r="G10" s="17">
        <v>0.591156406315126</v>
      </c>
      <c r="H10" s="17">
        <v>0.46739781279819298</v>
      </c>
      <c r="I10" s="17">
        <v>0.63764104254199805</v>
      </c>
      <c r="J10" s="17">
        <v>0.62517196742159897</v>
      </c>
      <c r="K10" s="17">
        <v>0.57149997780683004</v>
      </c>
      <c r="L10" s="17">
        <v>0.64431746550315505</v>
      </c>
      <c r="M10" s="17"/>
      <c r="N10" s="17">
        <v>0.63716191610792206</v>
      </c>
      <c r="O10" s="17">
        <v>0.56951205968671303</v>
      </c>
      <c r="P10" s="17">
        <v>0.60373191409918403</v>
      </c>
      <c r="Q10" s="17">
        <v>0.59222623415888098</v>
      </c>
      <c r="R10" s="17">
        <v>0.57739005109716701</v>
      </c>
      <c r="S10" s="17"/>
      <c r="T10" s="17">
        <v>0.66997051565018695</v>
      </c>
      <c r="U10" s="17">
        <v>0.63495342241011499</v>
      </c>
      <c r="V10" s="17">
        <v>0.63416018299963495</v>
      </c>
      <c r="W10" s="17">
        <v>0.60521451922626701</v>
      </c>
      <c r="X10" s="17"/>
      <c r="Y10" s="17">
        <v>0.64341433804757597</v>
      </c>
      <c r="Z10" s="17">
        <v>0.37510572142572202</v>
      </c>
      <c r="AA10" s="17">
        <v>0.58375879996381297</v>
      </c>
      <c r="AB10" s="17">
        <v>0.81525128549513803</v>
      </c>
      <c r="AC10" s="17">
        <v>0.61523920053487502</v>
      </c>
      <c r="AD10" s="17">
        <v>0.51350982670262901</v>
      </c>
      <c r="AE10" s="17"/>
      <c r="AF10" s="17">
        <v>0.57861723998730796</v>
      </c>
      <c r="AG10" s="17"/>
      <c r="AH10" s="17">
        <v>0.60596822745872603</v>
      </c>
      <c r="AI10" s="17"/>
      <c r="AJ10" s="17">
        <v>0.54347992575277404</v>
      </c>
      <c r="AK10" s="17">
        <v>0.76943108498102797</v>
      </c>
      <c r="AL10" s="17">
        <v>0.55426962493524201</v>
      </c>
      <c r="AM10" s="17">
        <v>0.60377990400231296</v>
      </c>
      <c r="AN10" s="17">
        <v>0.63927998390852403</v>
      </c>
    </row>
    <row r="11" spans="2:40" x14ac:dyDescent="0.35">
      <c r="B11" s="18" t="s">
        <v>89</v>
      </c>
      <c r="C11" s="19">
        <v>5.2204114678736299E-2</v>
      </c>
      <c r="D11" s="19">
        <v>4.6592752685513598E-2</v>
      </c>
      <c r="E11" s="19">
        <v>5.7325719096377598E-2</v>
      </c>
      <c r="F11" s="19"/>
      <c r="G11" s="19">
        <v>7.8508956106075806E-2</v>
      </c>
      <c r="H11" s="19">
        <v>6.8919001052711606E-2</v>
      </c>
      <c r="I11" s="19">
        <v>4.8274490167014399E-2</v>
      </c>
      <c r="J11" s="19">
        <v>1.96355373257147E-2</v>
      </c>
      <c r="K11" s="19">
        <v>3.7377241608777E-2</v>
      </c>
      <c r="L11" s="19">
        <v>7.0483801013490305E-2</v>
      </c>
      <c r="M11" s="19"/>
      <c r="N11" s="19">
        <v>0.14674813247837101</v>
      </c>
      <c r="O11" s="19">
        <v>0.113477303080493</v>
      </c>
      <c r="P11" s="19">
        <v>3.00244880861384E-2</v>
      </c>
      <c r="Q11" s="19">
        <v>5.0027693365323797E-2</v>
      </c>
      <c r="R11" s="19">
        <v>0</v>
      </c>
      <c r="S11" s="19"/>
      <c r="T11" s="19">
        <v>7.2603968657255394E-2</v>
      </c>
      <c r="U11" s="19">
        <v>6.3423135595737604E-2</v>
      </c>
      <c r="V11" s="19">
        <v>2.7317297605165498E-2</v>
      </c>
      <c r="W11" s="19">
        <v>1.5646529750276701E-2</v>
      </c>
      <c r="X11" s="19"/>
      <c r="Y11" s="19">
        <v>1.43637346561485E-2</v>
      </c>
      <c r="Z11" s="19">
        <v>0.10293453894096399</v>
      </c>
      <c r="AA11" s="19">
        <v>7.4398343009875398E-2</v>
      </c>
      <c r="AB11" s="19">
        <v>0</v>
      </c>
      <c r="AC11" s="19">
        <v>0.15406188379972199</v>
      </c>
      <c r="AD11" s="19">
        <v>0</v>
      </c>
      <c r="AE11" s="19"/>
      <c r="AF11" s="19">
        <v>4.9998386985992599E-2</v>
      </c>
      <c r="AG11" s="19"/>
      <c r="AH11" s="19">
        <v>4.9574774390045498E-2</v>
      </c>
      <c r="AI11" s="19"/>
      <c r="AJ11" s="19">
        <v>6.6066649418418305E-2</v>
      </c>
      <c r="AK11" s="19">
        <v>7.0406096785473493E-2</v>
      </c>
      <c r="AL11" s="19">
        <v>2.2132500680312299E-2</v>
      </c>
      <c r="AM11" s="19">
        <v>2.2795826603476101E-2</v>
      </c>
      <c r="AN11" s="19">
        <v>0.148316041861833</v>
      </c>
    </row>
    <row r="12" spans="2:40" x14ac:dyDescent="0.35">
      <c r="B12" s="16" t="s">
        <v>348</v>
      </c>
    </row>
    <row r="13" spans="2:40" x14ac:dyDescent="0.35">
      <c r="B13" t="s">
        <v>63</v>
      </c>
    </row>
    <row r="14" spans="2:40" x14ac:dyDescent="0.35">
      <c r="B14" t="s">
        <v>64</v>
      </c>
    </row>
    <row r="16" spans="2:40" x14ac:dyDescent="0.35">
      <c r="B16" s="8" t="str">
        <f>HYPERLINK("#'Contents'!A1", "Return to Contents")</f>
        <v>Return to Contents</v>
      </c>
    </row>
  </sheetData>
  <mergeCells count="9">
    <mergeCell ref="AF5"/>
    <mergeCell ref="AH5"/>
    <mergeCell ref="AJ5:AN5"/>
    <mergeCell ref="D2:AH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A00-000000000000}">
  <dimension ref="B2:AN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0" width="10.7265625" customWidth="1"/>
    <col min="41" max="41" width="2.1796875" customWidth="1"/>
  </cols>
  <sheetData>
    <row r="2" spans="2:40" ht="40" customHeight="1" x14ac:dyDescent="0.35">
      <c r="D2" s="30" t="s">
        <v>421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row>
    <row r="5" spans="2:40" ht="30" customHeight="1" x14ac:dyDescent="0.35">
      <c r="B5" s="15"/>
      <c r="C5" s="15"/>
      <c r="D5" s="29" t="s">
        <v>49</v>
      </c>
      <c r="E5" s="29"/>
      <c r="F5" s="15"/>
      <c r="G5" s="29" t="s">
        <v>50</v>
      </c>
      <c r="H5" s="29"/>
      <c r="I5" s="29"/>
      <c r="J5" s="29"/>
      <c r="K5" s="29"/>
      <c r="L5" s="29"/>
      <c r="M5" s="15"/>
      <c r="N5" s="29" t="s">
        <v>51</v>
      </c>
      <c r="O5" s="29"/>
      <c r="P5" s="29"/>
      <c r="Q5" s="29"/>
      <c r="R5" s="29"/>
      <c r="S5" s="15"/>
      <c r="T5" s="29" t="s">
        <v>52</v>
      </c>
      <c r="U5" s="29"/>
      <c r="V5" s="29"/>
      <c r="W5" s="29"/>
      <c r="X5" s="15"/>
      <c r="Y5" s="29" t="s">
        <v>53</v>
      </c>
      <c r="Z5" s="29"/>
      <c r="AA5" s="29"/>
      <c r="AB5" s="29"/>
      <c r="AC5" s="29"/>
      <c r="AD5" s="29"/>
      <c r="AE5" s="15"/>
      <c r="AF5" s="29" t="s">
        <v>42</v>
      </c>
      <c r="AG5" s="15"/>
      <c r="AH5" s="29" t="s">
        <v>43</v>
      </c>
      <c r="AI5" s="15"/>
      <c r="AJ5" s="29" t="s">
        <v>54</v>
      </c>
      <c r="AK5" s="29"/>
      <c r="AL5" s="29"/>
      <c r="AM5" s="29"/>
      <c r="AN5" s="29"/>
    </row>
    <row r="6" spans="2:4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C6" s="12" t="s">
        <v>40</v>
      </c>
      <c r="AD6" s="12" t="s">
        <v>41</v>
      </c>
      <c r="AF6" s="12" t="s">
        <v>42</v>
      </c>
      <c r="AH6" s="12" t="s">
        <v>43</v>
      </c>
      <c r="AJ6" s="12" t="s">
        <v>44</v>
      </c>
      <c r="AK6" s="12" t="s">
        <v>45</v>
      </c>
      <c r="AL6" s="12" t="s">
        <v>46</v>
      </c>
      <c r="AM6" s="12" t="s">
        <v>47</v>
      </c>
      <c r="AN6" s="12" t="s">
        <v>48</v>
      </c>
    </row>
    <row r="7" spans="2:40" ht="30" customHeight="1" x14ac:dyDescent="0.35">
      <c r="B7" s="10" t="s">
        <v>19</v>
      </c>
      <c r="C7" s="10">
        <v>188</v>
      </c>
      <c r="D7" s="10">
        <v>84</v>
      </c>
      <c r="E7" s="10">
        <v>104</v>
      </c>
      <c r="F7" s="10"/>
      <c r="G7" s="10">
        <v>21</v>
      </c>
      <c r="H7" s="10">
        <v>24</v>
      </c>
      <c r="I7" s="10">
        <v>30</v>
      </c>
      <c r="J7" s="10">
        <v>22</v>
      </c>
      <c r="K7" s="10">
        <v>42</v>
      </c>
      <c r="L7" s="10">
        <v>49</v>
      </c>
      <c r="M7" s="10"/>
      <c r="N7" s="10">
        <v>19</v>
      </c>
      <c r="O7" s="10">
        <v>29</v>
      </c>
      <c r="P7" s="10">
        <v>67</v>
      </c>
      <c r="Q7" s="10">
        <v>45</v>
      </c>
      <c r="R7" s="10">
        <v>24</v>
      </c>
      <c r="S7" s="10"/>
      <c r="T7" s="10">
        <v>9</v>
      </c>
      <c r="U7" s="10">
        <v>53</v>
      </c>
      <c r="V7" s="10">
        <v>54</v>
      </c>
      <c r="W7" s="10">
        <v>47</v>
      </c>
      <c r="X7" s="10"/>
      <c r="Y7" s="10">
        <v>81</v>
      </c>
      <c r="Z7" s="10">
        <v>19</v>
      </c>
      <c r="AA7" s="10">
        <v>60</v>
      </c>
      <c r="AB7" s="10">
        <v>11</v>
      </c>
      <c r="AC7" s="10">
        <v>11</v>
      </c>
      <c r="AD7" s="10">
        <v>4</v>
      </c>
      <c r="AE7" s="10"/>
      <c r="AF7" s="10">
        <v>85</v>
      </c>
      <c r="AG7" s="10"/>
      <c r="AH7" s="10">
        <v>181</v>
      </c>
      <c r="AI7" s="10"/>
      <c r="AJ7" s="10">
        <v>56</v>
      </c>
      <c r="AK7" s="10">
        <v>34</v>
      </c>
      <c r="AL7" s="10">
        <v>41</v>
      </c>
      <c r="AM7" s="10">
        <v>40</v>
      </c>
      <c r="AN7" s="10">
        <v>17</v>
      </c>
    </row>
    <row r="8" spans="2:40" ht="30" customHeight="1" x14ac:dyDescent="0.35">
      <c r="B8" s="11" t="s">
        <v>20</v>
      </c>
      <c r="C8" s="11">
        <v>185</v>
      </c>
      <c r="D8" s="11">
        <v>89</v>
      </c>
      <c r="E8" s="11">
        <v>96</v>
      </c>
      <c r="F8" s="11"/>
      <c r="G8" s="11">
        <v>23</v>
      </c>
      <c r="H8" s="11">
        <v>24</v>
      </c>
      <c r="I8" s="11">
        <v>31</v>
      </c>
      <c r="J8" s="11">
        <v>23</v>
      </c>
      <c r="K8" s="11">
        <v>37</v>
      </c>
      <c r="L8" s="11">
        <v>47</v>
      </c>
      <c r="M8" s="11"/>
      <c r="N8" s="11">
        <v>20</v>
      </c>
      <c r="O8" s="11">
        <v>28</v>
      </c>
      <c r="P8" s="11">
        <v>65</v>
      </c>
      <c r="Q8" s="11">
        <v>44</v>
      </c>
      <c r="R8" s="11">
        <v>24</v>
      </c>
      <c r="S8" s="11"/>
      <c r="T8" s="11">
        <v>9</v>
      </c>
      <c r="U8" s="11">
        <v>51</v>
      </c>
      <c r="V8" s="11">
        <v>53</v>
      </c>
      <c r="W8" s="11">
        <v>47</v>
      </c>
      <c r="X8" s="11"/>
      <c r="Y8" s="11">
        <v>80</v>
      </c>
      <c r="Z8" s="11">
        <v>18</v>
      </c>
      <c r="AA8" s="11">
        <v>57</v>
      </c>
      <c r="AB8" s="11">
        <v>12</v>
      </c>
      <c r="AC8" s="11">
        <v>12</v>
      </c>
      <c r="AD8" s="11">
        <v>4</v>
      </c>
      <c r="AE8" s="11"/>
      <c r="AF8" s="11">
        <v>84</v>
      </c>
      <c r="AG8" s="11"/>
      <c r="AH8" s="11">
        <v>178</v>
      </c>
      <c r="AI8" s="11"/>
      <c r="AJ8" s="11">
        <v>52</v>
      </c>
      <c r="AK8" s="11">
        <v>33</v>
      </c>
      <c r="AL8" s="11">
        <v>38</v>
      </c>
      <c r="AM8" s="11">
        <v>42</v>
      </c>
      <c r="AN8" s="11">
        <v>19</v>
      </c>
    </row>
    <row r="9" spans="2:40" ht="29" x14ac:dyDescent="0.35">
      <c r="B9" s="18" t="s">
        <v>420</v>
      </c>
      <c r="C9" s="17">
        <v>0.41780345463086399</v>
      </c>
      <c r="D9" s="17">
        <v>0.39455186032144002</v>
      </c>
      <c r="E9" s="17">
        <v>0.439535380749217</v>
      </c>
      <c r="F9" s="17"/>
      <c r="G9" s="17">
        <v>0.45312828846227199</v>
      </c>
      <c r="H9" s="17">
        <v>0.49567641801453699</v>
      </c>
      <c r="I9" s="17">
        <v>0.42867788520420202</v>
      </c>
      <c r="J9" s="17">
        <v>0.48037441391153202</v>
      </c>
      <c r="K9" s="17">
        <v>0.38225930362323801</v>
      </c>
      <c r="L9" s="17">
        <v>0.35088178348096399</v>
      </c>
      <c r="M9" s="17"/>
      <c r="N9" s="17">
        <v>0.38715327644140102</v>
      </c>
      <c r="O9" s="17">
        <v>0.62393848319480705</v>
      </c>
      <c r="P9" s="17">
        <v>0.36739105594141802</v>
      </c>
      <c r="Q9" s="17">
        <v>0.34257942546157799</v>
      </c>
      <c r="R9" s="17">
        <v>0.54757908792308296</v>
      </c>
      <c r="S9" s="17"/>
      <c r="T9" s="17">
        <v>0.42479517938</v>
      </c>
      <c r="U9" s="17">
        <v>0.42217182616223498</v>
      </c>
      <c r="V9" s="17">
        <v>0.38927301814049498</v>
      </c>
      <c r="W9" s="17">
        <v>0.46484514283697398</v>
      </c>
      <c r="X9" s="17"/>
      <c r="Y9" s="17">
        <v>0.43875574246217303</v>
      </c>
      <c r="Z9" s="17">
        <v>0.51731888885809996</v>
      </c>
      <c r="AA9" s="17">
        <v>0.42193544094704799</v>
      </c>
      <c r="AB9" s="17">
        <v>0.20341044419498999</v>
      </c>
      <c r="AC9" s="17">
        <v>0.246970743760904</v>
      </c>
      <c r="AD9" s="17">
        <v>0.54791009265622403</v>
      </c>
      <c r="AE9" s="17"/>
      <c r="AF9" s="17">
        <v>0.348472465230654</v>
      </c>
      <c r="AG9" s="17"/>
      <c r="AH9" s="17">
        <v>0.42118140060468401</v>
      </c>
      <c r="AI9" s="17"/>
      <c r="AJ9" s="17">
        <v>0.49682658786746198</v>
      </c>
      <c r="AK9" s="17">
        <v>0.36923178111407301</v>
      </c>
      <c r="AL9" s="17">
        <v>0.41619671935119601</v>
      </c>
      <c r="AM9" s="17">
        <v>0.420762414463905</v>
      </c>
      <c r="AN9" s="17">
        <v>0.28048166030854099</v>
      </c>
    </row>
    <row r="10" spans="2:40" x14ac:dyDescent="0.35">
      <c r="B10" s="18" t="s">
        <v>410</v>
      </c>
      <c r="C10" s="17">
        <v>0.488509368847029</v>
      </c>
      <c r="D10" s="17">
        <v>0.52549532288212297</v>
      </c>
      <c r="E10" s="17">
        <v>0.45394072766866</v>
      </c>
      <c r="F10" s="17"/>
      <c r="G10" s="17">
        <v>0.54687171153772796</v>
      </c>
      <c r="H10" s="17">
        <v>0.34162361707638</v>
      </c>
      <c r="I10" s="17">
        <v>0.50738295778496501</v>
      </c>
      <c r="J10" s="17">
        <v>0.42596672334094599</v>
      </c>
      <c r="K10" s="17">
        <v>0.49529939427083702</v>
      </c>
      <c r="L10" s="17">
        <v>0.54834909041787805</v>
      </c>
      <c r="M10" s="17"/>
      <c r="N10" s="17">
        <v>0.51658186840730502</v>
      </c>
      <c r="O10" s="17">
        <v>0.31016592064606402</v>
      </c>
      <c r="P10" s="17">
        <v>0.54828904636300202</v>
      </c>
      <c r="Q10" s="17">
        <v>0.51680197630058899</v>
      </c>
      <c r="R10" s="17">
        <v>0.41351184843621602</v>
      </c>
      <c r="S10" s="17"/>
      <c r="T10" s="17">
        <v>0.37182186706965098</v>
      </c>
      <c r="U10" s="17">
        <v>0.46263471377257398</v>
      </c>
      <c r="V10" s="17">
        <v>0.52393559929451095</v>
      </c>
      <c r="W10" s="17">
        <v>0.515995752408963</v>
      </c>
      <c r="X10" s="17"/>
      <c r="Y10" s="17">
        <v>0.44586619482011403</v>
      </c>
      <c r="Z10" s="17">
        <v>0.48268111114189999</v>
      </c>
      <c r="AA10" s="17">
        <v>0.475268337712417</v>
      </c>
      <c r="AB10" s="17">
        <v>0.71911146783874802</v>
      </c>
      <c r="AC10" s="17">
        <v>0.64262234534070395</v>
      </c>
      <c r="AD10" s="17">
        <v>0.45208990734377602</v>
      </c>
      <c r="AE10" s="17"/>
      <c r="AF10" s="17">
        <v>0.56293628860148504</v>
      </c>
      <c r="AG10" s="17"/>
      <c r="AH10" s="17">
        <v>0.49640566756134602</v>
      </c>
      <c r="AI10" s="17"/>
      <c r="AJ10" s="17">
        <v>0.39316483082181702</v>
      </c>
      <c r="AK10" s="17">
        <v>0.54654714049588204</v>
      </c>
      <c r="AL10" s="17">
        <v>0.491124432453168</v>
      </c>
      <c r="AM10" s="17">
        <v>0.48492990698149901</v>
      </c>
      <c r="AN10" s="17">
        <v>0.65382503391253699</v>
      </c>
    </row>
    <row r="11" spans="2:40" x14ac:dyDescent="0.35">
      <c r="B11" s="18" t="s">
        <v>89</v>
      </c>
      <c r="C11" s="19">
        <v>9.3687176522106994E-2</v>
      </c>
      <c r="D11" s="19">
        <v>7.9952816796436801E-2</v>
      </c>
      <c r="E11" s="19">
        <v>0.106523891582122</v>
      </c>
      <c r="F11" s="19"/>
      <c r="G11" s="19">
        <v>0</v>
      </c>
      <c r="H11" s="19">
        <v>0.16269996490908301</v>
      </c>
      <c r="I11" s="19">
        <v>6.3939157010832595E-2</v>
      </c>
      <c r="J11" s="19">
        <v>9.3658862747521804E-2</v>
      </c>
      <c r="K11" s="19">
        <v>0.12244130210592501</v>
      </c>
      <c r="L11" s="19">
        <v>0.100769126101158</v>
      </c>
      <c r="M11" s="19"/>
      <c r="N11" s="19">
        <v>9.6264855151293793E-2</v>
      </c>
      <c r="O11" s="19">
        <v>6.58955961591291E-2</v>
      </c>
      <c r="P11" s="19">
        <v>8.4319897695580001E-2</v>
      </c>
      <c r="Q11" s="19">
        <v>0.14061859823783299</v>
      </c>
      <c r="R11" s="19">
        <v>3.8909063640701402E-2</v>
      </c>
      <c r="S11" s="19"/>
      <c r="T11" s="19">
        <v>0.20338295355034799</v>
      </c>
      <c r="U11" s="19">
        <v>0.115193460065191</v>
      </c>
      <c r="V11" s="19">
        <v>8.6791382564994496E-2</v>
      </c>
      <c r="W11" s="19">
        <v>1.91591047540625E-2</v>
      </c>
      <c r="X11" s="19"/>
      <c r="Y11" s="19">
        <v>0.115378062717714</v>
      </c>
      <c r="Z11" s="19">
        <v>0</v>
      </c>
      <c r="AA11" s="19">
        <v>0.102796221340535</v>
      </c>
      <c r="AB11" s="19">
        <v>7.74780879662616E-2</v>
      </c>
      <c r="AC11" s="19">
        <v>0.110406910898392</v>
      </c>
      <c r="AD11" s="19">
        <v>0</v>
      </c>
      <c r="AE11" s="19"/>
      <c r="AF11" s="19">
        <v>8.8591246167861695E-2</v>
      </c>
      <c r="AG11" s="19"/>
      <c r="AH11" s="19">
        <v>8.2412931833969597E-2</v>
      </c>
      <c r="AI11" s="19"/>
      <c r="AJ11" s="19">
        <v>0.110008581310721</v>
      </c>
      <c r="AK11" s="19">
        <v>8.4221078390045806E-2</v>
      </c>
      <c r="AL11" s="19">
        <v>9.2678848195635599E-2</v>
      </c>
      <c r="AM11" s="19">
        <v>9.4307678554595403E-2</v>
      </c>
      <c r="AN11" s="19">
        <v>6.5693305778921393E-2</v>
      </c>
    </row>
    <row r="12" spans="2:40" x14ac:dyDescent="0.35">
      <c r="B12" s="16" t="s">
        <v>348</v>
      </c>
    </row>
    <row r="13" spans="2:40" x14ac:dyDescent="0.35">
      <c r="B13" t="s">
        <v>63</v>
      </c>
    </row>
    <row r="14" spans="2:40" x14ac:dyDescent="0.35">
      <c r="B14" t="s">
        <v>64</v>
      </c>
    </row>
    <row r="16" spans="2:40" x14ac:dyDescent="0.35">
      <c r="B16" s="8" t="str">
        <f>HYPERLINK("#'Contents'!A1", "Return to Contents")</f>
        <v>Return to Contents</v>
      </c>
    </row>
  </sheetData>
  <mergeCells count="9">
    <mergeCell ref="AF5"/>
    <mergeCell ref="AH5"/>
    <mergeCell ref="AJ5:AN5"/>
    <mergeCell ref="D2:AH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B00-000000000000}">
  <dimension ref="B2:AN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0" width="10.7265625" customWidth="1"/>
    <col min="41" max="41" width="2.1796875" customWidth="1"/>
  </cols>
  <sheetData>
    <row r="2" spans="2:40" ht="40" customHeight="1" x14ac:dyDescent="0.35">
      <c r="D2" s="30" t="s">
        <v>423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row>
    <row r="5" spans="2:40" ht="30" customHeight="1" x14ac:dyDescent="0.35">
      <c r="B5" s="15"/>
      <c r="C5" s="15"/>
      <c r="D5" s="29" t="s">
        <v>49</v>
      </c>
      <c r="E5" s="29"/>
      <c r="F5" s="15"/>
      <c r="G5" s="29" t="s">
        <v>50</v>
      </c>
      <c r="H5" s="29"/>
      <c r="I5" s="29"/>
      <c r="J5" s="29"/>
      <c r="K5" s="29"/>
      <c r="L5" s="29"/>
      <c r="M5" s="15"/>
      <c r="N5" s="29" t="s">
        <v>51</v>
      </c>
      <c r="O5" s="29"/>
      <c r="P5" s="29"/>
      <c r="Q5" s="29"/>
      <c r="R5" s="29"/>
      <c r="S5" s="15"/>
      <c r="T5" s="29" t="s">
        <v>52</v>
      </c>
      <c r="U5" s="29"/>
      <c r="V5" s="29"/>
      <c r="W5" s="29"/>
      <c r="X5" s="15"/>
      <c r="Y5" s="29" t="s">
        <v>53</v>
      </c>
      <c r="Z5" s="29"/>
      <c r="AA5" s="29"/>
      <c r="AB5" s="29"/>
      <c r="AC5" s="29"/>
      <c r="AD5" s="29"/>
      <c r="AE5" s="15"/>
      <c r="AF5" s="29" t="s">
        <v>42</v>
      </c>
      <c r="AG5" s="15"/>
      <c r="AH5" s="29" t="s">
        <v>43</v>
      </c>
      <c r="AI5" s="15"/>
      <c r="AJ5" s="29" t="s">
        <v>54</v>
      </c>
      <c r="AK5" s="29"/>
      <c r="AL5" s="29"/>
      <c r="AM5" s="29"/>
      <c r="AN5" s="29"/>
    </row>
    <row r="6" spans="2:4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C6" s="12" t="s">
        <v>40</v>
      </c>
      <c r="AD6" s="12" t="s">
        <v>41</v>
      </c>
      <c r="AF6" s="12" t="s">
        <v>42</v>
      </c>
      <c r="AH6" s="12" t="s">
        <v>43</v>
      </c>
      <c r="AJ6" s="12" t="s">
        <v>44</v>
      </c>
      <c r="AK6" s="12" t="s">
        <v>45</v>
      </c>
      <c r="AL6" s="12" t="s">
        <v>46</v>
      </c>
      <c r="AM6" s="12" t="s">
        <v>47</v>
      </c>
      <c r="AN6" s="12" t="s">
        <v>48</v>
      </c>
    </row>
    <row r="7" spans="2:40" ht="30" customHeight="1" x14ac:dyDescent="0.35">
      <c r="B7" s="10" t="s">
        <v>19</v>
      </c>
      <c r="C7" s="10">
        <v>183</v>
      </c>
      <c r="D7" s="10">
        <v>83</v>
      </c>
      <c r="E7" s="10">
        <v>99</v>
      </c>
      <c r="F7" s="10"/>
      <c r="G7" s="10">
        <v>21</v>
      </c>
      <c r="H7" s="10">
        <v>29</v>
      </c>
      <c r="I7" s="10">
        <v>31</v>
      </c>
      <c r="J7" s="10">
        <v>28</v>
      </c>
      <c r="K7" s="10">
        <v>32</v>
      </c>
      <c r="L7" s="10">
        <v>42</v>
      </c>
      <c r="M7" s="10"/>
      <c r="N7" s="10">
        <v>15</v>
      </c>
      <c r="O7" s="10">
        <v>33</v>
      </c>
      <c r="P7" s="10">
        <v>59</v>
      </c>
      <c r="Q7" s="10">
        <v>50</v>
      </c>
      <c r="R7" s="10">
        <v>25</v>
      </c>
      <c r="S7" s="10"/>
      <c r="T7" s="10">
        <v>10</v>
      </c>
      <c r="U7" s="10">
        <v>54</v>
      </c>
      <c r="V7" s="10">
        <v>44</v>
      </c>
      <c r="W7" s="10">
        <v>56</v>
      </c>
      <c r="X7" s="10"/>
      <c r="Y7" s="10">
        <v>78</v>
      </c>
      <c r="Z7" s="10">
        <v>17</v>
      </c>
      <c r="AA7" s="10">
        <v>56</v>
      </c>
      <c r="AB7" s="10">
        <v>15</v>
      </c>
      <c r="AC7" s="10">
        <v>14</v>
      </c>
      <c r="AD7" s="10">
        <v>2</v>
      </c>
      <c r="AE7" s="10"/>
      <c r="AF7" s="10">
        <v>88</v>
      </c>
      <c r="AG7" s="10"/>
      <c r="AH7" s="10">
        <v>178</v>
      </c>
      <c r="AI7" s="10"/>
      <c r="AJ7" s="10">
        <v>64</v>
      </c>
      <c r="AK7" s="10">
        <v>22</v>
      </c>
      <c r="AL7" s="10">
        <v>47</v>
      </c>
      <c r="AM7" s="10">
        <v>36</v>
      </c>
      <c r="AN7" s="10">
        <v>14</v>
      </c>
    </row>
    <row r="8" spans="2:40" ht="30" customHeight="1" x14ac:dyDescent="0.35">
      <c r="B8" s="11" t="s">
        <v>20</v>
      </c>
      <c r="C8" s="11">
        <v>184</v>
      </c>
      <c r="D8" s="11">
        <v>92</v>
      </c>
      <c r="E8" s="11">
        <v>91</v>
      </c>
      <c r="F8" s="11"/>
      <c r="G8" s="11">
        <v>23</v>
      </c>
      <c r="H8" s="11">
        <v>33</v>
      </c>
      <c r="I8" s="11">
        <v>32</v>
      </c>
      <c r="J8" s="11">
        <v>28</v>
      </c>
      <c r="K8" s="11">
        <v>28</v>
      </c>
      <c r="L8" s="11">
        <v>40</v>
      </c>
      <c r="M8" s="11"/>
      <c r="N8" s="11">
        <v>17</v>
      </c>
      <c r="O8" s="11">
        <v>32</v>
      </c>
      <c r="P8" s="11">
        <v>57</v>
      </c>
      <c r="Q8" s="11">
        <v>52</v>
      </c>
      <c r="R8" s="11">
        <v>25</v>
      </c>
      <c r="S8" s="11"/>
      <c r="T8" s="11">
        <v>10</v>
      </c>
      <c r="U8" s="11">
        <v>52</v>
      </c>
      <c r="V8" s="11">
        <v>44</v>
      </c>
      <c r="W8" s="11">
        <v>58</v>
      </c>
      <c r="X8" s="11"/>
      <c r="Y8" s="11">
        <v>80</v>
      </c>
      <c r="Z8" s="11">
        <v>16</v>
      </c>
      <c r="AA8" s="11">
        <v>53</v>
      </c>
      <c r="AB8" s="11">
        <v>16</v>
      </c>
      <c r="AC8" s="11">
        <v>16</v>
      </c>
      <c r="AD8" s="11">
        <v>2</v>
      </c>
      <c r="AE8" s="11"/>
      <c r="AF8" s="11">
        <v>89</v>
      </c>
      <c r="AG8" s="11"/>
      <c r="AH8" s="11">
        <v>178</v>
      </c>
      <c r="AI8" s="11"/>
      <c r="AJ8" s="11">
        <v>63</v>
      </c>
      <c r="AK8" s="11">
        <v>20</v>
      </c>
      <c r="AL8" s="11">
        <v>45</v>
      </c>
      <c r="AM8" s="11">
        <v>41</v>
      </c>
      <c r="AN8" s="11">
        <v>15</v>
      </c>
    </row>
    <row r="9" spans="2:40" ht="29" x14ac:dyDescent="0.35">
      <c r="B9" s="18" t="s">
        <v>422</v>
      </c>
      <c r="C9" s="17">
        <v>0.49404773113114198</v>
      </c>
      <c r="D9" s="17">
        <v>0.53504485655995704</v>
      </c>
      <c r="E9" s="17">
        <v>0.45789297249407801</v>
      </c>
      <c r="F9" s="17"/>
      <c r="G9" s="17">
        <v>0.51503370056614595</v>
      </c>
      <c r="H9" s="17">
        <v>0.49636539339206298</v>
      </c>
      <c r="I9" s="17">
        <v>0.383328079272579</v>
      </c>
      <c r="J9" s="17">
        <v>0.60363813170434699</v>
      </c>
      <c r="K9" s="17">
        <v>0.543150163461109</v>
      </c>
      <c r="L9" s="17">
        <v>0.45780382291574301</v>
      </c>
      <c r="M9" s="17"/>
      <c r="N9" s="17">
        <v>0.53991615722685604</v>
      </c>
      <c r="O9" s="17">
        <v>0.46794603499329701</v>
      </c>
      <c r="P9" s="17">
        <v>0.55141473747826997</v>
      </c>
      <c r="Q9" s="17">
        <v>0.38872356829648402</v>
      </c>
      <c r="R9" s="17">
        <v>0.60917892936326401</v>
      </c>
      <c r="S9" s="17"/>
      <c r="T9" s="17">
        <v>0.236911504553697</v>
      </c>
      <c r="U9" s="17">
        <v>0.460442443963685</v>
      </c>
      <c r="V9" s="17">
        <v>0.56064063451711199</v>
      </c>
      <c r="W9" s="17">
        <v>0.49965303926656102</v>
      </c>
      <c r="X9" s="17"/>
      <c r="Y9" s="17">
        <v>0.50062625540366301</v>
      </c>
      <c r="Z9" s="17">
        <v>0.74653164225587199</v>
      </c>
      <c r="AA9" s="17">
        <v>0.47069066726741798</v>
      </c>
      <c r="AB9" s="17">
        <v>0.37749027317234501</v>
      </c>
      <c r="AC9" s="17">
        <v>0.37240004989796599</v>
      </c>
      <c r="AD9" s="17">
        <v>0.433030906190571</v>
      </c>
      <c r="AE9" s="17"/>
      <c r="AF9" s="17">
        <v>0.53941041360751396</v>
      </c>
      <c r="AG9" s="17"/>
      <c r="AH9" s="17">
        <v>0.48373082743129098</v>
      </c>
      <c r="AI9" s="17"/>
      <c r="AJ9" s="17">
        <v>0.452824912124559</v>
      </c>
      <c r="AK9" s="17">
        <v>0.557984408638598</v>
      </c>
      <c r="AL9" s="17">
        <v>0.41281295070828899</v>
      </c>
      <c r="AM9" s="17">
        <v>0.63081975368883103</v>
      </c>
      <c r="AN9" s="17">
        <v>0.44754068234311001</v>
      </c>
    </row>
    <row r="10" spans="2:40" x14ac:dyDescent="0.35">
      <c r="B10" s="18" t="s">
        <v>410</v>
      </c>
      <c r="C10" s="17">
        <v>0.45967993598150803</v>
      </c>
      <c r="D10" s="17">
        <v>0.43179528567559999</v>
      </c>
      <c r="E10" s="17">
        <v>0.481985753088081</v>
      </c>
      <c r="F10" s="17"/>
      <c r="G10" s="17">
        <v>0.42932724291966301</v>
      </c>
      <c r="H10" s="17">
        <v>0.50363460660793702</v>
      </c>
      <c r="I10" s="17">
        <v>0.58937176626783905</v>
      </c>
      <c r="J10" s="17">
        <v>0.32900043631741399</v>
      </c>
      <c r="K10" s="17">
        <v>0.36599864908874402</v>
      </c>
      <c r="L10" s="17">
        <v>0.49374423528616501</v>
      </c>
      <c r="M10" s="17"/>
      <c r="N10" s="17">
        <v>0.34944958673743498</v>
      </c>
      <c r="O10" s="17">
        <v>0.49298206954810098</v>
      </c>
      <c r="P10" s="17">
        <v>0.37007949275450902</v>
      </c>
      <c r="Q10" s="17">
        <v>0.59416569551729903</v>
      </c>
      <c r="R10" s="17">
        <v>0.39082107063673599</v>
      </c>
      <c r="S10" s="17"/>
      <c r="T10" s="17">
        <v>0.76308849544630297</v>
      </c>
      <c r="U10" s="17">
        <v>0.49177527887685701</v>
      </c>
      <c r="V10" s="17">
        <v>0.41837520161165098</v>
      </c>
      <c r="W10" s="17">
        <v>0.46952048800891899</v>
      </c>
      <c r="X10" s="17"/>
      <c r="Y10" s="17">
        <v>0.47704452472466402</v>
      </c>
      <c r="Z10" s="17">
        <v>0.25346835774412801</v>
      </c>
      <c r="AA10" s="17">
        <v>0.44167361349077</v>
      </c>
      <c r="AB10" s="17">
        <v>0.570139335451468</v>
      </c>
      <c r="AC10" s="17">
        <v>0.55030544520314095</v>
      </c>
      <c r="AD10" s="17">
        <v>0.56696909380942895</v>
      </c>
      <c r="AE10" s="17"/>
      <c r="AF10" s="17">
        <v>0.42924287258225902</v>
      </c>
      <c r="AG10" s="17"/>
      <c r="AH10" s="17">
        <v>0.47321484540171999</v>
      </c>
      <c r="AI10" s="17"/>
      <c r="AJ10" s="17">
        <v>0.51845771654056405</v>
      </c>
      <c r="AK10" s="17">
        <v>0.442015591361402</v>
      </c>
      <c r="AL10" s="17">
        <v>0.48317572548945897</v>
      </c>
      <c r="AM10" s="17">
        <v>0.34429313751830598</v>
      </c>
      <c r="AN10" s="17">
        <v>0.48425079359529699</v>
      </c>
    </row>
    <row r="11" spans="2:40" x14ac:dyDescent="0.35">
      <c r="B11" s="18" t="s">
        <v>89</v>
      </c>
      <c r="C11" s="19">
        <v>4.6272332887349603E-2</v>
      </c>
      <c r="D11" s="19">
        <v>3.3159857764443697E-2</v>
      </c>
      <c r="E11" s="19">
        <v>6.0121274417841299E-2</v>
      </c>
      <c r="F11" s="19"/>
      <c r="G11" s="19">
        <v>5.5639056514191397E-2</v>
      </c>
      <c r="H11" s="19">
        <v>0</v>
      </c>
      <c r="I11" s="19">
        <v>2.7300154459582299E-2</v>
      </c>
      <c r="J11" s="19">
        <v>6.73614319782396E-2</v>
      </c>
      <c r="K11" s="19">
        <v>9.0851187450147003E-2</v>
      </c>
      <c r="L11" s="19">
        <v>4.8451941798092799E-2</v>
      </c>
      <c r="M11" s="19"/>
      <c r="N11" s="19">
        <v>0.11063425603570901</v>
      </c>
      <c r="O11" s="19">
        <v>3.9071895458602297E-2</v>
      </c>
      <c r="P11" s="19">
        <v>7.8505769767220596E-2</v>
      </c>
      <c r="Q11" s="19">
        <v>1.7110736186217501E-2</v>
      </c>
      <c r="R11" s="19">
        <v>0</v>
      </c>
      <c r="S11" s="19"/>
      <c r="T11" s="19">
        <v>0</v>
      </c>
      <c r="U11" s="19">
        <v>4.7782277159457501E-2</v>
      </c>
      <c r="V11" s="19">
        <v>2.0984163871236899E-2</v>
      </c>
      <c r="W11" s="19">
        <v>3.0826472724520399E-2</v>
      </c>
      <c r="X11" s="19"/>
      <c r="Y11" s="19">
        <v>2.23292198716732E-2</v>
      </c>
      <c r="Z11" s="19">
        <v>0</v>
      </c>
      <c r="AA11" s="19">
        <v>8.7635719241811794E-2</v>
      </c>
      <c r="AB11" s="19">
        <v>5.2370391376187403E-2</v>
      </c>
      <c r="AC11" s="19">
        <v>7.7294504898892599E-2</v>
      </c>
      <c r="AD11" s="19">
        <v>0</v>
      </c>
      <c r="AE11" s="19"/>
      <c r="AF11" s="19">
        <v>3.1346713810227002E-2</v>
      </c>
      <c r="AG11" s="19"/>
      <c r="AH11" s="19">
        <v>4.3054327166989398E-2</v>
      </c>
      <c r="AI11" s="19"/>
      <c r="AJ11" s="19">
        <v>2.8717371334876798E-2</v>
      </c>
      <c r="AK11" s="19">
        <v>0</v>
      </c>
      <c r="AL11" s="19">
        <v>0.104011323802252</v>
      </c>
      <c r="AM11" s="19">
        <v>2.4887108792862898E-2</v>
      </c>
      <c r="AN11" s="19">
        <v>6.8208524061592807E-2</v>
      </c>
    </row>
    <row r="12" spans="2:40" x14ac:dyDescent="0.35">
      <c r="B12" s="16" t="s">
        <v>348</v>
      </c>
    </row>
    <row r="13" spans="2:40" x14ac:dyDescent="0.35">
      <c r="B13" t="s">
        <v>63</v>
      </c>
    </row>
    <row r="14" spans="2:40" x14ac:dyDescent="0.35">
      <c r="B14" t="s">
        <v>64</v>
      </c>
    </row>
    <row r="16" spans="2:40" x14ac:dyDescent="0.35">
      <c r="B16" s="8" t="str">
        <f>HYPERLINK("#'Contents'!A1", "Return to Contents")</f>
        <v>Return to Contents</v>
      </c>
    </row>
  </sheetData>
  <mergeCells count="9">
    <mergeCell ref="AF5"/>
    <mergeCell ref="AH5"/>
    <mergeCell ref="AJ5:AN5"/>
    <mergeCell ref="D2:AH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C00-000000000000}">
  <dimension ref="B2:AN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0" width="10.7265625" customWidth="1"/>
    <col min="41" max="41" width="2.1796875" customWidth="1"/>
  </cols>
  <sheetData>
    <row r="2" spans="2:40" ht="40" customHeight="1" x14ac:dyDescent="0.35">
      <c r="D2" s="30" t="s">
        <v>425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row>
    <row r="5" spans="2:40" ht="30" customHeight="1" x14ac:dyDescent="0.35">
      <c r="B5" s="15"/>
      <c r="C5" s="15"/>
      <c r="D5" s="29" t="s">
        <v>49</v>
      </c>
      <c r="E5" s="29"/>
      <c r="F5" s="15"/>
      <c r="G5" s="29" t="s">
        <v>50</v>
      </c>
      <c r="H5" s="29"/>
      <c r="I5" s="29"/>
      <c r="J5" s="29"/>
      <c r="K5" s="29"/>
      <c r="L5" s="29"/>
      <c r="M5" s="15"/>
      <c r="N5" s="29" t="s">
        <v>51</v>
      </c>
      <c r="O5" s="29"/>
      <c r="P5" s="29"/>
      <c r="Q5" s="29"/>
      <c r="R5" s="29"/>
      <c r="S5" s="15"/>
      <c r="T5" s="29" t="s">
        <v>52</v>
      </c>
      <c r="U5" s="29"/>
      <c r="V5" s="29"/>
      <c r="W5" s="29"/>
      <c r="X5" s="15"/>
      <c r="Y5" s="29" t="s">
        <v>53</v>
      </c>
      <c r="Z5" s="29"/>
      <c r="AA5" s="29"/>
      <c r="AB5" s="29"/>
      <c r="AC5" s="29"/>
      <c r="AD5" s="29"/>
      <c r="AE5" s="15"/>
      <c r="AF5" s="29" t="s">
        <v>42</v>
      </c>
      <c r="AG5" s="15"/>
      <c r="AH5" s="29" t="s">
        <v>43</v>
      </c>
      <c r="AI5" s="15"/>
      <c r="AJ5" s="29" t="s">
        <v>54</v>
      </c>
      <c r="AK5" s="29"/>
      <c r="AL5" s="29"/>
      <c r="AM5" s="29"/>
      <c r="AN5" s="29"/>
    </row>
    <row r="6" spans="2:4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C6" s="12" t="s">
        <v>40</v>
      </c>
      <c r="AD6" s="12" t="s">
        <v>41</v>
      </c>
      <c r="AF6" s="12" t="s">
        <v>42</v>
      </c>
      <c r="AH6" s="12" t="s">
        <v>43</v>
      </c>
      <c r="AJ6" s="12" t="s">
        <v>44</v>
      </c>
      <c r="AK6" s="12" t="s">
        <v>45</v>
      </c>
      <c r="AL6" s="12" t="s">
        <v>46</v>
      </c>
      <c r="AM6" s="12" t="s">
        <v>47</v>
      </c>
      <c r="AN6" s="12" t="s">
        <v>48</v>
      </c>
    </row>
    <row r="7" spans="2:40" ht="30" customHeight="1" x14ac:dyDescent="0.35">
      <c r="B7" s="10" t="s">
        <v>19</v>
      </c>
      <c r="C7" s="10">
        <v>220</v>
      </c>
      <c r="D7" s="10">
        <v>98</v>
      </c>
      <c r="E7" s="10">
        <v>121</v>
      </c>
      <c r="F7" s="10"/>
      <c r="G7" s="10">
        <v>22</v>
      </c>
      <c r="H7" s="10">
        <v>36</v>
      </c>
      <c r="I7" s="10">
        <v>30</v>
      </c>
      <c r="J7" s="10">
        <v>39</v>
      </c>
      <c r="K7" s="10">
        <v>35</v>
      </c>
      <c r="L7" s="10">
        <v>58</v>
      </c>
      <c r="M7" s="10"/>
      <c r="N7" s="10">
        <v>19</v>
      </c>
      <c r="O7" s="10">
        <v>26</v>
      </c>
      <c r="P7" s="10">
        <v>82</v>
      </c>
      <c r="Q7" s="10">
        <v>68</v>
      </c>
      <c r="R7" s="10">
        <v>23</v>
      </c>
      <c r="S7" s="10"/>
      <c r="T7" s="10">
        <v>15</v>
      </c>
      <c r="U7" s="10">
        <v>66</v>
      </c>
      <c r="V7" s="10">
        <v>57</v>
      </c>
      <c r="W7" s="10">
        <v>61</v>
      </c>
      <c r="X7" s="10"/>
      <c r="Y7" s="10">
        <v>89</v>
      </c>
      <c r="Z7" s="10">
        <v>20</v>
      </c>
      <c r="AA7" s="10">
        <v>80</v>
      </c>
      <c r="AB7" s="10">
        <v>10</v>
      </c>
      <c r="AC7" s="10">
        <v>16</v>
      </c>
      <c r="AD7" s="10">
        <v>4</v>
      </c>
      <c r="AE7" s="10"/>
      <c r="AF7" s="10">
        <v>106</v>
      </c>
      <c r="AG7" s="10"/>
      <c r="AH7" s="10">
        <v>216</v>
      </c>
      <c r="AI7" s="10"/>
      <c r="AJ7" s="10">
        <v>67</v>
      </c>
      <c r="AK7" s="10">
        <v>37</v>
      </c>
      <c r="AL7" s="10">
        <v>47</v>
      </c>
      <c r="AM7" s="10">
        <v>47</v>
      </c>
      <c r="AN7" s="10">
        <v>22</v>
      </c>
    </row>
    <row r="8" spans="2:40" ht="30" customHeight="1" x14ac:dyDescent="0.35">
      <c r="B8" s="11" t="s">
        <v>20</v>
      </c>
      <c r="C8" s="11">
        <v>221</v>
      </c>
      <c r="D8" s="11">
        <v>109</v>
      </c>
      <c r="E8" s="11">
        <v>111</v>
      </c>
      <c r="F8" s="11"/>
      <c r="G8" s="11">
        <v>25</v>
      </c>
      <c r="H8" s="11">
        <v>40</v>
      </c>
      <c r="I8" s="11">
        <v>32</v>
      </c>
      <c r="J8" s="11">
        <v>39</v>
      </c>
      <c r="K8" s="11">
        <v>31</v>
      </c>
      <c r="L8" s="11">
        <v>55</v>
      </c>
      <c r="M8" s="11"/>
      <c r="N8" s="11">
        <v>20</v>
      </c>
      <c r="O8" s="11">
        <v>27</v>
      </c>
      <c r="P8" s="11">
        <v>82</v>
      </c>
      <c r="Q8" s="11">
        <v>67</v>
      </c>
      <c r="R8" s="11">
        <v>24</v>
      </c>
      <c r="S8" s="11"/>
      <c r="T8" s="11">
        <v>16</v>
      </c>
      <c r="U8" s="11">
        <v>66</v>
      </c>
      <c r="V8" s="11">
        <v>56</v>
      </c>
      <c r="W8" s="11">
        <v>62</v>
      </c>
      <c r="X8" s="11"/>
      <c r="Y8" s="11">
        <v>92</v>
      </c>
      <c r="Z8" s="11">
        <v>21</v>
      </c>
      <c r="AA8" s="11">
        <v>76</v>
      </c>
      <c r="AB8" s="11">
        <v>11</v>
      </c>
      <c r="AC8" s="11">
        <v>16</v>
      </c>
      <c r="AD8" s="11">
        <v>5</v>
      </c>
      <c r="AE8" s="11"/>
      <c r="AF8" s="11">
        <v>106</v>
      </c>
      <c r="AG8" s="11"/>
      <c r="AH8" s="11">
        <v>217</v>
      </c>
      <c r="AI8" s="11"/>
      <c r="AJ8" s="11">
        <v>63</v>
      </c>
      <c r="AK8" s="11">
        <v>37</v>
      </c>
      <c r="AL8" s="11">
        <v>45</v>
      </c>
      <c r="AM8" s="11">
        <v>53</v>
      </c>
      <c r="AN8" s="11">
        <v>24</v>
      </c>
    </row>
    <row r="9" spans="2:40" ht="29" x14ac:dyDescent="0.35">
      <c r="B9" s="18" t="s">
        <v>424</v>
      </c>
      <c r="C9" s="17">
        <v>0.56044263702776898</v>
      </c>
      <c r="D9" s="17">
        <v>0.65985393804860604</v>
      </c>
      <c r="E9" s="17">
        <v>0.45935764639117299</v>
      </c>
      <c r="F9" s="17"/>
      <c r="G9" s="17">
        <v>0.56075561471189295</v>
      </c>
      <c r="H9" s="17">
        <v>0.69186117473979902</v>
      </c>
      <c r="I9" s="17">
        <v>0.60023237165722698</v>
      </c>
      <c r="J9" s="17">
        <v>0.51041139333188501</v>
      </c>
      <c r="K9" s="17">
        <v>0.58936033826683598</v>
      </c>
      <c r="L9" s="17">
        <v>0.46196458256984202</v>
      </c>
      <c r="M9" s="17"/>
      <c r="N9" s="17">
        <v>0.58361445648547094</v>
      </c>
      <c r="O9" s="17">
        <v>0.52449402593658101</v>
      </c>
      <c r="P9" s="17">
        <v>0.56444368187328198</v>
      </c>
      <c r="Q9" s="17">
        <v>0.50933011852924204</v>
      </c>
      <c r="R9" s="17">
        <v>0.72120145572379002</v>
      </c>
      <c r="S9" s="17"/>
      <c r="T9" s="17">
        <v>0.63327144158919502</v>
      </c>
      <c r="U9" s="17">
        <v>0.57559509898221894</v>
      </c>
      <c r="V9" s="17">
        <v>0.579700890759131</v>
      </c>
      <c r="W9" s="17">
        <v>0.49900455362700002</v>
      </c>
      <c r="X9" s="17"/>
      <c r="Y9" s="17">
        <v>0.59625393035975005</v>
      </c>
      <c r="Z9" s="17">
        <v>0.63753122401735995</v>
      </c>
      <c r="AA9" s="17">
        <v>0.49865540950843801</v>
      </c>
      <c r="AB9" s="17">
        <v>0.55574082565372496</v>
      </c>
      <c r="AC9" s="17">
        <v>0.51250547603394903</v>
      </c>
      <c r="AD9" s="17">
        <v>0.57545999183240204</v>
      </c>
      <c r="AE9" s="17"/>
      <c r="AF9" s="17">
        <v>0.52273392441424404</v>
      </c>
      <c r="AG9" s="17"/>
      <c r="AH9" s="17">
        <v>0.56065481339920997</v>
      </c>
      <c r="AI9" s="17"/>
      <c r="AJ9" s="17">
        <v>0.57457729972542004</v>
      </c>
      <c r="AK9" s="17">
        <v>0.47032481141385502</v>
      </c>
      <c r="AL9" s="17">
        <v>0.69612774281776202</v>
      </c>
      <c r="AM9" s="17">
        <v>0.55969395137511102</v>
      </c>
      <c r="AN9" s="17">
        <v>0.403864382392431</v>
      </c>
    </row>
    <row r="10" spans="2:40" x14ac:dyDescent="0.35">
      <c r="B10" s="18" t="s">
        <v>410</v>
      </c>
      <c r="C10" s="17">
        <v>0.39055358707072801</v>
      </c>
      <c r="D10" s="17">
        <v>0.32304338543484701</v>
      </c>
      <c r="E10" s="17">
        <v>0.46001825788908302</v>
      </c>
      <c r="F10" s="17"/>
      <c r="G10" s="17">
        <v>0.439244385288107</v>
      </c>
      <c r="H10" s="17">
        <v>0.30813882526020098</v>
      </c>
      <c r="I10" s="17">
        <v>0.30970338955093402</v>
      </c>
      <c r="J10" s="17">
        <v>0.46769517736982102</v>
      </c>
      <c r="K10" s="17">
        <v>0.272148424896763</v>
      </c>
      <c r="L10" s="17">
        <v>0.485928173451044</v>
      </c>
      <c r="M10" s="17"/>
      <c r="N10" s="17">
        <v>0.37040094805489598</v>
      </c>
      <c r="O10" s="17">
        <v>0.44075787333483502</v>
      </c>
      <c r="P10" s="17">
        <v>0.37923302349443599</v>
      </c>
      <c r="Q10" s="17">
        <v>0.42509405070725798</v>
      </c>
      <c r="R10" s="17">
        <v>0.27879854427620998</v>
      </c>
      <c r="S10" s="17"/>
      <c r="T10" s="17">
        <v>0.36672855841080498</v>
      </c>
      <c r="U10" s="17">
        <v>0.34441818443070699</v>
      </c>
      <c r="V10" s="17">
        <v>0.38739300122070502</v>
      </c>
      <c r="W10" s="17">
        <v>0.47382704059083097</v>
      </c>
      <c r="X10" s="17"/>
      <c r="Y10" s="17">
        <v>0.363499625408091</v>
      </c>
      <c r="Z10" s="17">
        <v>0.32360951949542299</v>
      </c>
      <c r="AA10" s="17">
        <v>0.42804207582109199</v>
      </c>
      <c r="AB10" s="17">
        <v>0.44425917434627499</v>
      </c>
      <c r="AC10" s="17">
        <v>0.48749452396605097</v>
      </c>
      <c r="AD10" s="17">
        <v>0.24875347473882101</v>
      </c>
      <c r="AE10" s="17"/>
      <c r="AF10" s="17">
        <v>0.40932433950534303</v>
      </c>
      <c r="AG10" s="17"/>
      <c r="AH10" s="17">
        <v>0.38943985916061902</v>
      </c>
      <c r="AI10" s="17"/>
      <c r="AJ10" s="17">
        <v>0.37055597656772299</v>
      </c>
      <c r="AK10" s="17">
        <v>0.45610994418459899</v>
      </c>
      <c r="AL10" s="17">
        <v>0.28631251754167197</v>
      </c>
      <c r="AM10" s="17">
        <v>0.402832761541491</v>
      </c>
      <c r="AN10" s="17">
        <v>0.51480256360326004</v>
      </c>
    </row>
    <row r="11" spans="2:40" x14ac:dyDescent="0.35">
      <c r="B11" s="18" t="s">
        <v>89</v>
      </c>
      <c r="C11" s="19">
        <v>4.9003775901502601E-2</v>
      </c>
      <c r="D11" s="19">
        <v>1.7102676516546698E-2</v>
      </c>
      <c r="E11" s="19">
        <v>8.0624095719743993E-2</v>
      </c>
      <c r="F11" s="19"/>
      <c r="G11" s="19">
        <v>0</v>
      </c>
      <c r="H11" s="19">
        <v>0</v>
      </c>
      <c r="I11" s="19">
        <v>9.0064238791839293E-2</v>
      </c>
      <c r="J11" s="19">
        <v>2.1893429298294301E-2</v>
      </c>
      <c r="K11" s="19">
        <v>0.13849123683639999</v>
      </c>
      <c r="L11" s="19">
        <v>5.2107243979114003E-2</v>
      </c>
      <c r="M11" s="19"/>
      <c r="N11" s="19">
        <v>4.5984595459633099E-2</v>
      </c>
      <c r="O11" s="19">
        <v>3.4748100728584502E-2</v>
      </c>
      <c r="P11" s="19">
        <v>5.6323294632282098E-2</v>
      </c>
      <c r="Q11" s="19">
        <v>6.5575830763500598E-2</v>
      </c>
      <c r="R11" s="19">
        <v>0</v>
      </c>
      <c r="S11" s="19"/>
      <c r="T11" s="19">
        <v>0</v>
      </c>
      <c r="U11" s="19">
        <v>7.9986716587073903E-2</v>
      </c>
      <c r="V11" s="19">
        <v>3.29061080201642E-2</v>
      </c>
      <c r="W11" s="19">
        <v>2.71684057821696E-2</v>
      </c>
      <c r="X11" s="19"/>
      <c r="Y11" s="19">
        <v>4.0246444232159201E-2</v>
      </c>
      <c r="Z11" s="19">
        <v>3.8859256487216297E-2</v>
      </c>
      <c r="AA11" s="19">
        <v>7.3302514670469804E-2</v>
      </c>
      <c r="AB11" s="19">
        <v>0</v>
      </c>
      <c r="AC11" s="19">
        <v>0</v>
      </c>
      <c r="AD11" s="19">
        <v>0.17578653342877701</v>
      </c>
      <c r="AE11" s="19"/>
      <c r="AF11" s="19">
        <v>6.7941736080413206E-2</v>
      </c>
      <c r="AG11" s="19"/>
      <c r="AH11" s="19">
        <v>4.9905327440170802E-2</v>
      </c>
      <c r="AI11" s="19"/>
      <c r="AJ11" s="19">
        <v>5.4866723706856399E-2</v>
      </c>
      <c r="AK11" s="19">
        <v>7.3565244401546298E-2</v>
      </c>
      <c r="AL11" s="19">
        <v>1.7559739640566199E-2</v>
      </c>
      <c r="AM11" s="19">
        <v>3.7473287083397901E-2</v>
      </c>
      <c r="AN11" s="19">
        <v>8.1333054004309194E-2</v>
      </c>
    </row>
    <row r="12" spans="2:40" x14ac:dyDescent="0.35">
      <c r="B12" s="16" t="s">
        <v>348</v>
      </c>
    </row>
    <row r="13" spans="2:40" x14ac:dyDescent="0.35">
      <c r="B13" t="s">
        <v>63</v>
      </c>
    </row>
    <row r="14" spans="2:40" x14ac:dyDescent="0.35">
      <c r="B14" t="s">
        <v>64</v>
      </c>
    </row>
    <row r="16" spans="2:40" x14ac:dyDescent="0.35">
      <c r="B16" s="8" t="str">
        <f>HYPERLINK("#'Contents'!A1", "Return to Contents")</f>
        <v>Return to Contents</v>
      </c>
    </row>
  </sheetData>
  <mergeCells count="9">
    <mergeCell ref="AF5"/>
    <mergeCell ref="AH5"/>
    <mergeCell ref="AJ5:AN5"/>
    <mergeCell ref="D2:AH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D00-000000000000}">
  <dimension ref="B2:AN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0" width="10.7265625" customWidth="1"/>
    <col min="41" max="41" width="2.1796875" customWidth="1"/>
  </cols>
  <sheetData>
    <row r="2" spans="2:40" ht="40" customHeight="1" x14ac:dyDescent="0.35">
      <c r="D2" s="30" t="s">
        <v>427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row>
    <row r="5" spans="2:40" ht="30" customHeight="1" x14ac:dyDescent="0.35">
      <c r="B5" s="15"/>
      <c r="C5" s="15"/>
      <c r="D5" s="29" t="s">
        <v>49</v>
      </c>
      <c r="E5" s="29"/>
      <c r="F5" s="15"/>
      <c r="G5" s="29" t="s">
        <v>50</v>
      </c>
      <c r="H5" s="29"/>
      <c r="I5" s="29"/>
      <c r="J5" s="29"/>
      <c r="K5" s="29"/>
      <c r="L5" s="29"/>
      <c r="M5" s="15"/>
      <c r="N5" s="29" t="s">
        <v>51</v>
      </c>
      <c r="O5" s="29"/>
      <c r="P5" s="29"/>
      <c r="Q5" s="29"/>
      <c r="R5" s="29"/>
      <c r="S5" s="15"/>
      <c r="T5" s="29" t="s">
        <v>52</v>
      </c>
      <c r="U5" s="29"/>
      <c r="V5" s="29"/>
      <c r="W5" s="29"/>
      <c r="X5" s="15"/>
      <c r="Y5" s="29" t="s">
        <v>53</v>
      </c>
      <c r="Z5" s="29"/>
      <c r="AA5" s="29"/>
      <c r="AB5" s="29"/>
      <c r="AC5" s="29"/>
      <c r="AD5" s="29"/>
      <c r="AE5" s="15"/>
      <c r="AF5" s="29" t="s">
        <v>42</v>
      </c>
      <c r="AG5" s="15"/>
      <c r="AH5" s="29" t="s">
        <v>43</v>
      </c>
      <c r="AI5" s="15"/>
      <c r="AJ5" s="29" t="s">
        <v>54</v>
      </c>
      <c r="AK5" s="29"/>
      <c r="AL5" s="29"/>
      <c r="AM5" s="29"/>
      <c r="AN5" s="29"/>
    </row>
    <row r="6" spans="2:4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C6" s="12" t="s">
        <v>40</v>
      </c>
      <c r="AD6" s="12" t="s">
        <v>41</v>
      </c>
      <c r="AF6" s="12" t="s">
        <v>42</v>
      </c>
      <c r="AH6" s="12" t="s">
        <v>43</v>
      </c>
      <c r="AJ6" s="12" t="s">
        <v>44</v>
      </c>
      <c r="AK6" s="12" t="s">
        <v>45</v>
      </c>
      <c r="AL6" s="12" t="s">
        <v>46</v>
      </c>
      <c r="AM6" s="12" t="s">
        <v>47</v>
      </c>
      <c r="AN6" s="12" t="s">
        <v>48</v>
      </c>
    </row>
    <row r="7" spans="2:40" ht="30" customHeight="1" x14ac:dyDescent="0.35">
      <c r="B7" s="10" t="s">
        <v>19</v>
      </c>
      <c r="C7" s="10">
        <v>210</v>
      </c>
      <c r="D7" s="10">
        <v>112</v>
      </c>
      <c r="E7" s="10">
        <v>98</v>
      </c>
      <c r="F7" s="10"/>
      <c r="G7" s="10">
        <v>21</v>
      </c>
      <c r="H7" s="10">
        <v>34</v>
      </c>
      <c r="I7" s="10">
        <v>29</v>
      </c>
      <c r="J7" s="10">
        <v>34</v>
      </c>
      <c r="K7" s="10">
        <v>43</v>
      </c>
      <c r="L7" s="10">
        <v>49</v>
      </c>
      <c r="M7" s="10"/>
      <c r="N7" s="10">
        <v>18</v>
      </c>
      <c r="O7" s="10">
        <v>32</v>
      </c>
      <c r="P7" s="10">
        <v>71</v>
      </c>
      <c r="Q7" s="10">
        <v>61</v>
      </c>
      <c r="R7" s="10">
        <v>27</v>
      </c>
      <c r="S7" s="10"/>
      <c r="T7" s="10">
        <v>20</v>
      </c>
      <c r="U7" s="10">
        <v>58</v>
      </c>
      <c r="V7" s="10">
        <v>51</v>
      </c>
      <c r="W7" s="10">
        <v>49</v>
      </c>
      <c r="X7" s="10"/>
      <c r="Y7" s="10">
        <v>80</v>
      </c>
      <c r="Z7" s="10">
        <v>21</v>
      </c>
      <c r="AA7" s="10">
        <v>67</v>
      </c>
      <c r="AB7" s="10">
        <v>19</v>
      </c>
      <c r="AC7" s="10">
        <v>18</v>
      </c>
      <c r="AD7" s="10">
        <v>3</v>
      </c>
      <c r="AE7" s="10"/>
      <c r="AF7" s="10">
        <v>100</v>
      </c>
      <c r="AG7" s="10"/>
      <c r="AH7" s="10">
        <v>207</v>
      </c>
      <c r="AI7" s="10"/>
      <c r="AJ7" s="10">
        <v>76</v>
      </c>
      <c r="AK7" s="10">
        <v>30</v>
      </c>
      <c r="AL7" s="10">
        <v>38</v>
      </c>
      <c r="AM7" s="10">
        <v>39</v>
      </c>
      <c r="AN7" s="10">
        <v>27</v>
      </c>
    </row>
    <row r="8" spans="2:40" ht="30" customHeight="1" x14ac:dyDescent="0.35">
      <c r="B8" s="11" t="s">
        <v>20</v>
      </c>
      <c r="C8" s="11">
        <v>214</v>
      </c>
      <c r="D8" s="11">
        <v>124</v>
      </c>
      <c r="E8" s="11">
        <v>90</v>
      </c>
      <c r="F8" s="11"/>
      <c r="G8" s="11">
        <v>26</v>
      </c>
      <c r="H8" s="11">
        <v>38</v>
      </c>
      <c r="I8" s="11">
        <v>31</v>
      </c>
      <c r="J8" s="11">
        <v>35</v>
      </c>
      <c r="K8" s="11">
        <v>38</v>
      </c>
      <c r="L8" s="11">
        <v>46</v>
      </c>
      <c r="M8" s="11"/>
      <c r="N8" s="11">
        <v>21</v>
      </c>
      <c r="O8" s="11">
        <v>34</v>
      </c>
      <c r="P8" s="11">
        <v>71</v>
      </c>
      <c r="Q8" s="11">
        <v>60</v>
      </c>
      <c r="R8" s="11">
        <v>27</v>
      </c>
      <c r="S8" s="11"/>
      <c r="T8" s="11">
        <v>21</v>
      </c>
      <c r="U8" s="11">
        <v>58</v>
      </c>
      <c r="V8" s="11">
        <v>53</v>
      </c>
      <c r="W8" s="11">
        <v>50</v>
      </c>
      <c r="X8" s="11"/>
      <c r="Y8" s="11">
        <v>83</v>
      </c>
      <c r="Z8" s="11">
        <v>23</v>
      </c>
      <c r="AA8" s="11">
        <v>63</v>
      </c>
      <c r="AB8" s="11">
        <v>20</v>
      </c>
      <c r="AC8" s="11">
        <v>20</v>
      </c>
      <c r="AD8" s="11">
        <v>3</v>
      </c>
      <c r="AE8" s="11"/>
      <c r="AF8" s="11">
        <v>98</v>
      </c>
      <c r="AG8" s="11"/>
      <c r="AH8" s="11">
        <v>211</v>
      </c>
      <c r="AI8" s="11"/>
      <c r="AJ8" s="11">
        <v>74</v>
      </c>
      <c r="AK8" s="11">
        <v>30</v>
      </c>
      <c r="AL8" s="11">
        <v>37</v>
      </c>
      <c r="AM8" s="11">
        <v>45</v>
      </c>
      <c r="AN8" s="11">
        <v>29</v>
      </c>
    </row>
    <row r="9" spans="2:40" ht="29" x14ac:dyDescent="0.35">
      <c r="B9" s="18" t="s">
        <v>426</v>
      </c>
      <c r="C9" s="17">
        <v>0.61117147003420602</v>
      </c>
      <c r="D9" s="17">
        <v>0.62300037183244295</v>
      </c>
      <c r="E9" s="17">
        <v>0.59478172410469698</v>
      </c>
      <c r="F9" s="17"/>
      <c r="G9" s="17">
        <v>0.62587391765268996</v>
      </c>
      <c r="H9" s="17">
        <v>0.74451575881170395</v>
      </c>
      <c r="I9" s="17">
        <v>0.61995999620391995</v>
      </c>
      <c r="J9" s="17">
        <v>0.54209388015836302</v>
      </c>
      <c r="K9" s="17">
        <v>0.56356187647439004</v>
      </c>
      <c r="L9" s="17">
        <v>0.577356569070543</v>
      </c>
      <c r="M9" s="17"/>
      <c r="N9" s="17">
        <v>0.71432266428808699</v>
      </c>
      <c r="O9" s="17">
        <v>0.55861791664414695</v>
      </c>
      <c r="P9" s="17">
        <v>0.51585548276991799</v>
      </c>
      <c r="Q9" s="17">
        <v>0.68049580543310895</v>
      </c>
      <c r="R9" s="17">
        <v>0.68383677057444203</v>
      </c>
      <c r="S9" s="17"/>
      <c r="T9" s="17">
        <v>0.60689887608652304</v>
      </c>
      <c r="U9" s="17">
        <v>0.52305485117301598</v>
      </c>
      <c r="V9" s="17">
        <v>0.70736512809674901</v>
      </c>
      <c r="W9" s="17">
        <v>0.62793381532776504</v>
      </c>
      <c r="X9" s="17"/>
      <c r="Y9" s="17">
        <v>0.62532041330476795</v>
      </c>
      <c r="Z9" s="17">
        <v>0.46043212899598401</v>
      </c>
      <c r="AA9" s="17">
        <v>0.61461229340053403</v>
      </c>
      <c r="AB9" s="17">
        <v>0.584645974723908</v>
      </c>
      <c r="AC9" s="17">
        <v>0.71767232289739802</v>
      </c>
      <c r="AD9" s="17">
        <v>0.76380730871196101</v>
      </c>
      <c r="AE9" s="17"/>
      <c r="AF9" s="17">
        <v>0.51234906550989301</v>
      </c>
      <c r="AG9" s="17"/>
      <c r="AH9" s="17">
        <v>0.61080697299421904</v>
      </c>
      <c r="AI9" s="17"/>
      <c r="AJ9" s="17">
        <v>0.58499525469453995</v>
      </c>
      <c r="AK9" s="17">
        <v>0.56791981214572695</v>
      </c>
      <c r="AL9" s="17">
        <v>0.59445758711224095</v>
      </c>
      <c r="AM9" s="17">
        <v>0.69110989157625602</v>
      </c>
      <c r="AN9" s="17">
        <v>0.62082417299333503</v>
      </c>
    </row>
    <row r="10" spans="2:40" x14ac:dyDescent="0.35">
      <c r="B10" s="18" t="s">
        <v>410</v>
      </c>
      <c r="C10" s="17">
        <v>0.33151033005032299</v>
      </c>
      <c r="D10" s="17">
        <v>0.32697002252780399</v>
      </c>
      <c r="E10" s="17">
        <v>0.33780123414312901</v>
      </c>
      <c r="F10" s="17"/>
      <c r="G10" s="17">
        <v>0.32632217606113401</v>
      </c>
      <c r="H10" s="17">
        <v>0.25548424118829599</v>
      </c>
      <c r="I10" s="17">
        <v>0.31345286115508803</v>
      </c>
      <c r="J10" s="17">
        <v>0.40220422725255101</v>
      </c>
      <c r="K10" s="17">
        <v>0.371691136796306</v>
      </c>
      <c r="L10" s="17">
        <v>0.32303372589899698</v>
      </c>
      <c r="M10" s="17"/>
      <c r="N10" s="17">
        <v>0.225084635752792</v>
      </c>
      <c r="O10" s="17">
        <v>0.38748471219573699</v>
      </c>
      <c r="P10" s="17">
        <v>0.40853859807510601</v>
      </c>
      <c r="Q10" s="17">
        <v>0.28612900064153302</v>
      </c>
      <c r="R10" s="17">
        <v>0.249809699455422</v>
      </c>
      <c r="S10" s="17"/>
      <c r="T10" s="17">
        <v>0.33974831574962899</v>
      </c>
      <c r="U10" s="17">
        <v>0.38890870242237302</v>
      </c>
      <c r="V10" s="17">
        <v>0.29263487190325099</v>
      </c>
      <c r="W10" s="17">
        <v>0.35348804170764703</v>
      </c>
      <c r="X10" s="17"/>
      <c r="Y10" s="17">
        <v>0.36501762716098002</v>
      </c>
      <c r="Z10" s="17">
        <v>0.37000028201985802</v>
      </c>
      <c r="AA10" s="17">
        <v>0.32909365660434597</v>
      </c>
      <c r="AB10" s="17">
        <v>0.360200035259231</v>
      </c>
      <c r="AC10" s="17">
        <v>0.21920538235411</v>
      </c>
      <c r="AD10" s="17">
        <v>0</v>
      </c>
      <c r="AE10" s="17"/>
      <c r="AF10" s="17">
        <v>0.39231251148138802</v>
      </c>
      <c r="AG10" s="17"/>
      <c r="AH10" s="17">
        <v>0.33094063589873801</v>
      </c>
      <c r="AI10" s="17"/>
      <c r="AJ10" s="17">
        <v>0.325101089284907</v>
      </c>
      <c r="AK10" s="17">
        <v>0.37385442588191098</v>
      </c>
      <c r="AL10" s="17">
        <v>0.29931550221569903</v>
      </c>
      <c r="AM10" s="17">
        <v>0.30889010842374398</v>
      </c>
      <c r="AN10" s="17">
        <v>0.37917582700666502</v>
      </c>
    </row>
    <row r="11" spans="2:40" x14ac:dyDescent="0.35">
      <c r="B11" s="18" t="s">
        <v>89</v>
      </c>
      <c r="C11" s="19">
        <v>5.7318199915470797E-2</v>
      </c>
      <c r="D11" s="19">
        <v>5.00296056397527E-2</v>
      </c>
      <c r="E11" s="19">
        <v>6.7417041752173903E-2</v>
      </c>
      <c r="F11" s="19"/>
      <c r="G11" s="19">
        <v>4.7803906286175597E-2</v>
      </c>
      <c r="H11" s="19">
        <v>0</v>
      </c>
      <c r="I11" s="19">
        <v>6.6587142640991206E-2</v>
      </c>
      <c r="J11" s="19">
        <v>5.5701892589085603E-2</v>
      </c>
      <c r="K11" s="19">
        <v>6.4746986729303901E-2</v>
      </c>
      <c r="L11" s="19">
        <v>9.96097050304596E-2</v>
      </c>
      <c r="M11" s="19"/>
      <c r="N11" s="19">
        <v>6.0592699959120699E-2</v>
      </c>
      <c r="O11" s="19">
        <v>5.3897371160116399E-2</v>
      </c>
      <c r="P11" s="19">
        <v>7.5605919154976303E-2</v>
      </c>
      <c r="Q11" s="19">
        <v>3.33751939253581E-2</v>
      </c>
      <c r="R11" s="19">
        <v>6.6353529970135702E-2</v>
      </c>
      <c r="S11" s="19"/>
      <c r="T11" s="19">
        <v>5.3352808163848499E-2</v>
      </c>
      <c r="U11" s="19">
        <v>8.8036446404610294E-2</v>
      </c>
      <c r="V11" s="19">
        <v>0</v>
      </c>
      <c r="W11" s="19">
        <v>1.85781429645877E-2</v>
      </c>
      <c r="X11" s="19"/>
      <c r="Y11" s="19">
        <v>9.6619595342519096E-3</v>
      </c>
      <c r="Z11" s="19">
        <v>0.169567588984157</v>
      </c>
      <c r="AA11" s="19">
        <v>5.62940499951207E-2</v>
      </c>
      <c r="AB11" s="19">
        <v>5.5153990016861297E-2</v>
      </c>
      <c r="AC11" s="19">
        <v>6.3122294748492305E-2</v>
      </c>
      <c r="AD11" s="19">
        <v>0.23619269128803899</v>
      </c>
      <c r="AE11" s="19"/>
      <c r="AF11" s="19">
        <v>9.5338423008718698E-2</v>
      </c>
      <c r="AG11" s="19"/>
      <c r="AH11" s="19">
        <v>5.8252391107042299E-2</v>
      </c>
      <c r="AI11" s="19"/>
      <c r="AJ11" s="19">
        <v>8.9903656020553502E-2</v>
      </c>
      <c r="AK11" s="19">
        <v>5.8225761972362497E-2</v>
      </c>
      <c r="AL11" s="19">
        <v>0.10622691067206</v>
      </c>
      <c r="AM11" s="19">
        <v>0</v>
      </c>
      <c r="AN11" s="19">
        <v>0</v>
      </c>
    </row>
    <row r="12" spans="2:40" x14ac:dyDescent="0.35">
      <c r="B12" s="16" t="s">
        <v>348</v>
      </c>
    </row>
    <row r="13" spans="2:40" x14ac:dyDescent="0.35">
      <c r="B13" t="s">
        <v>63</v>
      </c>
    </row>
    <row r="14" spans="2:40" x14ac:dyDescent="0.35">
      <c r="B14" t="s">
        <v>64</v>
      </c>
    </row>
    <row r="16" spans="2:40" x14ac:dyDescent="0.35">
      <c r="B16" s="8" t="str">
        <f>HYPERLINK("#'Contents'!A1", "Return to Contents")</f>
        <v>Return to Contents</v>
      </c>
    </row>
  </sheetData>
  <mergeCells count="9">
    <mergeCell ref="AF5"/>
    <mergeCell ref="AH5"/>
    <mergeCell ref="AJ5:AN5"/>
    <mergeCell ref="D2:AH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E00-000000000000}">
  <dimension ref="B2:AN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0" width="10.7265625" customWidth="1"/>
    <col min="41" max="41" width="2.1796875" customWidth="1"/>
  </cols>
  <sheetData>
    <row r="2" spans="2:40" ht="40" customHeight="1" x14ac:dyDescent="0.35">
      <c r="D2" s="30" t="s">
        <v>429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row>
    <row r="5" spans="2:40" ht="30" customHeight="1" x14ac:dyDescent="0.35">
      <c r="B5" s="15"/>
      <c r="C5" s="15"/>
      <c r="D5" s="29" t="s">
        <v>49</v>
      </c>
      <c r="E5" s="29"/>
      <c r="F5" s="15"/>
      <c r="G5" s="29" t="s">
        <v>50</v>
      </c>
      <c r="H5" s="29"/>
      <c r="I5" s="29"/>
      <c r="J5" s="29"/>
      <c r="K5" s="29"/>
      <c r="L5" s="29"/>
      <c r="M5" s="15"/>
      <c r="N5" s="29" t="s">
        <v>51</v>
      </c>
      <c r="O5" s="29"/>
      <c r="P5" s="29"/>
      <c r="Q5" s="29"/>
      <c r="R5" s="29"/>
      <c r="S5" s="15"/>
      <c r="T5" s="29" t="s">
        <v>52</v>
      </c>
      <c r="U5" s="29"/>
      <c r="V5" s="29"/>
      <c r="W5" s="29"/>
      <c r="X5" s="15"/>
      <c r="Y5" s="29" t="s">
        <v>53</v>
      </c>
      <c r="Z5" s="29"/>
      <c r="AA5" s="29"/>
      <c r="AB5" s="29"/>
      <c r="AC5" s="29"/>
      <c r="AD5" s="29"/>
      <c r="AE5" s="15"/>
      <c r="AF5" s="29" t="s">
        <v>42</v>
      </c>
      <c r="AG5" s="15"/>
      <c r="AH5" s="29" t="s">
        <v>43</v>
      </c>
      <c r="AI5" s="15"/>
      <c r="AJ5" s="29" t="s">
        <v>54</v>
      </c>
      <c r="AK5" s="29"/>
      <c r="AL5" s="29"/>
      <c r="AM5" s="29"/>
      <c r="AN5" s="29"/>
    </row>
    <row r="6" spans="2:4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C6" s="12" t="s">
        <v>40</v>
      </c>
      <c r="AD6" s="12" t="s">
        <v>41</v>
      </c>
      <c r="AF6" s="12" t="s">
        <v>42</v>
      </c>
      <c r="AH6" s="12" t="s">
        <v>43</v>
      </c>
      <c r="AJ6" s="12" t="s">
        <v>44</v>
      </c>
      <c r="AK6" s="12" t="s">
        <v>45</v>
      </c>
      <c r="AL6" s="12" t="s">
        <v>46</v>
      </c>
      <c r="AM6" s="12" t="s">
        <v>47</v>
      </c>
      <c r="AN6" s="12" t="s">
        <v>48</v>
      </c>
    </row>
    <row r="7" spans="2:40" ht="30" customHeight="1" x14ac:dyDescent="0.35">
      <c r="B7" s="10" t="s">
        <v>19</v>
      </c>
      <c r="C7" s="10">
        <v>222</v>
      </c>
      <c r="D7" s="10">
        <v>99</v>
      </c>
      <c r="E7" s="10">
        <v>122</v>
      </c>
      <c r="F7" s="10"/>
      <c r="G7" s="10">
        <v>26</v>
      </c>
      <c r="H7" s="10">
        <v>36</v>
      </c>
      <c r="I7" s="10">
        <v>27</v>
      </c>
      <c r="J7" s="10">
        <v>37</v>
      </c>
      <c r="K7" s="10">
        <v>39</v>
      </c>
      <c r="L7" s="10">
        <v>57</v>
      </c>
      <c r="M7" s="10"/>
      <c r="N7" s="10">
        <v>21</v>
      </c>
      <c r="O7" s="10">
        <v>41</v>
      </c>
      <c r="P7" s="10">
        <v>72</v>
      </c>
      <c r="Q7" s="10">
        <v>57</v>
      </c>
      <c r="R7" s="10">
        <v>30</v>
      </c>
      <c r="S7" s="10"/>
      <c r="T7" s="10">
        <v>12</v>
      </c>
      <c r="U7" s="10">
        <v>68</v>
      </c>
      <c r="V7" s="10">
        <v>56</v>
      </c>
      <c r="W7" s="10">
        <v>55</v>
      </c>
      <c r="X7" s="10"/>
      <c r="Y7" s="10">
        <v>92</v>
      </c>
      <c r="Z7" s="10">
        <v>25</v>
      </c>
      <c r="AA7" s="10">
        <v>67</v>
      </c>
      <c r="AB7" s="10">
        <v>14</v>
      </c>
      <c r="AC7" s="10">
        <v>19</v>
      </c>
      <c r="AD7" s="10">
        <v>3</v>
      </c>
      <c r="AE7" s="10"/>
      <c r="AF7" s="10">
        <v>110</v>
      </c>
      <c r="AG7" s="10"/>
      <c r="AH7" s="10">
        <v>215</v>
      </c>
      <c r="AI7" s="10"/>
      <c r="AJ7" s="10">
        <v>67</v>
      </c>
      <c r="AK7" s="10">
        <v>31</v>
      </c>
      <c r="AL7" s="10">
        <v>51</v>
      </c>
      <c r="AM7" s="10">
        <v>50</v>
      </c>
      <c r="AN7" s="10">
        <v>23</v>
      </c>
    </row>
    <row r="8" spans="2:40" ht="30" customHeight="1" x14ac:dyDescent="0.35">
      <c r="B8" s="11" t="s">
        <v>20</v>
      </c>
      <c r="C8" s="11">
        <v>224</v>
      </c>
      <c r="D8" s="11">
        <v>110</v>
      </c>
      <c r="E8" s="11">
        <v>113</v>
      </c>
      <c r="F8" s="11"/>
      <c r="G8" s="11">
        <v>28</v>
      </c>
      <c r="H8" s="11">
        <v>42</v>
      </c>
      <c r="I8" s="11">
        <v>28</v>
      </c>
      <c r="J8" s="11">
        <v>39</v>
      </c>
      <c r="K8" s="11">
        <v>34</v>
      </c>
      <c r="L8" s="11">
        <v>54</v>
      </c>
      <c r="M8" s="11"/>
      <c r="N8" s="11">
        <v>21</v>
      </c>
      <c r="O8" s="11">
        <v>43</v>
      </c>
      <c r="P8" s="11">
        <v>72</v>
      </c>
      <c r="Q8" s="11">
        <v>58</v>
      </c>
      <c r="R8" s="11">
        <v>30</v>
      </c>
      <c r="S8" s="11"/>
      <c r="T8" s="11">
        <v>11</v>
      </c>
      <c r="U8" s="11">
        <v>68</v>
      </c>
      <c r="V8" s="11">
        <v>56</v>
      </c>
      <c r="W8" s="11">
        <v>58</v>
      </c>
      <c r="X8" s="11"/>
      <c r="Y8" s="11">
        <v>96</v>
      </c>
      <c r="Z8" s="11">
        <v>25</v>
      </c>
      <c r="AA8" s="11">
        <v>63</v>
      </c>
      <c r="AB8" s="11">
        <v>15</v>
      </c>
      <c r="AC8" s="11">
        <v>21</v>
      </c>
      <c r="AD8" s="11">
        <v>3</v>
      </c>
      <c r="AE8" s="11"/>
      <c r="AF8" s="11">
        <v>110</v>
      </c>
      <c r="AG8" s="11"/>
      <c r="AH8" s="11">
        <v>218</v>
      </c>
      <c r="AI8" s="11"/>
      <c r="AJ8" s="11">
        <v>65</v>
      </c>
      <c r="AK8" s="11">
        <v>30</v>
      </c>
      <c r="AL8" s="11">
        <v>48</v>
      </c>
      <c r="AM8" s="11">
        <v>55</v>
      </c>
      <c r="AN8" s="11">
        <v>25</v>
      </c>
    </row>
    <row r="9" spans="2:40" ht="29" x14ac:dyDescent="0.35">
      <c r="B9" s="18" t="s">
        <v>428</v>
      </c>
      <c r="C9" s="17">
        <v>0.64592418293194898</v>
      </c>
      <c r="D9" s="17">
        <v>0.659868309776942</v>
      </c>
      <c r="E9" s="17">
        <v>0.62924930302674797</v>
      </c>
      <c r="F9" s="17"/>
      <c r="G9" s="17">
        <v>0.76792099780908696</v>
      </c>
      <c r="H9" s="17">
        <v>0.71309248737561903</v>
      </c>
      <c r="I9" s="17">
        <v>0.74510881813188301</v>
      </c>
      <c r="J9" s="17">
        <v>0.66790634396914395</v>
      </c>
      <c r="K9" s="17">
        <v>0.66386990640554899</v>
      </c>
      <c r="L9" s="17">
        <v>0.45351541673078799</v>
      </c>
      <c r="M9" s="17"/>
      <c r="N9" s="17">
        <v>0.51081434899575895</v>
      </c>
      <c r="O9" s="17">
        <v>0.59113167009926204</v>
      </c>
      <c r="P9" s="17">
        <v>0.61596394625612105</v>
      </c>
      <c r="Q9" s="17">
        <v>0.75042109801384205</v>
      </c>
      <c r="R9" s="17">
        <v>0.70780307558037003</v>
      </c>
      <c r="S9" s="17"/>
      <c r="T9" s="17">
        <v>0.49908546937825099</v>
      </c>
      <c r="U9" s="17">
        <v>0.65053475700805297</v>
      </c>
      <c r="V9" s="17">
        <v>0.77652088270513397</v>
      </c>
      <c r="W9" s="17">
        <v>0.69235992122045997</v>
      </c>
      <c r="X9" s="17"/>
      <c r="Y9" s="17">
        <v>0.73165367678381699</v>
      </c>
      <c r="Z9" s="17">
        <v>0.59462647660969403</v>
      </c>
      <c r="AA9" s="17">
        <v>0.52951237360729098</v>
      </c>
      <c r="AB9" s="17">
        <v>0.63095320820216205</v>
      </c>
      <c r="AC9" s="17">
        <v>0.69251250539137699</v>
      </c>
      <c r="AD9" s="17">
        <v>0.56436046211827096</v>
      </c>
      <c r="AE9" s="17"/>
      <c r="AF9" s="17">
        <v>0.62426654904220602</v>
      </c>
      <c r="AG9" s="17"/>
      <c r="AH9" s="17">
        <v>0.647674129360577</v>
      </c>
      <c r="AI9" s="17"/>
      <c r="AJ9" s="17">
        <v>0.63877102065403901</v>
      </c>
      <c r="AK9" s="17">
        <v>0.56343334860254202</v>
      </c>
      <c r="AL9" s="17">
        <v>0.73622522902679</v>
      </c>
      <c r="AM9" s="17">
        <v>0.63268087174585497</v>
      </c>
      <c r="AN9" s="17">
        <v>0.61940002498409596</v>
      </c>
    </row>
    <row r="10" spans="2:40" x14ac:dyDescent="0.35">
      <c r="B10" s="18" t="s">
        <v>410</v>
      </c>
      <c r="C10" s="17">
        <v>0.28653950103553499</v>
      </c>
      <c r="D10" s="17">
        <v>0.29448875953881098</v>
      </c>
      <c r="E10" s="17">
        <v>0.281304730832523</v>
      </c>
      <c r="F10" s="17"/>
      <c r="G10" s="17">
        <v>0.23207900219091299</v>
      </c>
      <c r="H10" s="17">
        <v>0.265158334779658</v>
      </c>
      <c r="I10" s="17">
        <v>0.22215259126144099</v>
      </c>
      <c r="J10" s="17">
        <v>0.21970017923228999</v>
      </c>
      <c r="K10" s="17">
        <v>0.237059857128566</v>
      </c>
      <c r="L10" s="17">
        <v>0.44295118721964399</v>
      </c>
      <c r="M10" s="17"/>
      <c r="N10" s="17">
        <v>0.33480864014681999</v>
      </c>
      <c r="O10" s="17">
        <v>0.34442725859587803</v>
      </c>
      <c r="P10" s="17">
        <v>0.33200747456656898</v>
      </c>
      <c r="Q10" s="17">
        <v>0.18605189353970999</v>
      </c>
      <c r="R10" s="17">
        <v>0.23321954288441499</v>
      </c>
      <c r="S10" s="17"/>
      <c r="T10" s="17">
        <v>0.33536581109124602</v>
      </c>
      <c r="U10" s="17">
        <v>0.29457406537895298</v>
      </c>
      <c r="V10" s="17">
        <v>0.223479117294866</v>
      </c>
      <c r="W10" s="17">
        <v>0.27187748635104297</v>
      </c>
      <c r="X10" s="17"/>
      <c r="Y10" s="17">
        <v>0.218104786227105</v>
      </c>
      <c r="Z10" s="17">
        <v>0.33564737231232</v>
      </c>
      <c r="AA10" s="17">
        <v>0.38071079622572102</v>
      </c>
      <c r="AB10" s="17">
        <v>0.29477683038816899</v>
      </c>
      <c r="AC10" s="17">
        <v>0.26313360247408302</v>
      </c>
      <c r="AD10" s="17">
        <v>0.43563953788172899</v>
      </c>
      <c r="AE10" s="17"/>
      <c r="AF10" s="17">
        <v>0.28211941647002597</v>
      </c>
      <c r="AG10" s="17"/>
      <c r="AH10" s="17">
        <v>0.29511529045693902</v>
      </c>
      <c r="AI10" s="17"/>
      <c r="AJ10" s="17">
        <v>0.29127214894974901</v>
      </c>
      <c r="AK10" s="17">
        <v>0.37533212108661002</v>
      </c>
      <c r="AL10" s="17">
        <v>0.19035193952465701</v>
      </c>
      <c r="AM10" s="17">
        <v>0.33226545505523902</v>
      </c>
      <c r="AN10" s="17">
        <v>0.251357191606492</v>
      </c>
    </row>
    <row r="11" spans="2:40" x14ac:dyDescent="0.35">
      <c r="B11" s="18" t="s">
        <v>89</v>
      </c>
      <c r="C11" s="19">
        <v>6.7536316032515406E-2</v>
      </c>
      <c r="D11" s="19">
        <v>4.5642930684247303E-2</v>
      </c>
      <c r="E11" s="19">
        <v>8.9445966140729805E-2</v>
      </c>
      <c r="F11" s="19"/>
      <c r="G11" s="19">
        <v>0</v>
      </c>
      <c r="H11" s="19">
        <v>2.17491778447228E-2</v>
      </c>
      <c r="I11" s="19">
        <v>3.2738590606675999E-2</v>
      </c>
      <c r="J11" s="19">
        <v>0.112393476798565</v>
      </c>
      <c r="K11" s="19">
        <v>9.90702364658851E-2</v>
      </c>
      <c r="L11" s="19">
        <v>0.103533396049568</v>
      </c>
      <c r="M11" s="19"/>
      <c r="N11" s="19">
        <v>0.154377010857421</v>
      </c>
      <c r="O11" s="19">
        <v>6.4441071304860598E-2</v>
      </c>
      <c r="P11" s="19">
        <v>5.2028579177310103E-2</v>
      </c>
      <c r="Q11" s="19">
        <v>6.3527008446448097E-2</v>
      </c>
      <c r="R11" s="19">
        <v>5.8977381535215E-2</v>
      </c>
      <c r="S11" s="19"/>
      <c r="T11" s="19">
        <v>0.16554871953050301</v>
      </c>
      <c r="U11" s="19">
        <v>5.4891177612994099E-2</v>
      </c>
      <c r="V11" s="19">
        <v>0</v>
      </c>
      <c r="W11" s="19">
        <v>3.57625924284969E-2</v>
      </c>
      <c r="X11" s="19"/>
      <c r="Y11" s="19">
        <v>5.0241536989078697E-2</v>
      </c>
      <c r="Z11" s="19">
        <v>6.9726151077986298E-2</v>
      </c>
      <c r="AA11" s="19">
        <v>8.97768301669883E-2</v>
      </c>
      <c r="AB11" s="19">
        <v>7.4269961409669003E-2</v>
      </c>
      <c r="AC11" s="19">
        <v>4.4353892134540301E-2</v>
      </c>
      <c r="AD11" s="19">
        <v>0</v>
      </c>
      <c r="AE11" s="19"/>
      <c r="AF11" s="19">
        <v>9.3614034487768005E-2</v>
      </c>
      <c r="AG11" s="19"/>
      <c r="AH11" s="19">
        <v>5.7210580182483498E-2</v>
      </c>
      <c r="AI11" s="19"/>
      <c r="AJ11" s="19">
        <v>6.99568303962122E-2</v>
      </c>
      <c r="AK11" s="19">
        <v>6.1234530310847503E-2</v>
      </c>
      <c r="AL11" s="19">
        <v>7.3422831448553605E-2</v>
      </c>
      <c r="AM11" s="19">
        <v>3.5053673198905497E-2</v>
      </c>
      <c r="AN11" s="19">
        <v>0.129242783409412</v>
      </c>
    </row>
    <row r="12" spans="2:40" x14ac:dyDescent="0.35">
      <c r="B12" s="16" t="s">
        <v>348</v>
      </c>
    </row>
    <row r="13" spans="2:40" x14ac:dyDescent="0.35">
      <c r="B13" t="s">
        <v>63</v>
      </c>
    </row>
    <row r="14" spans="2:40" x14ac:dyDescent="0.35">
      <c r="B14" t="s">
        <v>64</v>
      </c>
    </row>
    <row r="16" spans="2:40" x14ac:dyDescent="0.35">
      <c r="B16" s="8" t="str">
        <f>HYPERLINK("#'Contents'!A1", "Return to Contents")</f>
        <v>Return to Contents</v>
      </c>
    </row>
  </sheetData>
  <mergeCells count="9">
    <mergeCell ref="AF5"/>
    <mergeCell ref="AH5"/>
    <mergeCell ref="AJ5:AN5"/>
    <mergeCell ref="D2:AH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8F00-000000000000}">
  <dimension ref="B2:AN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0" width="10.7265625" customWidth="1"/>
    <col min="41" max="41" width="2.1796875" customWidth="1"/>
  </cols>
  <sheetData>
    <row r="2" spans="2:40" ht="40" customHeight="1" x14ac:dyDescent="0.35">
      <c r="D2" s="30" t="s">
        <v>432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row>
    <row r="5" spans="2:40" ht="30" customHeight="1" x14ac:dyDescent="0.35">
      <c r="B5" s="15"/>
      <c r="C5" s="15"/>
      <c r="D5" s="29" t="s">
        <v>49</v>
      </c>
      <c r="E5" s="29"/>
      <c r="F5" s="15"/>
      <c r="G5" s="29" t="s">
        <v>50</v>
      </c>
      <c r="H5" s="29"/>
      <c r="I5" s="29"/>
      <c r="J5" s="29"/>
      <c r="K5" s="29"/>
      <c r="L5" s="29"/>
      <c r="M5" s="15"/>
      <c r="N5" s="29" t="s">
        <v>51</v>
      </c>
      <c r="O5" s="29"/>
      <c r="P5" s="29"/>
      <c r="Q5" s="29"/>
      <c r="R5" s="29"/>
      <c r="S5" s="15"/>
      <c r="T5" s="29" t="s">
        <v>52</v>
      </c>
      <c r="U5" s="29"/>
      <c r="V5" s="29"/>
      <c r="W5" s="29"/>
      <c r="X5" s="15"/>
      <c r="Y5" s="29" t="s">
        <v>53</v>
      </c>
      <c r="Z5" s="29"/>
      <c r="AA5" s="29"/>
      <c r="AB5" s="29"/>
      <c r="AC5" s="29"/>
      <c r="AD5" s="29"/>
      <c r="AE5" s="15"/>
      <c r="AF5" s="29" t="s">
        <v>42</v>
      </c>
      <c r="AG5" s="15"/>
      <c r="AH5" s="29" t="s">
        <v>43</v>
      </c>
      <c r="AI5" s="15"/>
      <c r="AJ5" s="29" t="s">
        <v>54</v>
      </c>
      <c r="AK5" s="29"/>
      <c r="AL5" s="29"/>
      <c r="AM5" s="29"/>
      <c r="AN5" s="29"/>
    </row>
    <row r="6" spans="2:4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C6" s="12" t="s">
        <v>40</v>
      </c>
      <c r="AD6" s="12" t="s">
        <v>41</v>
      </c>
      <c r="AF6" s="12" t="s">
        <v>42</v>
      </c>
      <c r="AH6" s="12" t="s">
        <v>43</v>
      </c>
      <c r="AJ6" s="12" t="s">
        <v>44</v>
      </c>
      <c r="AK6" s="12" t="s">
        <v>45</v>
      </c>
      <c r="AL6" s="12" t="s">
        <v>46</v>
      </c>
      <c r="AM6" s="12" t="s">
        <v>47</v>
      </c>
      <c r="AN6" s="12" t="s">
        <v>48</v>
      </c>
    </row>
    <row r="7" spans="2:40" ht="30" customHeight="1" x14ac:dyDescent="0.35">
      <c r="B7" s="10" t="s">
        <v>19</v>
      </c>
      <c r="C7" s="10">
        <v>211</v>
      </c>
      <c r="D7" s="10">
        <v>102</v>
      </c>
      <c r="E7" s="10">
        <v>108</v>
      </c>
      <c r="F7" s="10"/>
      <c r="G7" s="10">
        <v>21</v>
      </c>
      <c r="H7" s="10">
        <v>37</v>
      </c>
      <c r="I7" s="10">
        <v>29</v>
      </c>
      <c r="J7" s="10">
        <v>30</v>
      </c>
      <c r="K7" s="10">
        <v>33</v>
      </c>
      <c r="L7" s="10">
        <v>61</v>
      </c>
      <c r="M7" s="10"/>
      <c r="N7" s="10">
        <v>22</v>
      </c>
      <c r="O7" s="10">
        <v>26</v>
      </c>
      <c r="P7" s="10">
        <v>80</v>
      </c>
      <c r="Q7" s="10">
        <v>57</v>
      </c>
      <c r="R7" s="10">
        <v>23</v>
      </c>
      <c r="S7" s="10"/>
      <c r="T7" s="10">
        <v>7</v>
      </c>
      <c r="U7" s="10">
        <v>57</v>
      </c>
      <c r="V7" s="10">
        <v>64</v>
      </c>
      <c r="W7" s="10">
        <v>52</v>
      </c>
      <c r="X7" s="10"/>
      <c r="Y7" s="10">
        <v>91</v>
      </c>
      <c r="Z7" s="10">
        <v>23</v>
      </c>
      <c r="AA7" s="10">
        <v>65</v>
      </c>
      <c r="AB7" s="10">
        <v>11</v>
      </c>
      <c r="AC7" s="10">
        <v>17</v>
      </c>
      <c r="AD7" s="10">
        <v>3</v>
      </c>
      <c r="AE7" s="10"/>
      <c r="AF7" s="10">
        <v>103</v>
      </c>
      <c r="AG7" s="10"/>
      <c r="AH7" s="10">
        <v>205</v>
      </c>
      <c r="AI7" s="10"/>
      <c r="AJ7" s="10">
        <v>71</v>
      </c>
      <c r="AK7" s="10">
        <v>25</v>
      </c>
      <c r="AL7" s="10">
        <v>55</v>
      </c>
      <c r="AM7" s="10">
        <v>42</v>
      </c>
      <c r="AN7" s="10">
        <v>18</v>
      </c>
    </row>
    <row r="8" spans="2:40" ht="30" customHeight="1" x14ac:dyDescent="0.35">
      <c r="B8" s="11" t="s">
        <v>20</v>
      </c>
      <c r="C8" s="11">
        <v>213</v>
      </c>
      <c r="D8" s="11">
        <v>112</v>
      </c>
      <c r="E8" s="11">
        <v>100</v>
      </c>
      <c r="F8" s="11"/>
      <c r="G8" s="11">
        <v>23</v>
      </c>
      <c r="H8" s="11">
        <v>42</v>
      </c>
      <c r="I8" s="11">
        <v>29</v>
      </c>
      <c r="J8" s="11">
        <v>32</v>
      </c>
      <c r="K8" s="11">
        <v>28</v>
      </c>
      <c r="L8" s="11">
        <v>59</v>
      </c>
      <c r="M8" s="11"/>
      <c r="N8" s="11">
        <v>23</v>
      </c>
      <c r="O8" s="11">
        <v>27</v>
      </c>
      <c r="P8" s="11">
        <v>79</v>
      </c>
      <c r="Q8" s="11">
        <v>58</v>
      </c>
      <c r="R8" s="11">
        <v>22</v>
      </c>
      <c r="S8" s="11"/>
      <c r="T8" s="11">
        <v>7</v>
      </c>
      <c r="U8" s="11">
        <v>58</v>
      </c>
      <c r="V8" s="11">
        <v>63</v>
      </c>
      <c r="W8" s="11">
        <v>53</v>
      </c>
      <c r="X8" s="11"/>
      <c r="Y8" s="11">
        <v>94</v>
      </c>
      <c r="Z8" s="11">
        <v>22</v>
      </c>
      <c r="AA8" s="11">
        <v>62</v>
      </c>
      <c r="AB8" s="11">
        <v>13</v>
      </c>
      <c r="AC8" s="11">
        <v>17</v>
      </c>
      <c r="AD8" s="11">
        <v>3</v>
      </c>
      <c r="AE8" s="11"/>
      <c r="AF8" s="11">
        <v>105</v>
      </c>
      <c r="AG8" s="11"/>
      <c r="AH8" s="11">
        <v>206</v>
      </c>
      <c r="AI8" s="11"/>
      <c r="AJ8" s="11">
        <v>70</v>
      </c>
      <c r="AK8" s="11">
        <v>24</v>
      </c>
      <c r="AL8" s="11">
        <v>52</v>
      </c>
      <c r="AM8" s="11">
        <v>46</v>
      </c>
      <c r="AN8" s="11">
        <v>19</v>
      </c>
    </row>
    <row r="9" spans="2:40" ht="58" x14ac:dyDescent="0.35">
      <c r="B9" s="18" t="s">
        <v>430</v>
      </c>
      <c r="C9" s="17">
        <v>0.39130160306275902</v>
      </c>
      <c r="D9" s="17">
        <v>0.40335233199392301</v>
      </c>
      <c r="E9" s="17">
        <v>0.38171037424658399</v>
      </c>
      <c r="F9" s="17"/>
      <c r="G9" s="17">
        <v>0.344778994179403</v>
      </c>
      <c r="H9" s="17">
        <v>0.41650698277765003</v>
      </c>
      <c r="I9" s="17">
        <v>0.421394726441089</v>
      </c>
      <c r="J9" s="17">
        <v>0.38483098891019701</v>
      </c>
      <c r="K9" s="17">
        <v>0.36581453600848501</v>
      </c>
      <c r="L9" s="17">
        <v>0.39244208753389898</v>
      </c>
      <c r="M9" s="17"/>
      <c r="N9" s="17">
        <v>0.36176113232155299</v>
      </c>
      <c r="O9" s="17">
        <v>0.420918337193324</v>
      </c>
      <c r="P9" s="17">
        <v>0.351662976786139</v>
      </c>
      <c r="Q9" s="17">
        <v>0.35524835337444899</v>
      </c>
      <c r="R9" s="17">
        <v>0.63003815331200097</v>
      </c>
      <c r="S9" s="17"/>
      <c r="T9" s="17">
        <v>0.32681503556381097</v>
      </c>
      <c r="U9" s="17">
        <v>0.32434330844076498</v>
      </c>
      <c r="V9" s="17">
        <v>0.45908565631328802</v>
      </c>
      <c r="W9" s="17">
        <v>0.39904443527259897</v>
      </c>
      <c r="X9" s="17"/>
      <c r="Y9" s="17">
        <v>0.42437784641037701</v>
      </c>
      <c r="Z9" s="17">
        <v>0.43797918730635899</v>
      </c>
      <c r="AA9" s="17">
        <v>0.39141294980069702</v>
      </c>
      <c r="AB9" s="17">
        <v>0.45020834764342299</v>
      </c>
      <c r="AC9" s="17">
        <v>5.5856824908312203E-2</v>
      </c>
      <c r="AD9" s="17">
        <v>0.42578932856783602</v>
      </c>
      <c r="AE9" s="17"/>
      <c r="AF9" s="17">
        <v>0.42093948877675402</v>
      </c>
      <c r="AG9" s="17"/>
      <c r="AH9" s="17">
        <v>0.37766917142187501</v>
      </c>
      <c r="AI9" s="17"/>
      <c r="AJ9" s="17">
        <v>0.44348061829746599</v>
      </c>
      <c r="AK9" s="17">
        <v>0.39781084449518</v>
      </c>
      <c r="AL9" s="17">
        <v>0.34748820848996897</v>
      </c>
      <c r="AM9" s="17">
        <v>0.33306782519651901</v>
      </c>
      <c r="AN9" s="17">
        <v>0.45341565447937698</v>
      </c>
    </row>
    <row r="10" spans="2:40" ht="58" x14ac:dyDescent="0.35">
      <c r="B10" s="18" t="s">
        <v>431</v>
      </c>
      <c r="C10" s="17">
        <v>0.44698313863300998</v>
      </c>
      <c r="D10" s="17">
        <v>0.47876318749586599</v>
      </c>
      <c r="E10" s="17">
        <v>0.40597325574719101</v>
      </c>
      <c r="F10" s="17"/>
      <c r="G10" s="17">
        <v>0.559467074378176</v>
      </c>
      <c r="H10" s="17">
        <v>0.47678219891214502</v>
      </c>
      <c r="I10" s="17">
        <v>0.51574207131420702</v>
      </c>
      <c r="J10" s="17">
        <v>0.49581523616956802</v>
      </c>
      <c r="K10" s="17">
        <v>0.45765463330929002</v>
      </c>
      <c r="L10" s="17">
        <v>0.31603431962640999</v>
      </c>
      <c r="M10" s="17"/>
      <c r="N10" s="17">
        <v>0.345499305662547</v>
      </c>
      <c r="O10" s="17">
        <v>0.392363439723311</v>
      </c>
      <c r="P10" s="17">
        <v>0.46643688169172898</v>
      </c>
      <c r="Q10" s="17">
        <v>0.56418794573292197</v>
      </c>
      <c r="R10" s="17">
        <v>0.25542060664104299</v>
      </c>
      <c r="S10" s="17"/>
      <c r="T10" s="17">
        <v>0.54286701065242404</v>
      </c>
      <c r="U10" s="17">
        <v>0.48835825360504798</v>
      </c>
      <c r="V10" s="17">
        <v>0.34452575273931002</v>
      </c>
      <c r="W10" s="17">
        <v>0.53915468806656897</v>
      </c>
      <c r="X10" s="17"/>
      <c r="Y10" s="17">
        <v>0.46809080885473903</v>
      </c>
      <c r="Z10" s="17">
        <v>0.40499772492158898</v>
      </c>
      <c r="AA10" s="17">
        <v>0.35013473540479401</v>
      </c>
      <c r="AB10" s="17">
        <v>0.54979165235657701</v>
      </c>
      <c r="AC10" s="17">
        <v>0.71294956531283704</v>
      </c>
      <c r="AD10" s="17">
        <v>0.30683964601757502</v>
      </c>
      <c r="AE10" s="17"/>
      <c r="AF10" s="17">
        <v>0.40336661785094302</v>
      </c>
      <c r="AG10" s="17"/>
      <c r="AH10" s="17">
        <v>0.45583442798100099</v>
      </c>
      <c r="AI10" s="17"/>
      <c r="AJ10" s="17">
        <v>0.37509711703911303</v>
      </c>
      <c r="AK10" s="17">
        <v>0.37180329345021701</v>
      </c>
      <c r="AL10" s="17">
        <v>0.48061955222721398</v>
      </c>
      <c r="AM10" s="17">
        <v>0.55457909898867497</v>
      </c>
      <c r="AN10" s="17">
        <v>0.45172952433171998</v>
      </c>
    </row>
    <row r="11" spans="2:40" x14ac:dyDescent="0.35">
      <c r="B11" s="18" t="s">
        <v>89</v>
      </c>
      <c r="C11" s="19">
        <v>0.16171525830423</v>
      </c>
      <c r="D11" s="19">
        <v>0.117884480510211</v>
      </c>
      <c r="E11" s="19">
        <v>0.212316370006226</v>
      </c>
      <c r="F11" s="19"/>
      <c r="G11" s="19">
        <v>9.5753931442421697E-2</v>
      </c>
      <c r="H11" s="19">
        <v>0.106710818310205</v>
      </c>
      <c r="I11" s="19">
        <v>6.2863202244703403E-2</v>
      </c>
      <c r="J11" s="19">
        <v>0.119353774920235</v>
      </c>
      <c r="K11" s="19">
        <v>0.176530830682225</v>
      </c>
      <c r="L11" s="19">
        <v>0.29152359283969098</v>
      </c>
      <c r="M11" s="19"/>
      <c r="N11" s="19">
        <v>0.29273956201590001</v>
      </c>
      <c r="O11" s="19">
        <v>0.186718223083365</v>
      </c>
      <c r="P11" s="19">
        <v>0.18190014152213199</v>
      </c>
      <c r="Q11" s="19">
        <v>8.0563700892629E-2</v>
      </c>
      <c r="R11" s="19">
        <v>0.114541240046956</v>
      </c>
      <c r="S11" s="19"/>
      <c r="T11" s="19">
        <v>0.13031795378376601</v>
      </c>
      <c r="U11" s="19">
        <v>0.18729843795418699</v>
      </c>
      <c r="V11" s="19">
        <v>0.19638859094740199</v>
      </c>
      <c r="W11" s="19">
        <v>6.1800876660832102E-2</v>
      </c>
      <c r="X11" s="19"/>
      <c r="Y11" s="19">
        <v>0.107531344734884</v>
      </c>
      <c r="Z11" s="19">
        <v>0.15702308777205101</v>
      </c>
      <c r="AA11" s="19">
        <v>0.25845231479450798</v>
      </c>
      <c r="AB11" s="19">
        <v>0</v>
      </c>
      <c r="AC11" s="19">
        <v>0.23119360977885101</v>
      </c>
      <c r="AD11" s="19">
        <v>0.26737102541458901</v>
      </c>
      <c r="AE11" s="19"/>
      <c r="AF11" s="19">
        <v>0.17569389337230301</v>
      </c>
      <c r="AG11" s="19"/>
      <c r="AH11" s="19">
        <v>0.166496400597125</v>
      </c>
      <c r="AI11" s="19"/>
      <c r="AJ11" s="19">
        <v>0.18142226466342101</v>
      </c>
      <c r="AK11" s="19">
        <v>0.23038586205460301</v>
      </c>
      <c r="AL11" s="19">
        <v>0.171892239282816</v>
      </c>
      <c r="AM11" s="19">
        <v>0.112353075814806</v>
      </c>
      <c r="AN11" s="19">
        <v>9.4854821188902899E-2</v>
      </c>
    </row>
    <row r="12" spans="2:40" x14ac:dyDescent="0.35">
      <c r="B12" s="16" t="s">
        <v>348</v>
      </c>
    </row>
    <row r="13" spans="2:40" x14ac:dyDescent="0.35">
      <c r="B13" t="s">
        <v>63</v>
      </c>
    </row>
    <row r="14" spans="2:40" x14ac:dyDescent="0.35">
      <c r="B14" t="s">
        <v>64</v>
      </c>
    </row>
    <row r="16" spans="2:40" x14ac:dyDescent="0.35">
      <c r="B16" s="8" t="str">
        <f>HYPERLINK("#'Contents'!A1", "Return to Contents")</f>
        <v>Return to Contents</v>
      </c>
    </row>
  </sheetData>
  <mergeCells count="9">
    <mergeCell ref="AF5"/>
    <mergeCell ref="AH5"/>
    <mergeCell ref="AJ5:AN5"/>
    <mergeCell ref="D2:AH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000-000000000000}">
  <dimension ref="B2:AN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0" width="10.7265625" customWidth="1"/>
    <col min="41" max="41" width="2.1796875" customWidth="1"/>
  </cols>
  <sheetData>
    <row r="2" spans="2:40" ht="40" customHeight="1" x14ac:dyDescent="0.35">
      <c r="D2" s="30" t="s">
        <v>434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row>
    <row r="5" spans="2:40" ht="30" customHeight="1" x14ac:dyDescent="0.35">
      <c r="B5" s="15"/>
      <c r="C5" s="15"/>
      <c r="D5" s="29" t="s">
        <v>49</v>
      </c>
      <c r="E5" s="29"/>
      <c r="F5" s="15"/>
      <c r="G5" s="29" t="s">
        <v>50</v>
      </c>
      <c r="H5" s="29"/>
      <c r="I5" s="29"/>
      <c r="J5" s="29"/>
      <c r="K5" s="29"/>
      <c r="L5" s="29"/>
      <c r="M5" s="15"/>
      <c r="N5" s="29" t="s">
        <v>51</v>
      </c>
      <c r="O5" s="29"/>
      <c r="P5" s="29"/>
      <c r="Q5" s="29"/>
      <c r="R5" s="29"/>
      <c r="S5" s="15"/>
      <c r="T5" s="29" t="s">
        <v>52</v>
      </c>
      <c r="U5" s="29"/>
      <c r="V5" s="29"/>
      <c r="W5" s="29"/>
      <c r="X5" s="15"/>
      <c r="Y5" s="29" t="s">
        <v>53</v>
      </c>
      <c r="Z5" s="29"/>
      <c r="AA5" s="29"/>
      <c r="AB5" s="29"/>
      <c r="AC5" s="29"/>
      <c r="AD5" s="29"/>
      <c r="AE5" s="15"/>
      <c r="AF5" s="29" t="s">
        <v>42</v>
      </c>
      <c r="AG5" s="15"/>
      <c r="AH5" s="29" t="s">
        <v>43</v>
      </c>
      <c r="AI5" s="15"/>
      <c r="AJ5" s="29" t="s">
        <v>54</v>
      </c>
      <c r="AK5" s="29"/>
      <c r="AL5" s="29"/>
      <c r="AM5" s="29"/>
      <c r="AN5" s="29"/>
    </row>
    <row r="6" spans="2:4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C6" s="12" t="s">
        <v>40</v>
      </c>
      <c r="AD6" s="12" t="s">
        <v>41</v>
      </c>
      <c r="AF6" s="12" t="s">
        <v>42</v>
      </c>
      <c r="AH6" s="12" t="s">
        <v>43</v>
      </c>
      <c r="AJ6" s="12" t="s">
        <v>44</v>
      </c>
      <c r="AK6" s="12" t="s">
        <v>45</v>
      </c>
      <c r="AL6" s="12" t="s">
        <v>46</v>
      </c>
      <c r="AM6" s="12" t="s">
        <v>47</v>
      </c>
      <c r="AN6" s="12" t="s">
        <v>48</v>
      </c>
    </row>
    <row r="7" spans="2:40" ht="30" customHeight="1" x14ac:dyDescent="0.35">
      <c r="B7" s="10" t="s">
        <v>19</v>
      </c>
      <c r="C7" s="10">
        <v>192</v>
      </c>
      <c r="D7" s="10">
        <v>99</v>
      </c>
      <c r="E7" s="10">
        <v>93</v>
      </c>
      <c r="F7" s="10"/>
      <c r="G7" s="10">
        <v>14</v>
      </c>
      <c r="H7" s="10">
        <v>30</v>
      </c>
      <c r="I7" s="10">
        <v>27</v>
      </c>
      <c r="J7" s="10">
        <v>25</v>
      </c>
      <c r="K7" s="10">
        <v>50</v>
      </c>
      <c r="L7" s="10">
        <v>46</v>
      </c>
      <c r="M7" s="10"/>
      <c r="N7" s="10">
        <v>16</v>
      </c>
      <c r="O7" s="10">
        <v>25</v>
      </c>
      <c r="P7" s="10">
        <v>71</v>
      </c>
      <c r="Q7" s="10">
        <v>54</v>
      </c>
      <c r="R7" s="10">
        <v>25</v>
      </c>
      <c r="S7" s="10"/>
      <c r="T7" s="10">
        <v>11</v>
      </c>
      <c r="U7" s="10">
        <v>50</v>
      </c>
      <c r="V7" s="10">
        <v>46</v>
      </c>
      <c r="W7" s="10">
        <v>61</v>
      </c>
      <c r="X7" s="10"/>
      <c r="Y7" s="10">
        <v>81</v>
      </c>
      <c r="Z7" s="10">
        <v>15</v>
      </c>
      <c r="AA7" s="10">
        <v>69</v>
      </c>
      <c r="AB7" s="10">
        <v>13</v>
      </c>
      <c r="AC7" s="10">
        <v>9</v>
      </c>
      <c r="AD7" s="10">
        <v>4</v>
      </c>
      <c r="AE7" s="10"/>
      <c r="AF7" s="10">
        <v>100</v>
      </c>
      <c r="AG7" s="10"/>
      <c r="AH7" s="10">
        <v>187</v>
      </c>
      <c r="AI7" s="10"/>
      <c r="AJ7" s="10">
        <v>58</v>
      </c>
      <c r="AK7" s="10">
        <v>29</v>
      </c>
      <c r="AL7" s="10">
        <v>37</v>
      </c>
      <c r="AM7" s="10">
        <v>49</v>
      </c>
      <c r="AN7" s="10">
        <v>19</v>
      </c>
    </row>
    <row r="8" spans="2:40" ht="30" customHeight="1" x14ac:dyDescent="0.35">
      <c r="B8" s="11" t="s">
        <v>20</v>
      </c>
      <c r="C8" s="11">
        <v>195</v>
      </c>
      <c r="D8" s="11">
        <v>109</v>
      </c>
      <c r="E8" s="11">
        <v>85</v>
      </c>
      <c r="F8" s="11"/>
      <c r="G8" s="11">
        <v>16</v>
      </c>
      <c r="H8" s="11">
        <v>36</v>
      </c>
      <c r="I8" s="11">
        <v>29</v>
      </c>
      <c r="J8" s="11">
        <v>26</v>
      </c>
      <c r="K8" s="11">
        <v>44</v>
      </c>
      <c r="L8" s="11">
        <v>44</v>
      </c>
      <c r="M8" s="11"/>
      <c r="N8" s="11">
        <v>18</v>
      </c>
      <c r="O8" s="11">
        <v>26</v>
      </c>
      <c r="P8" s="11">
        <v>69</v>
      </c>
      <c r="Q8" s="11">
        <v>55</v>
      </c>
      <c r="R8" s="11">
        <v>26</v>
      </c>
      <c r="S8" s="11"/>
      <c r="T8" s="11">
        <v>11</v>
      </c>
      <c r="U8" s="11">
        <v>50</v>
      </c>
      <c r="V8" s="11">
        <v>47</v>
      </c>
      <c r="W8" s="11">
        <v>64</v>
      </c>
      <c r="X8" s="11"/>
      <c r="Y8" s="11">
        <v>86</v>
      </c>
      <c r="Z8" s="11">
        <v>15</v>
      </c>
      <c r="AA8" s="11">
        <v>65</v>
      </c>
      <c r="AB8" s="11">
        <v>14</v>
      </c>
      <c r="AC8" s="11">
        <v>9</v>
      </c>
      <c r="AD8" s="11">
        <v>4</v>
      </c>
      <c r="AE8" s="11"/>
      <c r="AF8" s="11">
        <v>100</v>
      </c>
      <c r="AG8" s="11"/>
      <c r="AH8" s="11">
        <v>189</v>
      </c>
      <c r="AI8" s="11"/>
      <c r="AJ8" s="11">
        <v>56</v>
      </c>
      <c r="AK8" s="11">
        <v>28</v>
      </c>
      <c r="AL8" s="11">
        <v>36</v>
      </c>
      <c r="AM8" s="11">
        <v>54</v>
      </c>
      <c r="AN8" s="11">
        <v>21</v>
      </c>
    </row>
    <row r="9" spans="2:40" ht="58" x14ac:dyDescent="0.35">
      <c r="B9" s="18" t="s">
        <v>433</v>
      </c>
      <c r="C9" s="17">
        <v>0.46842617440935502</v>
      </c>
      <c r="D9" s="17">
        <v>0.54805402719049301</v>
      </c>
      <c r="E9" s="17">
        <v>0.36670534260827098</v>
      </c>
      <c r="F9" s="17"/>
      <c r="G9" s="17">
        <v>0.27732384090705497</v>
      </c>
      <c r="H9" s="17">
        <v>0.53904829056556203</v>
      </c>
      <c r="I9" s="17">
        <v>0.42390057464487901</v>
      </c>
      <c r="J9" s="17">
        <v>0.63918621113166296</v>
      </c>
      <c r="K9" s="17">
        <v>0.46235416644623001</v>
      </c>
      <c r="L9" s="17">
        <v>0.415081851988433</v>
      </c>
      <c r="M9" s="17"/>
      <c r="N9" s="17">
        <v>0.29617417867705897</v>
      </c>
      <c r="O9" s="17">
        <v>0.52484357622071798</v>
      </c>
      <c r="P9" s="17">
        <v>0.47315926275315401</v>
      </c>
      <c r="Q9" s="17">
        <v>0.40203418217911402</v>
      </c>
      <c r="R9" s="17">
        <v>0.67943903399513295</v>
      </c>
      <c r="S9" s="17"/>
      <c r="T9" s="17">
        <v>0.26786585726197398</v>
      </c>
      <c r="U9" s="17">
        <v>0.402977647596657</v>
      </c>
      <c r="V9" s="17">
        <v>0.45297316660028802</v>
      </c>
      <c r="W9" s="17">
        <v>0.60496254556450302</v>
      </c>
      <c r="X9" s="17"/>
      <c r="Y9" s="17">
        <v>0.56970751652029805</v>
      </c>
      <c r="Z9" s="17">
        <v>0.44397919940104102</v>
      </c>
      <c r="AA9" s="17">
        <v>0.42063175272437803</v>
      </c>
      <c r="AB9" s="17">
        <v>0.259765323333635</v>
      </c>
      <c r="AC9" s="17">
        <v>0.20523248858580101</v>
      </c>
      <c r="AD9" s="17">
        <v>0.32019116121252</v>
      </c>
      <c r="AE9" s="17"/>
      <c r="AF9" s="17">
        <v>0.45065677078656802</v>
      </c>
      <c r="AG9" s="17"/>
      <c r="AH9" s="17">
        <v>0.46962363646706601</v>
      </c>
      <c r="AI9" s="17"/>
      <c r="AJ9" s="17">
        <v>0.45894861393006597</v>
      </c>
      <c r="AK9" s="17">
        <v>0.500017376751551</v>
      </c>
      <c r="AL9" s="17">
        <v>0.41739287860844598</v>
      </c>
      <c r="AM9" s="17">
        <v>0.45562965984413401</v>
      </c>
      <c r="AN9" s="17">
        <v>0.57253764070986302</v>
      </c>
    </row>
    <row r="10" spans="2:40" ht="58" x14ac:dyDescent="0.35">
      <c r="B10" s="18" t="s">
        <v>431</v>
      </c>
      <c r="C10" s="17">
        <v>0.356663057788144</v>
      </c>
      <c r="D10" s="17">
        <v>0.29848406924564003</v>
      </c>
      <c r="E10" s="17">
        <v>0.430983975672936</v>
      </c>
      <c r="F10" s="17"/>
      <c r="G10" s="17">
        <v>0.644774821816817</v>
      </c>
      <c r="H10" s="17">
        <v>0.395006928671085</v>
      </c>
      <c r="I10" s="17">
        <v>0.47066178816459397</v>
      </c>
      <c r="J10" s="17">
        <v>0.25387623842750601</v>
      </c>
      <c r="K10" s="17">
        <v>0.21539603158092899</v>
      </c>
      <c r="L10" s="17">
        <v>0.34787644996181299</v>
      </c>
      <c r="M10" s="17"/>
      <c r="N10" s="17">
        <v>0.52619649913801303</v>
      </c>
      <c r="O10" s="17">
        <v>0.276395288180805</v>
      </c>
      <c r="P10" s="17">
        <v>0.35253755006299797</v>
      </c>
      <c r="Q10" s="17">
        <v>0.39621917729890499</v>
      </c>
      <c r="R10" s="17">
        <v>0.22096188836729599</v>
      </c>
      <c r="S10" s="17"/>
      <c r="T10" s="17">
        <v>0.73213414273802602</v>
      </c>
      <c r="U10" s="17">
        <v>0.42694421327651799</v>
      </c>
      <c r="V10" s="17">
        <v>0.32180050077064498</v>
      </c>
      <c r="W10" s="17">
        <v>0.266423431117434</v>
      </c>
      <c r="X10" s="17"/>
      <c r="Y10" s="17">
        <v>0.31424729210615698</v>
      </c>
      <c r="Z10" s="17">
        <v>0.42003635516089999</v>
      </c>
      <c r="AA10" s="17">
        <v>0.28938451612163102</v>
      </c>
      <c r="AB10" s="17">
        <v>0.60369594910455004</v>
      </c>
      <c r="AC10" s="17">
        <v>0.65794854746224996</v>
      </c>
      <c r="AD10" s="17">
        <v>0.67980883878748</v>
      </c>
      <c r="AE10" s="17"/>
      <c r="AF10" s="17">
        <v>0.381553526165681</v>
      </c>
      <c r="AG10" s="17"/>
      <c r="AH10" s="17">
        <v>0.35492263751044301</v>
      </c>
      <c r="AI10" s="17"/>
      <c r="AJ10" s="17">
        <v>0.34013292560633901</v>
      </c>
      <c r="AK10" s="17">
        <v>0.37065435982524803</v>
      </c>
      <c r="AL10" s="17">
        <v>0.43646772763332597</v>
      </c>
      <c r="AM10" s="17">
        <v>0.32392285243202401</v>
      </c>
      <c r="AN10" s="17">
        <v>0.33029380299094402</v>
      </c>
    </row>
    <row r="11" spans="2:40" x14ac:dyDescent="0.35">
      <c r="B11" s="18" t="s">
        <v>89</v>
      </c>
      <c r="C11" s="19">
        <v>0.174910767802501</v>
      </c>
      <c r="D11" s="19">
        <v>0.15346190356386699</v>
      </c>
      <c r="E11" s="19">
        <v>0.20231068171879299</v>
      </c>
      <c r="F11" s="19"/>
      <c r="G11" s="19">
        <v>7.7901337276127497E-2</v>
      </c>
      <c r="H11" s="19">
        <v>6.5944780763353097E-2</v>
      </c>
      <c r="I11" s="19">
        <v>0.105437637190527</v>
      </c>
      <c r="J11" s="19">
        <v>0.106937550440831</v>
      </c>
      <c r="K11" s="19">
        <v>0.32224980197283998</v>
      </c>
      <c r="L11" s="19">
        <v>0.237041698049754</v>
      </c>
      <c r="M11" s="19"/>
      <c r="N11" s="19">
        <v>0.177629322184928</v>
      </c>
      <c r="O11" s="19">
        <v>0.198761135598477</v>
      </c>
      <c r="P11" s="19">
        <v>0.17430318718384799</v>
      </c>
      <c r="Q11" s="19">
        <v>0.20174664052198099</v>
      </c>
      <c r="R11" s="19">
        <v>9.9599077637570699E-2</v>
      </c>
      <c r="S11" s="19"/>
      <c r="T11" s="19">
        <v>0</v>
      </c>
      <c r="U11" s="19">
        <v>0.17007813912682601</v>
      </c>
      <c r="V11" s="19">
        <v>0.22522633262906699</v>
      </c>
      <c r="W11" s="19">
        <v>0.12861402331806299</v>
      </c>
      <c r="X11" s="19"/>
      <c r="Y11" s="19">
        <v>0.11604519137354501</v>
      </c>
      <c r="Z11" s="19">
        <v>0.13598444543805999</v>
      </c>
      <c r="AA11" s="19">
        <v>0.28998373115399101</v>
      </c>
      <c r="AB11" s="19">
        <v>0.13653872756181501</v>
      </c>
      <c r="AC11" s="19">
        <v>0.13681896395194901</v>
      </c>
      <c r="AD11" s="19">
        <v>0</v>
      </c>
      <c r="AE11" s="19"/>
      <c r="AF11" s="19">
        <v>0.16778970304775101</v>
      </c>
      <c r="AG11" s="19"/>
      <c r="AH11" s="19">
        <v>0.17545372602249101</v>
      </c>
      <c r="AI11" s="19"/>
      <c r="AJ11" s="19">
        <v>0.20091846046359499</v>
      </c>
      <c r="AK11" s="19">
        <v>0.129328263423202</v>
      </c>
      <c r="AL11" s="19">
        <v>0.14613939375822799</v>
      </c>
      <c r="AM11" s="19">
        <v>0.22044748772384201</v>
      </c>
      <c r="AN11" s="19">
        <v>9.7168556299192799E-2</v>
      </c>
    </row>
    <row r="12" spans="2:40" x14ac:dyDescent="0.35">
      <c r="B12" s="16" t="s">
        <v>348</v>
      </c>
    </row>
    <row r="13" spans="2:40" x14ac:dyDescent="0.35">
      <c r="B13" t="s">
        <v>63</v>
      </c>
    </row>
    <row r="14" spans="2:40" x14ac:dyDescent="0.35">
      <c r="B14" t="s">
        <v>64</v>
      </c>
    </row>
    <row r="16" spans="2:40" x14ac:dyDescent="0.35">
      <c r="B16" s="8" t="str">
        <f>HYPERLINK("#'Contents'!A1", "Return to Contents")</f>
        <v>Return to Contents</v>
      </c>
    </row>
  </sheetData>
  <mergeCells count="9">
    <mergeCell ref="AF5"/>
    <mergeCell ref="AH5"/>
    <mergeCell ref="AJ5:AN5"/>
    <mergeCell ref="D2:AH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100-000000000000}">
  <dimension ref="B2:AN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0" width="10.7265625" customWidth="1"/>
    <col min="41" max="41" width="2.1796875" customWidth="1"/>
  </cols>
  <sheetData>
    <row r="2" spans="2:40" ht="40" customHeight="1" x14ac:dyDescent="0.35">
      <c r="D2" s="30" t="s">
        <v>436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row>
    <row r="5" spans="2:40" ht="30" customHeight="1" x14ac:dyDescent="0.35">
      <c r="B5" s="15"/>
      <c r="C5" s="15"/>
      <c r="D5" s="29" t="s">
        <v>49</v>
      </c>
      <c r="E5" s="29"/>
      <c r="F5" s="15"/>
      <c r="G5" s="29" t="s">
        <v>50</v>
      </c>
      <c r="H5" s="29"/>
      <c r="I5" s="29"/>
      <c r="J5" s="29"/>
      <c r="K5" s="29"/>
      <c r="L5" s="29"/>
      <c r="M5" s="15"/>
      <c r="N5" s="29" t="s">
        <v>51</v>
      </c>
      <c r="O5" s="29"/>
      <c r="P5" s="29"/>
      <c r="Q5" s="29"/>
      <c r="R5" s="29"/>
      <c r="S5" s="15"/>
      <c r="T5" s="29" t="s">
        <v>52</v>
      </c>
      <c r="U5" s="29"/>
      <c r="V5" s="29"/>
      <c r="W5" s="29"/>
      <c r="X5" s="15"/>
      <c r="Y5" s="29" t="s">
        <v>53</v>
      </c>
      <c r="Z5" s="29"/>
      <c r="AA5" s="29"/>
      <c r="AB5" s="29"/>
      <c r="AC5" s="29"/>
      <c r="AD5" s="29"/>
      <c r="AE5" s="15"/>
      <c r="AF5" s="29" t="s">
        <v>42</v>
      </c>
      <c r="AG5" s="15"/>
      <c r="AH5" s="29" t="s">
        <v>43</v>
      </c>
      <c r="AI5" s="15"/>
      <c r="AJ5" s="29" t="s">
        <v>54</v>
      </c>
      <c r="AK5" s="29"/>
      <c r="AL5" s="29"/>
      <c r="AM5" s="29"/>
      <c r="AN5" s="29"/>
    </row>
    <row r="6" spans="2:4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C6" s="12" t="s">
        <v>40</v>
      </c>
      <c r="AD6" s="12" t="s">
        <v>41</v>
      </c>
      <c r="AF6" s="12" t="s">
        <v>42</v>
      </c>
      <c r="AH6" s="12" t="s">
        <v>43</v>
      </c>
      <c r="AJ6" s="12" t="s">
        <v>44</v>
      </c>
      <c r="AK6" s="12" t="s">
        <v>45</v>
      </c>
      <c r="AL6" s="12" t="s">
        <v>46</v>
      </c>
      <c r="AM6" s="12" t="s">
        <v>47</v>
      </c>
      <c r="AN6" s="12" t="s">
        <v>48</v>
      </c>
    </row>
    <row r="7" spans="2:40" ht="30" customHeight="1" x14ac:dyDescent="0.35">
      <c r="B7" s="10" t="s">
        <v>19</v>
      </c>
      <c r="C7" s="10">
        <v>223</v>
      </c>
      <c r="D7" s="10">
        <v>103</v>
      </c>
      <c r="E7" s="10">
        <v>119</v>
      </c>
      <c r="F7" s="10"/>
      <c r="G7" s="10">
        <v>24</v>
      </c>
      <c r="H7" s="10">
        <v>36</v>
      </c>
      <c r="I7" s="10">
        <v>32</v>
      </c>
      <c r="J7" s="10">
        <v>38</v>
      </c>
      <c r="K7" s="10">
        <v>37</v>
      </c>
      <c r="L7" s="10">
        <v>56</v>
      </c>
      <c r="M7" s="10"/>
      <c r="N7" s="10">
        <v>22</v>
      </c>
      <c r="O7" s="10">
        <v>35</v>
      </c>
      <c r="P7" s="10">
        <v>71</v>
      </c>
      <c r="Q7" s="10">
        <v>61</v>
      </c>
      <c r="R7" s="10">
        <v>32</v>
      </c>
      <c r="S7" s="10"/>
      <c r="T7" s="10">
        <v>17</v>
      </c>
      <c r="U7" s="10">
        <v>74</v>
      </c>
      <c r="V7" s="10">
        <v>59</v>
      </c>
      <c r="W7" s="10">
        <v>50</v>
      </c>
      <c r="X7" s="10"/>
      <c r="Y7" s="10">
        <v>88</v>
      </c>
      <c r="Z7" s="10">
        <v>21</v>
      </c>
      <c r="AA7" s="10">
        <v>69</v>
      </c>
      <c r="AB7" s="10">
        <v>14</v>
      </c>
      <c r="AC7" s="10">
        <v>19</v>
      </c>
      <c r="AD7" s="10">
        <v>9</v>
      </c>
      <c r="AE7" s="10"/>
      <c r="AF7" s="10">
        <v>114</v>
      </c>
      <c r="AG7" s="10"/>
      <c r="AH7" s="10">
        <v>217</v>
      </c>
      <c r="AI7" s="10"/>
      <c r="AJ7" s="10">
        <v>80</v>
      </c>
      <c r="AK7" s="10">
        <v>36</v>
      </c>
      <c r="AL7" s="10">
        <v>38</v>
      </c>
      <c r="AM7" s="10">
        <v>48</v>
      </c>
      <c r="AN7" s="10">
        <v>21</v>
      </c>
    </row>
    <row r="8" spans="2:40" ht="30" customHeight="1" x14ac:dyDescent="0.35">
      <c r="B8" s="11" t="s">
        <v>20</v>
      </c>
      <c r="C8" s="11">
        <v>222</v>
      </c>
      <c r="D8" s="11">
        <v>111</v>
      </c>
      <c r="E8" s="11">
        <v>110</v>
      </c>
      <c r="F8" s="11"/>
      <c r="G8" s="11">
        <v>27</v>
      </c>
      <c r="H8" s="11">
        <v>38</v>
      </c>
      <c r="I8" s="11">
        <v>33</v>
      </c>
      <c r="J8" s="11">
        <v>38</v>
      </c>
      <c r="K8" s="11">
        <v>33</v>
      </c>
      <c r="L8" s="11">
        <v>54</v>
      </c>
      <c r="M8" s="11"/>
      <c r="N8" s="11">
        <v>24</v>
      </c>
      <c r="O8" s="11">
        <v>35</v>
      </c>
      <c r="P8" s="11">
        <v>69</v>
      </c>
      <c r="Q8" s="11">
        <v>61</v>
      </c>
      <c r="R8" s="11">
        <v>32</v>
      </c>
      <c r="S8" s="11"/>
      <c r="T8" s="11">
        <v>17</v>
      </c>
      <c r="U8" s="11">
        <v>74</v>
      </c>
      <c r="V8" s="11">
        <v>58</v>
      </c>
      <c r="W8" s="11">
        <v>51</v>
      </c>
      <c r="X8" s="11"/>
      <c r="Y8" s="11">
        <v>89</v>
      </c>
      <c r="Z8" s="11">
        <v>21</v>
      </c>
      <c r="AA8" s="11">
        <v>66</v>
      </c>
      <c r="AB8" s="11">
        <v>14</v>
      </c>
      <c r="AC8" s="11">
        <v>20</v>
      </c>
      <c r="AD8" s="11">
        <v>9</v>
      </c>
      <c r="AE8" s="11"/>
      <c r="AF8" s="11">
        <v>113</v>
      </c>
      <c r="AG8" s="11"/>
      <c r="AH8" s="11">
        <v>216</v>
      </c>
      <c r="AI8" s="11"/>
      <c r="AJ8" s="11">
        <v>78</v>
      </c>
      <c r="AK8" s="11">
        <v>34</v>
      </c>
      <c r="AL8" s="11">
        <v>35</v>
      </c>
      <c r="AM8" s="11">
        <v>53</v>
      </c>
      <c r="AN8" s="11">
        <v>23</v>
      </c>
    </row>
    <row r="9" spans="2:40" ht="58" x14ac:dyDescent="0.35">
      <c r="B9" s="18" t="s">
        <v>435</v>
      </c>
      <c r="C9" s="17">
        <v>0.47193695904694399</v>
      </c>
      <c r="D9" s="17">
        <v>0.59141000170525904</v>
      </c>
      <c r="E9" s="17">
        <v>0.35526132089797502</v>
      </c>
      <c r="F9" s="17"/>
      <c r="G9" s="17">
        <v>0.42841683100984002</v>
      </c>
      <c r="H9" s="17">
        <v>0.36408576321462799</v>
      </c>
      <c r="I9" s="17">
        <v>0.48061875334955001</v>
      </c>
      <c r="J9" s="17">
        <v>0.52658014970941502</v>
      </c>
      <c r="K9" s="17">
        <v>0.44032637740306002</v>
      </c>
      <c r="L9" s="17">
        <v>0.54386614105763798</v>
      </c>
      <c r="M9" s="17"/>
      <c r="N9" s="17">
        <v>0.41646779661126698</v>
      </c>
      <c r="O9" s="17">
        <v>0.41940169896423801</v>
      </c>
      <c r="P9" s="17">
        <v>0.51213885042887797</v>
      </c>
      <c r="Q9" s="17">
        <v>0.387796455246119</v>
      </c>
      <c r="R9" s="17">
        <v>0.64402234246519596</v>
      </c>
      <c r="S9" s="17"/>
      <c r="T9" s="17">
        <v>0.284901278716859</v>
      </c>
      <c r="U9" s="17">
        <v>0.48069219864962898</v>
      </c>
      <c r="V9" s="17">
        <v>0.51757680220721902</v>
      </c>
      <c r="W9" s="17">
        <v>0.58949101347663901</v>
      </c>
      <c r="X9" s="17"/>
      <c r="Y9" s="17">
        <v>0.54738638406488205</v>
      </c>
      <c r="Z9" s="17">
        <v>0.27231449471936098</v>
      </c>
      <c r="AA9" s="17">
        <v>0.50590610321110197</v>
      </c>
      <c r="AB9" s="17">
        <v>0.47425544791458202</v>
      </c>
      <c r="AC9" s="17">
        <v>0.32126307307812202</v>
      </c>
      <c r="AD9" s="17">
        <v>0.29354342901230501</v>
      </c>
      <c r="AE9" s="17"/>
      <c r="AF9" s="17">
        <v>0.493667897942214</v>
      </c>
      <c r="AG9" s="17"/>
      <c r="AH9" s="17">
        <v>0.46931669361034301</v>
      </c>
      <c r="AI9" s="17"/>
      <c r="AJ9" s="17">
        <v>0.388992452566576</v>
      </c>
      <c r="AK9" s="17">
        <v>0.52812115693797401</v>
      </c>
      <c r="AL9" s="17">
        <v>0.43238361346728199</v>
      </c>
      <c r="AM9" s="17">
        <v>0.59973552399154895</v>
      </c>
      <c r="AN9" s="17">
        <v>0.43633819163612902</v>
      </c>
    </row>
    <row r="10" spans="2:40" ht="58" x14ac:dyDescent="0.35">
      <c r="B10" s="18" t="s">
        <v>431</v>
      </c>
      <c r="C10" s="17">
        <v>0.36309486974333999</v>
      </c>
      <c r="D10" s="17">
        <v>0.29377375263041999</v>
      </c>
      <c r="E10" s="17">
        <v>0.42752170694140801</v>
      </c>
      <c r="F10" s="17"/>
      <c r="G10" s="17">
        <v>0.57158316899016004</v>
      </c>
      <c r="H10" s="17">
        <v>0.54899777154143903</v>
      </c>
      <c r="I10" s="17">
        <v>0.45414232080602601</v>
      </c>
      <c r="J10" s="17">
        <v>0.28493801728191498</v>
      </c>
      <c r="K10" s="17">
        <v>0.20991141899305499</v>
      </c>
      <c r="L10" s="17">
        <v>0.222748342060446</v>
      </c>
      <c r="M10" s="17"/>
      <c r="N10" s="17">
        <v>0.33673449181478998</v>
      </c>
      <c r="O10" s="17">
        <v>0.501922354655848</v>
      </c>
      <c r="P10" s="17">
        <v>0.28668336312593801</v>
      </c>
      <c r="Q10" s="17">
        <v>0.47144965220074198</v>
      </c>
      <c r="R10" s="17">
        <v>0.209633019407063</v>
      </c>
      <c r="S10" s="17"/>
      <c r="T10" s="17">
        <v>0.59726611822711295</v>
      </c>
      <c r="U10" s="17">
        <v>0.29458201174217202</v>
      </c>
      <c r="V10" s="17">
        <v>0.37361769253260402</v>
      </c>
      <c r="W10" s="17">
        <v>0.33752056896487498</v>
      </c>
      <c r="X10" s="17"/>
      <c r="Y10" s="17">
        <v>0.34127830959399202</v>
      </c>
      <c r="Z10" s="17">
        <v>0.54669451633285804</v>
      </c>
      <c r="AA10" s="17">
        <v>0.238732275717219</v>
      </c>
      <c r="AB10" s="17">
        <v>0.52574455208541804</v>
      </c>
      <c r="AC10" s="17">
        <v>0.52541525449850301</v>
      </c>
      <c r="AD10" s="17">
        <v>0.46874632472995198</v>
      </c>
      <c r="AE10" s="17"/>
      <c r="AF10" s="17">
        <v>0.31797532378403998</v>
      </c>
      <c r="AG10" s="17"/>
      <c r="AH10" s="17">
        <v>0.369043592817343</v>
      </c>
      <c r="AI10" s="17"/>
      <c r="AJ10" s="17">
        <v>0.44149713597213203</v>
      </c>
      <c r="AK10" s="17">
        <v>0.31748322135104401</v>
      </c>
      <c r="AL10" s="17">
        <v>0.39207056054749001</v>
      </c>
      <c r="AM10" s="17">
        <v>0.22487501041250901</v>
      </c>
      <c r="AN10" s="17">
        <v>0.43924196954851502</v>
      </c>
    </row>
    <row r="11" spans="2:40" x14ac:dyDescent="0.35">
      <c r="B11" s="18" t="s">
        <v>89</v>
      </c>
      <c r="C11" s="19">
        <v>0.16496817120971599</v>
      </c>
      <c r="D11" s="19">
        <v>0.114816245664321</v>
      </c>
      <c r="E11" s="19">
        <v>0.217216972160618</v>
      </c>
      <c r="F11" s="19"/>
      <c r="G11" s="19">
        <v>0</v>
      </c>
      <c r="H11" s="19">
        <v>8.6916465243932303E-2</v>
      </c>
      <c r="I11" s="19">
        <v>6.5238925844424506E-2</v>
      </c>
      <c r="J11" s="19">
        <v>0.188481833008669</v>
      </c>
      <c r="K11" s="19">
        <v>0.34976220360388499</v>
      </c>
      <c r="L11" s="19">
        <v>0.233385516881916</v>
      </c>
      <c r="M11" s="19"/>
      <c r="N11" s="19">
        <v>0.24679771157394301</v>
      </c>
      <c r="O11" s="19">
        <v>7.8675946379913694E-2</v>
      </c>
      <c r="P11" s="19">
        <v>0.201177786445185</v>
      </c>
      <c r="Q11" s="19">
        <v>0.140753892553139</v>
      </c>
      <c r="R11" s="19">
        <v>0.14634463812774101</v>
      </c>
      <c r="S11" s="19"/>
      <c r="T11" s="19">
        <v>0.11783260305602899</v>
      </c>
      <c r="U11" s="19">
        <v>0.224725789608199</v>
      </c>
      <c r="V11" s="19">
        <v>0.108805505260177</v>
      </c>
      <c r="W11" s="19">
        <v>7.2988417558486104E-2</v>
      </c>
      <c r="X11" s="19"/>
      <c r="Y11" s="19">
        <v>0.111335306341126</v>
      </c>
      <c r="Z11" s="19">
        <v>0.18099098894778001</v>
      </c>
      <c r="AA11" s="19">
        <v>0.25536162107167898</v>
      </c>
      <c r="AB11" s="19">
        <v>0</v>
      </c>
      <c r="AC11" s="19">
        <v>0.15332167242337499</v>
      </c>
      <c r="AD11" s="19">
        <v>0.23771024625774301</v>
      </c>
      <c r="AE11" s="19"/>
      <c r="AF11" s="19">
        <v>0.188356778273746</v>
      </c>
      <c r="AG11" s="19"/>
      <c r="AH11" s="19">
        <v>0.16163971357231399</v>
      </c>
      <c r="AI11" s="19"/>
      <c r="AJ11" s="19">
        <v>0.169510411461292</v>
      </c>
      <c r="AK11" s="19">
        <v>0.15439562171098101</v>
      </c>
      <c r="AL11" s="19">
        <v>0.175545825985228</v>
      </c>
      <c r="AM11" s="19">
        <v>0.17538946559594101</v>
      </c>
      <c r="AN11" s="19">
        <v>0.124419838815356</v>
      </c>
    </row>
    <row r="12" spans="2:40" x14ac:dyDescent="0.35">
      <c r="B12" s="16" t="s">
        <v>348</v>
      </c>
    </row>
    <row r="13" spans="2:40" x14ac:dyDescent="0.35">
      <c r="B13" t="s">
        <v>63</v>
      </c>
    </row>
    <row r="14" spans="2:40" x14ac:dyDescent="0.35">
      <c r="B14" t="s">
        <v>64</v>
      </c>
    </row>
    <row r="16" spans="2:40" x14ac:dyDescent="0.35">
      <c r="B16" s="8" t="str">
        <f>HYPERLINK("#'Contents'!A1", "Return to Contents")</f>
        <v>Return to Contents</v>
      </c>
    </row>
  </sheetData>
  <mergeCells count="9">
    <mergeCell ref="AF5"/>
    <mergeCell ref="AH5"/>
    <mergeCell ref="AJ5:AN5"/>
    <mergeCell ref="D2:AH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200-000000000000}">
  <dimension ref="B2:AN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0" width="10.7265625" customWidth="1"/>
    <col min="41" max="41" width="2.1796875" customWidth="1"/>
  </cols>
  <sheetData>
    <row r="2" spans="2:40" ht="40" customHeight="1" x14ac:dyDescent="0.35">
      <c r="D2" s="30" t="s">
        <v>438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row>
    <row r="5" spans="2:40" ht="30" customHeight="1" x14ac:dyDescent="0.35">
      <c r="B5" s="15"/>
      <c r="C5" s="15"/>
      <c r="D5" s="29" t="s">
        <v>49</v>
      </c>
      <c r="E5" s="29"/>
      <c r="F5" s="15"/>
      <c r="G5" s="29" t="s">
        <v>50</v>
      </c>
      <c r="H5" s="29"/>
      <c r="I5" s="29"/>
      <c r="J5" s="29"/>
      <c r="K5" s="29"/>
      <c r="L5" s="29"/>
      <c r="M5" s="15"/>
      <c r="N5" s="29" t="s">
        <v>51</v>
      </c>
      <c r="O5" s="29"/>
      <c r="P5" s="29"/>
      <c r="Q5" s="29"/>
      <c r="R5" s="29"/>
      <c r="S5" s="15"/>
      <c r="T5" s="29" t="s">
        <v>52</v>
      </c>
      <c r="U5" s="29"/>
      <c r="V5" s="29"/>
      <c r="W5" s="29"/>
      <c r="X5" s="15"/>
      <c r="Y5" s="29" t="s">
        <v>53</v>
      </c>
      <c r="Z5" s="29"/>
      <c r="AA5" s="29"/>
      <c r="AB5" s="29"/>
      <c r="AC5" s="29"/>
      <c r="AD5" s="29"/>
      <c r="AE5" s="15"/>
      <c r="AF5" s="29" t="s">
        <v>42</v>
      </c>
      <c r="AG5" s="15"/>
      <c r="AH5" s="29" t="s">
        <v>43</v>
      </c>
      <c r="AI5" s="15"/>
      <c r="AJ5" s="29" t="s">
        <v>54</v>
      </c>
      <c r="AK5" s="29"/>
      <c r="AL5" s="29"/>
      <c r="AM5" s="29"/>
      <c r="AN5" s="29"/>
    </row>
    <row r="6" spans="2:4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C6" s="12" t="s">
        <v>40</v>
      </c>
      <c r="AD6" s="12" t="s">
        <v>41</v>
      </c>
      <c r="AF6" s="12" t="s">
        <v>42</v>
      </c>
      <c r="AH6" s="12" t="s">
        <v>43</v>
      </c>
      <c r="AJ6" s="12" t="s">
        <v>44</v>
      </c>
      <c r="AK6" s="12" t="s">
        <v>45</v>
      </c>
      <c r="AL6" s="12" t="s">
        <v>46</v>
      </c>
      <c r="AM6" s="12" t="s">
        <v>47</v>
      </c>
      <c r="AN6" s="12" t="s">
        <v>48</v>
      </c>
    </row>
    <row r="7" spans="2:40" ht="30" customHeight="1" x14ac:dyDescent="0.35">
      <c r="B7" s="10" t="s">
        <v>19</v>
      </c>
      <c r="C7" s="10">
        <v>178</v>
      </c>
      <c r="D7" s="10">
        <v>69</v>
      </c>
      <c r="E7" s="10">
        <v>108</v>
      </c>
      <c r="F7" s="10"/>
      <c r="G7" s="10">
        <v>10</v>
      </c>
      <c r="H7" s="10">
        <v>21</v>
      </c>
      <c r="I7" s="10">
        <v>25</v>
      </c>
      <c r="J7" s="10">
        <v>27</v>
      </c>
      <c r="K7" s="10">
        <v>42</v>
      </c>
      <c r="L7" s="10">
        <v>53</v>
      </c>
      <c r="M7" s="10"/>
      <c r="N7" s="10">
        <v>16</v>
      </c>
      <c r="O7" s="10">
        <v>27</v>
      </c>
      <c r="P7" s="10">
        <v>66</v>
      </c>
      <c r="Q7" s="10">
        <v>43</v>
      </c>
      <c r="R7" s="10">
        <v>26</v>
      </c>
      <c r="S7" s="10"/>
      <c r="T7" s="10">
        <v>8</v>
      </c>
      <c r="U7" s="10">
        <v>58</v>
      </c>
      <c r="V7" s="10">
        <v>47</v>
      </c>
      <c r="W7" s="10">
        <v>47</v>
      </c>
      <c r="X7" s="10"/>
      <c r="Y7" s="10">
        <v>78</v>
      </c>
      <c r="Z7" s="10">
        <v>22</v>
      </c>
      <c r="AA7" s="10">
        <v>58</v>
      </c>
      <c r="AB7" s="10">
        <v>8</v>
      </c>
      <c r="AC7" s="10">
        <v>7</v>
      </c>
      <c r="AD7" s="10">
        <v>3</v>
      </c>
      <c r="AE7" s="10"/>
      <c r="AF7" s="10">
        <v>100</v>
      </c>
      <c r="AG7" s="10"/>
      <c r="AH7" s="10">
        <v>171</v>
      </c>
      <c r="AI7" s="10"/>
      <c r="AJ7" s="10">
        <v>68</v>
      </c>
      <c r="AK7" s="10">
        <v>25</v>
      </c>
      <c r="AL7" s="10">
        <v>36</v>
      </c>
      <c r="AM7" s="10">
        <v>31</v>
      </c>
      <c r="AN7" s="10">
        <v>18</v>
      </c>
    </row>
    <row r="8" spans="2:40" ht="30" customHeight="1" x14ac:dyDescent="0.35">
      <c r="B8" s="11" t="s">
        <v>20</v>
      </c>
      <c r="C8" s="11">
        <v>172</v>
      </c>
      <c r="D8" s="11">
        <v>72</v>
      </c>
      <c r="E8" s="11">
        <v>99</v>
      </c>
      <c r="F8" s="11"/>
      <c r="G8" s="11">
        <v>11</v>
      </c>
      <c r="H8" s="11">
        <v>22</v>
      </c>
      <c r="I8" s="11">
        <v>26</v>
      </c>
      <c r="J8" s="11">
        <v>27</v>
      </c>
      <c r="K8" s="11">
        <v>36</v>
      </c>
      <c r="L8" s="11">
        <v>50</v>
      </c>
      <c r="M8" s="11"/>
      <c r="N8" s="11">
        <v>16</v>
      </c>
      <c r="O8" s="11">
        <v>27</v>
      </c>
      <c r="P8" s="11">
        <v>63</v>
      </c>
      <c r="Q8" s="11">
        <v>42</v>
      </c>
      <c r="R8" s="11">
        <v>25</v>
      </c>
      <c r="S8" s="11"/>
      <c r="T8" s="11">
        <v>7</v>
      </c>
      <c r="U8" s="11">
        <v>56</v>
      </c>
      <c r="V8" s="11">
        <v>47</v>
      </c>
      <c r="W8" s="11">
        <v>45</v>
      </c>
      <c r="X8" s="11"/>
      <c r="Y8" s="11">
        <v>77</v>
      </c>
      <c r="Z8" s="11">
        <v>21</v>
      </c>
      <c r="AA8" s="11">
        <v>55</v>
      </c>
      <c r="AB8" s="11">
        <v>8</v>
      </c>
      <c r="AC8" s="11">
        <v>7</v>
      </c>
      <c r="AD8" s="11">
        <v>3</v>
      </c>
      <c r="AE8" s="11"/>
      <c r="AF8" s="11">
        <v>96</v>
      </c>
      <c r="AG8" s="11"/>
      <c r="AH8" s="11">
        <v>165</v>
      </c>
      <c r="AI8" s="11"/>
      <c r="AJ8" s="11">
        <v>63</v>
      </c>
      <c r="AK8" s="11">
        <v>24</v>
      </c>
      <c r="AL8" s="11">
        <v>33</v>
      </c>
      <c r="AM8" s="11">
        <v>34</v>
      </c>
      <c r="AN8" s="11">
        <v>18</v>
      </c>
    </row>
    <row r="9" spans="2:40" ht="58" x14ac:dyDescent="0.35">
      <c r="B9" s="18" t="s">
        <v>437</v>
      </c>
      <c r="C9" s="17">
        <v>0.49146742094914297</v>
      </c>
      <c r="D9" s="17">
        <v>0.55981092916351205</v>
      </c>
      <c r="E9" s="17">
        <v>0.44633404038761998</v>
      </c>
      <c r="F9" s="17"/>
      <c r="G9" s="17">
        <v>0.44811192659877402</v>
      </c>
      <c r="H9" s="17">
        <v>0.45054833782658599</v>
      </c>
      <c r="I9" s="17">
        <v>0.40951599635576602</v>
      </c>
      <c r="J9" s="17">
        <v>0.610890776693504</v>
      </c>
      <c r="K9" s="17">
        <v>0.53152278354840399</v>
      </c>
      <c r="L9" s="17">
        <v>0.46634786902373299</v>
      </c>
      <c r="M9" s="17"/>
      <c r="N9" s="17">
        <v>0.491118713529757</v>
      </c>
      <c r="O9" s="17">
        <v>0.44179439025414002</v>
      </c>
      <c r="P9" s="17">
        <v>0.47012309981525302</v>
      </c>
      <c r="Q9" s="17">
        <v>0.46730711333744701</v>
      </c>
      <c r="R9" s="17">
        <v>0.64281407915790001</v>
      </c>
      <c r="S9" s="17"/>
      <c r="T9" s="17">
        <v>0.22411824204866199</v>
      </c>
      <c r="U9" s="17">
        <v>0.53629429862903699</v>
      </c>
      <c r="V9" s="17">
        <v>0.454237061369831</v>
      </c>
      <c r="W9" s="17">
        <v>0.53782482378471896</v>
      </c>
      <c r="X9" s="17"/>
      <c r="Y9" s="17">
        <v>0.46423946211139799</v>
      </c>
      <c r="Z9" s="17">
        <v>0.443393132531196</v>
      </c>
      <c r="AA9" s="17">
        <v>0.53652860870525998</v>
      </c>
      <c r="AB9" s="17">
        <v>0.52285560671994802</v>
      </c>
      <c r="AC9" s="17">
        <v>0.44637657591015101</v>
      </c>
      <c r="AD9" s="17">
        <v>0.62512188804526303</v>
      </c>
      <c r="AE9" s="17"/>
      <c r="AF9" s="17">
        <v>0.457595897850052</v>
      </c>
      <c r="AG9" s="17"/>
      <c r="AH9" s="17">
        <v>0.48083081062536698</v>
      </c>
      <c r="AI9" s="17"/>
      <c r="AJ9" s="17">
        <v>0.56159955983937504</v>
      </c>
      <c r="AK9" s="17">
        <v>0.51049249275744202</v>
      </c>
      <c r="AL9" s="17">
        <v>0.50253309538590196</v>
      </c>
      <c r="AM9" s="17">
        <v>0.450728985104701</v>
      </c>
      <c r="AN9" s="17">
        <v>0.28083741079796298</v>
      </c>
    </row>
    <row r="10" spans="2:40" ht="58" x14ac:dyDescent="0.35">
      <c r="B10" s="18" t="s">
        <v>431</v>
      </c>
      <c r="C10" s="17">
        <v>0.32058321493083403</v>
      </c>
      <c r="D10" s="17">
        <v>0.25832651778242599</v>
      </c>
      <c r="E10" s="17">
        <v>0.35937559124190799</v>
      </c>
      <c r="F10" s="17"/>
      <c r="G10" s="17">
        <v>0.34323674568822998</v>
      </c>
      <c r="H10" s="17">
        <v>0.54945166217341301</v>
      </c>
      <c r="I10" s="17">
        <v>0.38947560728362202</v>
      </c>
      <c r="J10" s="17">
        <v>0.27472821686198701</v>
      </c>
      <c r="K10" s="17">
        <v>0.210466210798262</v>
      </c>
      <c r="L10" s="17">
        <v>0.28336101200038699</v>
      </c>
      <c r="M10" s="17"/>
      <c r="N10" s="17">
        <v>0.24187383049139699</v>
      </c>
      <c r="O10" s="17">
        <v>0.30559276305647798</v>
      </c>
      <c r="P10" s="17">
        <v>0.30643028915821402</v>
      </c>
      <c r="Q10" s="17">
        <v>0.39902403277920001</v>
      </c>
      <c r="R10" s="17">
        <v>0.29067583302856498</v>
      </c>
      <c r="S10" s="17"/>
      <c r="T10" s="17">
        <v>0.50801313650675495</v>
      </c>
      <c r="U10" s="17">
        <v>0.296829224759253</v>
      </c>
      <c r="V10" s="17">
        <v>0.35380776283734799</v>
      </c>
      <c r="W10" s="17">
        <v>0.294242635325143</v>
      </c>
      <c r="X10" s="17"/>
      <c r="Y10" s="17">
        <v>0.36817658977968198</v>
      </c>
      <c r="Z10" s="17">
        <v>0.36801940286007401</v>
      </c>
      <c r="AA10" s="17">
        <v>0.244074792357906</v>
      </c>
      <c r="AB10" s="17">
        <v>0.23863422494602701</v>
      </c>
      <c r="AC10" s="17">
        <v>0.41319376284696602</v>
      </c>
      <c r="AD10" s="17">
        <v>0.37487811195473703</v>
      </c>
      <c r="AE10" s="17"/>
      <c r="AF10" s="17">
        <v>0.33469027497569798</v>
      </c>
      <c r="AG10" s="17"/>
      <c r="AH10" s="17">
        <v>0.32864611669200899</v>
      </c>
      <c r="AI10" s="17"/>
      <c r="AJ10" s="17">
        <v>0.26544939565963599</v>
      </c>
      <c r="AK10" s="17">
        <v>0.41604824170391302</v>
      </c>
      <c r="AL10" s="17">
        <v>0.24099437229917001</v>
      </c>
      <c r="AM10" s="17">
        <v>0.39682191066889699</v>
      </c>
      <c r="AN10" s="17">
        <v>0.39015270554868497</v>
      </c>
    </row>
    <row r="11" spans="2:40" x14ac:dyDescent="0.35">
      <c r="B11" s="18" t="s">
        <v>89</v>
      </c>
      <c r="C11" s="19">
        <v>0.187949364120023</v>
      </c>
      <c r="D11" s="19">
        <v>0.18186255305406199</v>
      </c>
      <c r="E11" s="19">
        <v>0.19429036837047201</v>
      </c>
      <c r="F11" s="19"/>
      <c r="G11" s="19">
        <v>0.20865132771299499</v>
      </c>
      <c r="H11" s="19">
        <v>0</v>
      </c>
      <c r="I11" s="19">
        <v>0.20100839636061199</v>
      </c>
      <c r="J11" s="19">
        <v>0.11438100644451001</v>
      </c>
      <c r="K11" s="19">
        <v>0.25801100565333301</v>
      </c>
      <c r="L11" s="19">
        <v>0.25029111897588002</v>
      </c>
      <c r="M11" s="19"/>
      <c r="N11" s="19">
        <v>0.26700745597884601</v>
      </c>
      <c r="O11" s="19">
        <v>0.252612846689383</v>
      </c>
      <c r="P11" s="19">
        <v>0.22344661102653199</v>
      </c>
      <c r="Q11" s="19">
        <v>0.13366885388335301</v>
      </c>
      <c r="R11" s="19">
        <v>6.6510087813534902E-2</v>
      </c>
      <c r="S11" s="19"/>
      <c r="T11" s="19">
        <v>0.26786862144458301</v>
      </c>
      <c r="U11" s="19">
        <v>0.16687647661171001</v>
      </c>
      <c r="V11" s="19">
        <v>0.19195517579282101</v>
      </c>
      <c r="W11" s="19">
        <v>0.16793254089013901</v>
      </c>
      <c r="X11" s="19"/>
      <c r="Y11" s="19">
        <v>0.16758394810891999</v>
      </c>
      <c r="Z11" s="19">
        <v>0.18858746460872999</v>
      </c>
      <c r="AA11" s="19">
        <v>0.219396598936834</v>
      </c>
      <c r="AB11" s="19">
        <v>0.238510168334025</v>
      </c>
      <c r="AC11" s="19">
        <v>0.140429661242883</v>
      </c>
      <c r="AD11" s="19">
        <v>0</v>
      </c>
      <c r="AE11" s="19"/>
      <c r="AF11" s="19">
        <v>0.20771382717424999</v>
      </c>
      <c r="AG11" s="19"/>
      <c r="AH11" s="19">
        <v>0.190523072682624</v>
      </c>
      <c r="AI11" s="19"/>
      <c r="AJ11" s="19">
        <v>0.172951044500989</v>
      </c>
      <c r="AK11" s="19">
        <v>7.3459265538644999E-2</v>
      </c>
      <c r="AL11" s="19">
        <v>0.256472532314928</v>
      </c>
      <c r="AM11" s="19">
        <v>0.15244910422640101</v>
      </c>
      <c r="AN11" s="19">
        <v>0.32900988365335199</v>
      </c>
    </row>
    <row r="12" spans="2:40" x14ac:dyDescent="0.35">
      <c r="B12" s="16" t="s">
        <v>348</v>
      </c>
    </row>
    <row r="13" spans="2:40" x14ac:dyDescent="0.35">
      <c r="B13" t="s">
        <v>63</v>
      </c>
    </row>
    <row r="14" spans="2:40" x14ac:dyDescent="0.35">
      <c r="B14" t="s">
        <v>64</v>
      </c>
    </row>
    <row r="16" spans="2:40" x14ac:dyDescent="0.35">
      <c r="B16" s="8" t="str">
        <f>HYPERLINK("#'Contents'!A1", "Return to Contents")</f>
        <v>Return to Contents</v>
      </c>
    </row>
  </sheetData>
  <mergeCells count="9">
    <mergeCell ref="AF5"/>
    <mergeCell ref="AH5"/>
    <mergeCell ref="AJ5:AN5"/>
    <mergeCell ref="D2:AH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300-000000000000}">
  <dimension ref="B2:AN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0" width="10.7265625" customWidth="1"/>
    <col min="41" max="41" width="2.1796875" customWidth="1"/>
  </cols>
  <sheetData>
    <row r="2" spans="2:40" ht="40" customHeight="1" x14ac:dyDescent="0.35">
      <c r="D2" s="30" t="s">
        <v>440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row>
    <row r="5" spans="2:40" ht="30" customHeight="1" x14ac:dyDescent="0.35">
      <c r="B5" s="15"/>
      <c r="C5" s="15"/>
      <c r="D5" s="29" t="s">
        <v>49</v>
      </c>
      <c r="E5" s="29"/>
      <c r="F5" s="15"/>
      <c r="G5" s="29" t="s">
        <v>50</v>
      </c>
      <c r="H5" s="29"/>
      <c r="I5" s="29"/>
      <c r="J5" s="29"/>
      <c r="K5" s="29"/>
      <c r="L5" s="29"/>
      <c r="M5" s="15"/>
      <c r="N5" s="29" t="s">
        <v>51</v>
      </c>
      <c r="O5" s="29"/>
      <c r="P5" s="29"/>
      <c r="Q5" s="29"/>
      <c r="R5" s="29"/>
      <c r="S5" s="15"/>
      <c r="T5" s="29" t="s">
        <v>52</v>
      </c>
      <c r="U5" s="29"/>
      <c r="V5" s="29"/>
      <c r="W5" s="29"/>
      <c r="X5" s="15"/>
      <c r="Y5" s="29" t="s">
        <v>53</v>
      </c>
      <c r="Z5" s="29"/>
      <c r="AA5" s="29"/>
      <c r="AB5" s="29"/>
      <c r="AC5" s="29"/>
      <c r="AD5" s="29"/>
      <c r="AE5" s="15"/>
      <c r="AF5" s="29" t="s">
        <v>42</v>
      </c>
      <c r="AG5" s="15"/>
      <c r="AH5" s="29" t="s">
        <v>43</v>
      </c>
      <c r="AI5" s="15"/>
      <c r="AJ5" s="29" t="s">
        <v>54</v>
      </c>
      <c r="AK5" s="29"/>
      <c r="AL5" s="29"/>
      <c r="AM5" s="29"/>
      <c r="AN5" s="29"/>
    </row>
    <row r="6" spans="2:4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C6" s="12" t="s">
        <v>40</v>
      </c>
      <c r="AD6" s="12" t="s">
        <v>41</v>
      </c>
      <c r="AF6" s="12" t="s">
        <v>42</v>
      </c>
      <c r="AH6" s="12" t="s">
        <v>43</v>
      </c>
      <c r="AJ6" s="12" t="s">
        <v>44</v>
      </c>
      <c r="AK6" s="12" t="s">
        <v>45</v>
      </c>
      <c r="AL6" s="12" t="s">
        <v>46</v>
      </c>
      <c r="AM6" s="12" t="s">
        <v>47</v>
      </c>
      <c r="AN6" s="12" t="s">
        <v>48</v>
      </c>
    </row>
    <row r="7" spans="2:40" ht="30" customHeight="1" x14ac:dyDescent="0.35">
      <c r="B7" s="10" t="s">
        <v>19</v>
      </c>
      <c r="C7" s="10">
        <v>207</v>
      </c>
      <c r="D7" s="10">
        <v>104</v>
      </c>
      <c r="E7" s="10">
        <v>103</v>
      </c>
      <c r="F7" s="10"/>
      <c r="G7" s="10">
        <v>23</v>
      </c>
      <c r="H7" s="10">
        <v>30</v>
      </c>
      <c r="I7" s="10">
        <v>27</v>
      </c>
      <c r="J7" s="10">
        <v>33</v>
      </c>
      <c r="K7" s="10">
        <v>38</v>
      </c>
      <c r="L7" s="10">
        <v>56</v>
      </c>
      <c r="M7" s="10"/>
      <c r="N7" s="10">
        <v>24</v>
      </c>
      <c r="O7" s="10">
        <v>27</v>
      </c>
      <c r="P7" s="10">
        <v>71</v>
      </c>
      <c r="Q7" s="10">
        <v>57</v>
      </c>
      <c r="R7" s="10">
        <v>27</v>
      </c>
      <c r="S7" s="10"/>
      <c r="T7" s="10">
        <v>12</v>
      </c>
      <c r="U7" s="10">
        <v>62</v>
      </c>
      <c r="V7" s="10">
        <v>51</v>
      </c>
      <c r="W7" s="10">
        <v>62</v>
      </c>
      <c r="X7" s="10"/>
      <c r="Y7" s="10">
        <v>85</v>
      </c>
      <c r="Z7" s="10">
        <v>21</v>
      </c>
      <c r="AA7" s="10">
        <v>67</v>
      </c>
      <c r="AB7" s="10">
        <v>16</v>
      </c>
      <c r="AC7" s="10">
        <v>12</v>
      </c>
      <c r="AD7" s="10">
        <v>4</v>
      </c>
      <c r="AE7" s="10"/>
      <c r="AF7" s="10">
        <v>89</v>
      </c>
      <c r="AG7" s="10"/>
      <c r="AH7" s="10">
        <v>201</v>
      </c>
      <c r="AI7" s="10"/>
      <c r="AJ7" s="10">
        <v>76</v>
      </c>
      <c r="AK7" s="10">
        <v>28</v>
      </c>
      <c r="AL7" s="10">
        <v>48</v>
      </c>
      <c r="AM7" s="10">
        <v>40</v>
      </c>
      <c r="AN7" s="10">
        <v>15</v>
      </c>
    </row>
    <row r="8" spans="2:40" ht="30" customHeight="1" x14ac:dyDescent="0.35">
      <c r="B8" s="11" t="s">
        <v>20</v>
      </c>
      <c r="C8" s="11">
        <v>206</v>
      </c>
      <c r="D8" s="11">
        <v>113</v>
      </c>
      <c r="E8" s="11">
        <v>94</v>
      </c>
      <c r="F8" s="11"/>
      <c r="G8" s="11">
        <v>25</v>
      </c>
      <c r="H8" s="11">
        <v>34</v>
      </c>
      <c r="I8" s="11">
        <v>28</v>
      </c>
      <c r="J8" s="11">
        <v>34</v>
      </c>
      <c r="K8" s="11">
        <v>33</v>
      </c>
      <c r="L8" s="11">
        <v>53</v>
      </c>
      <c r="M8" s="11"/>
      <c r="N8" s="11">
        <v>25</v>
      </c>
      <c r="O8" s="11">
        <v>27</v>
      </c>
      <c r="P8" s="11">
        <v>70</v>
      </c>
      <c r="Q8" s="11">
        <v>58</v>
      </c>
      <c r="R8" s="11">
        <v>26</v>
      </c>
      <c r="S8" s="11"/>
      <c r="T8" s="11">
        <v>12</v>
      </c>
      <c r="U8" s="11">
        <v>62</v>
      </c>
      <c r="V8" s="11">
        <v>49</v>
      </c>
      <c r="W8" s="11">
        <v>63</v>
      </c>
      <c r="X8" s="11"/>
      <c r="Y8" s="11">
        <v>86</v>
      </c>
      <c r="Z8" s="11">
        <v>21</v>
      </c>
      <c r="AA8" s="11">
        <v>62</v>
      </c>
      <c r="AB8" s="11">
        <v>18</v>
      </c>
      <c r="AC8" s="11">
        <v>14</v>
      </c>
      <c r="AD8" s="11">
        <v>4</v>
      </c>
      <c r="AE8" s="11"/>
      <c r="AF8" s="11">
        <v>88</v>
      </c>
      <c r="AG8" s="11"/>
      <c r="AH8" s="11">
        <v>200</v>
      </c>
      <c r="AI8" s="11"/>
      <c r="AJ8" s="11">
        <v>70</v>
      </c>
      <c r="AK8" s="11">
        <v>29</v>
      </c>
      <c r="AL8" s="11">
        <v>46</v>
      </c>
      <c r="AM8" s="11">
        <v>45</v>
      </c>
      <c r="AN8" s="11">
        <v>17</v>
      </c>
    </row>
    <row r="9" spans="2:40" ht="58" x14ac:dyDescent="0.35">
      <c r="B9" s="18" t="s">
        <v>439</v>
      </c>
      <c r="C9" s="17">
        <v>0.55394457813940701</v>
      </c>
      <c r="D9" s="17">
        <v>0.53760155831547696</v>
      </c>
      <c r="E9" s="17">
        <v>0.57357894929306397</v>
      </c>
      <c r="F9" s="17"/>
      <c r="G9" s="17">
        <v>0.50236515371753998</v>
      </c>
      <c r="H9" s="17">
        <v>0.52297598024682801</v>
      </c>
      <c r="I9" s="17">
        <v>0.58645586262495297</v>
      </c>
      <c r="J9" s="17">
        <v>0.46232519166570102</v>
      </c>
      <c r="K9" s="17">
        <v>0.54336543906249202</v>
      </c>
      <c r="L9" s="17">
        <v>0.64631046804910597</v>
      </c>
      <c r="M9" s="17"/>
      <c r="N9" s="17">
        <v>0.64743763350012096</v>
      </c>
      <c r="O9" s="17">
        <v>0.55118173291502004</v>
      </c>
      <c r="P9" s="17">
        <v>0.57144017678049097</v>
      </c>
      <c r="Q9" s="17">
        <v>0.495015979050272</v>
      </c>
      <c r="R9" s="17">
        <v>0.57467954480747097</v>
      </c>
      <c r="S9" s="17"/>
      <c r="T9" s="17">
        <v>0.33130346856503101</v>
      </c>
      <c r="U9" s="17">
        <v>0.64548851200227597</v>
      </c>
      <c r="V9" s="17">
        <v>0.59055146423730098</v>
      </c>
      <c r="W9" s="17">
        <v>0.50763601198540198</v>
      </c>
      <c r="X9" s="17"/>
      <c r="Y9" s="17">
        <v>0.44517260628042998</v>
      </c>
      <c r="Z9" s="17">
        <v>0.65064886752461604</v>
      </c>
      <c r="AA9" s="17">
        <v>0.658161458398004</v>
      </c>
      <c r="AB9" s="17">
        <v>0.58170302901168103</v>
      </c>
      <c r="AC9" s="17">
        <v>0.39500191260079898</v>
      </c>
      <c r="AD9" s="17">
        <v>1</v>
      </c>
      <c r="AE9" s="17"/>
      <c r="AF9" s="17">
        <v>0.537751986083987</v>
      </c>
      <c r="AG9" s="17"/>
      <c r="AH9" s="17">
        <v>0.54540505886318602</v>
      </c>
      <c r="AI9" s="17"/>
      <c r="AJ9" s="17">
        <v>0.55376889622553904</v>
      </c>
      <c r="AK9" s="17">
        <v>0.44391646542902002</v>
      </c>
      <c r="AL9" s="17">
        <v>0.61640679192679004</v>
      </c>
      <c r="AM9" s="17">
        <v>0.57118470540913902</v>
      </c>
      <c r="AN9" s="17">
        <v>0.52516648421817502</v>
      </c>
    </row>
    <row r="10" spans="2:40" ht="58" x14ac:dyDescent="0.35">
      <c r="B10" s="18" t="s">
        <v>431</v>
      </c>
      <c r="C10" s="17">
        <v>0.308565194513576</v>
      </c>
      <c r="D10" s="17">
        <v>0.31320084520267399</v>
      </c>
      <c r="E10" s="17">
        <v>0.30299596146184898</v>
      </c>
      <c r="F10" s="17"/>
      <c r="G10" s="17">
        <v>0.415659746767639</v>
      </c>
      <c r="H10" s="17">
        <v>0.449947139904324</v>
      </c>
      <c r="I10" s="17">
        <v>0.30313251246687101</v>
      </c>
      <c r="J10" s="17">
        <v>0.33260076304186498</v>
      </c>
      <c r="K10" s="17">
        <v>0.18868246954718201</v>
      </c>
      <c r="L10" s="17">
        <v>0.23115251134699599</v>
      </c>
      <c r="M10" s="17"/>
      <c r="N10" s="17">
        <v>0.23465096194674501</v>
      </c>
      <c r="O10" s="17">
        <v>0.32931849573852301</v>
      </c>
      <c r="P10" s="17">
        <v>0.25613600733459002</v>
      </c>
      <c r="Q10" s="17">
        <v>0.36061205609186697</v>
      </c>
      <c r="R10" s="17">
        <v>0.39316648077027699</v>
      </c>
      <c r="S10" s="17"/>
      <c r="T10" s="17">
        <v>0.41774957046002398</v>
      </c>
      <c r="U10" s="17">
        <v>0.27986139676272098</v>
      </c>
      <c r="V10" s="17">
        <v>0.27606332057053901</v>
      </c>
      <c r="W10" s="17">
        <v>0.359939430415885</v>
      </c>
      <c r="X10" s="17"/>
      <c r="Y10" s="17">
        <v>0.40745559596784697</v>
      </c>
      <c r="Z10" s="17">
        <v>8.7973253497801607E-2</v>
      </c>
      <c r="AA10" s="17">
        <v>0.20967646020135</v>
      </c>
      <c r="AB10" s="17">
        <v>0.304314259378685</v>
      </c>
      <c r="AC10" s="17">
        <v>0.60499808739920102</v>
      </c>
      <c r="AD10" s="17">
        <v>0</v>
      </c>
      <c r="AE10" s="17"/>
      <c r="AF10" s="17">
        <v>0.27377627306577801</v>
      </c>
      <c r="AG10" s="17"/>
      <c r="AH10" s="17">
        <v>0.31310436824493298</v>
      </c>
      <c r="AI10" s="17"/>
      <c r="AJ10" s="17">
        <v>0.276340500564002</v>
      </c>
      <c r="AK10" s="17">
        <v>0.41309670339003202</v>
      </c>
      <c r="AL10" s="17">
        <v>0.26397727540939198</v>
      </c>
      <c r="AM10" s="17">
        <v>0.338219971139049</v>
      </c>
      <c r="AN10" s="17">
        <v>0.307144257128666</v>
      </c>
    </row>
    <row r="11" spans="2:40" x14ac:dyDescent="0.35">
      <c r="B11" s="18" t="s">
        <v>89</v>
      </c>
      <c r="C11" s="19">
        <v>0.13749022734701799</v>
      </c>
      <c r="D11" s="19">
        <v>0.14919759648184999</v>
      </c>
      <c r="E11" s="19">
        <v>0.12342508924508699</v>
      </c>
      <c r="F11" s="19"/>
      <c r="G11" s="19">
        <v>8.1975099514821695E-2</v>
      </c>
      <c r="H11" s="19">
        <v>2.7076879848848601E-2</v>
      </c>
      <c r="I11" s="19">
        <v>0.11041162490817499</v>
      </c>
      <c r="J11" s="19">
        <v>0.205074045292435</v>
      </c>
      <c r="K11" s="19">
        <v>0.267952091390326</v>
      </c>
      <c r="L11" s="19">
        <v>0.122537020603898</v>
      </c>
      <c r="M11" s="19"/>
      <c r="N11" s="19">
        <v>0.11791140455313399</v>
      </c>
      <c r="O11" s="19">
        <v>0.11949977134645701</v>
      </c>
      <c r="P11" s="19">
        <v>0.17242381588492001</v>
      </c>
      <c r="Q11" s="19">
        <v>0.144371964857862</v>
      </c>
      <c r="R11" s="19">
        <v>3.2153974422251597E-2</v>
      </c>
      <c r="S11" s="19"/>
      <c r="T11" s="19">
        <v>0.25094696097494401</v>
      </c>
      <c r="U11" s="19">
        <v>7.4650091235003699E-2</v>
      </c>
      <c r="V11" s="19">
        <v>0.13338521519216001</v>
      </c>
      <c r="W11" s="19">
        <v>0.13242455759871299</v>
      </c>
      <c r="X11" s="19"/>
      <c r="Y11" s="19">
        <v>0.14737179775172299</v>
      </c>
      <c r="Z11" s="19">
        <v>0.26137787897758202</v>
      </c>
      <c r="AA11" s="19">
        <v>0.132162081400646</v>
      </c>
      <c r="AB11" s="19">
        <v>0.113982711609634</v>
      </c>
      <c r="AC11" s="19">
        <v>0</v>
      </c>
      <c r="AD11" s="19">
        <v>0</v>
      </c>
      <c r="AE11" s="19"/>
      <c r="AF11" s="19">
        <v>0.18847174085023499</v>
      </c>
      <c r="AG11" s="19"/>
      <c r="AH11" s="19">
        <v>0.14149057289188099</v>
      </c>
      <c r="AI11" s="19"/>
      <c r="AJ11" s="19">
        <v>0.16989060321045901</v>
      </c>
      <c r="AK11" s="19">
        <v>0.14298683118094799</v>
      </c>
      <c r="AL11" s="19">
        <v>0.11961593266381799</v>
      </c>
      <c r="AM11" s="19">
        <v>9.0595323451811802E-2</v>
      </c>
      <c r="AN11" s="19">
        <v>0.16768925865316001</v>
      </c>
    </row>
    <row r="12" spans="2:40" x14ac:dyDescent="0.35">
      <c r="B12" s="16" t="s">
        <v>348</v>
      </c>
    </row>
    <row r="13" spans="2:40" x14ac:dyDescent="0.35">
      <c r="B13" t="s">
        <v>63</v>
      </c>
    </row>
    <row r="14" spans="2:40" x14ac:dyDescent="0.35">
      <c r="B14" t="s">
        <v>64</v>
      </c>
    </row>
    <row r="16" spans="2:40" x14ac:dyDescent="0.35">
      <c r="B16" s="8" t="str">
        <f>HYPERLINK("#'Contents'!A1", "Return to Contents")</f>
        <v>Return to Contents</v>
      </c>
    </row>
  </sheetData>
  <mergeCells count="9">
    <mergeCell ref="AF5"/>
    <mergeCell ref="AH5"/>
    <mergeCell ref="AJ5:AN5"/>
    <mergeCell ref="D2:AH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400-000000000000}">
  <dimension ref="B2:AN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0" width="10.7265625" customWidth="1"/>
    <col min="41" max="41" width="2.1796875" customWidth="1"/>
  </cols>
  <sheetData>
    <row r="2" spans="2:40" ht="40" customHeight="1" x14ac:dyDescent="0.35">
      <c r="D2" s="30" t="s">
        <v>442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row>
    <row r="5" spans="2:40" ht="30" customHeight="1" x14ac:dyDescent="0.35">
      <c r="B5" s="15"/>
      <c r="C5" s="15"/>
      <c r="D5" s="29" t="s">
        <v>49</v>
      </c>
      <c r="E5" s="29"/>
      <c r="F5" s="15"/>
      <c r="G5" s="29" t="s">
        <v>50</v>
      </c>
      <c r="H5" s="29"/>
      <c r="I5" s="29"/>
      <c r="J5" s="29"/>
      <c r="K5" s="29"/>
      <c r="L5" s="29"/>
      <c r="M5" s="15"/>
      <c r="N5" s="29" t="s">
        <v>51</v>
      </c>
      <c r="O5" s="29"/>
      <c r="P5" s="29"/>
      <c r="Q5" s="29"/>
      <c r="R5" s="29"/>
      <c r="S5" s="15"/>
      <c r="T5" s="29" t="s">
        <v>52</v>
      </c>
      <c r="U5" s="29"/>
      <c r="V5" s="29"/>
      <c r="W5" s="29"/>
      <c r="X5" s="15"/>
      <c r="Y5" s="29" t="s">
        <v>53</v>
      </c>
      <c r="Z5" s="29"/>
      <c r="AA5" s="29"/>
      <c r="AB5" s="29"/>
      <c r="AC5" s="29"/>
      <c r="AD5" s="29"/>
      <c r="AE5" s="15"/>
      <c r="AF5" s="29" t="s">
        <v>42</v>
      </c>
      <c r="AG5" s="15"/>
      <c r="AH5" s="29" t="s">
        <v>43</v>
      </c>
      <c r="AI5" s="15"/>
      <c r="AJ5" s="29" t="s">
        <v>54</v>
      </c>
      <c r="AK5" s="29"/>
      <c r="AL5" s="29"/>
      <c r="AM5" s="29"/>
      <c r="AN5" s="29"/>
    </row>
    <row r="6" spans="2:4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C6" s="12" t="s">
        <v>40</v>
      </c>
      <c r="AD6" s="12" t="s">
        <v>41</v>
      </c>
      <c r="AF6" s="12" t="s">
        <v>42</v>
      </c>
      <c r="AH6" s="12" t="s">
        <v>43</v>
      </c>
      <c r="AJ6" s="12" t="s">
        <v>44</v>
      </c>
      <c r="AK6" s="12" t="s">
        <v>45</v>
      </c>
      <c r="AL6" s="12" t="s">
        <v>46</v>
      </c>
      <c r="AM6" s="12" t="s">
        <v>47</v>
      </c>
      <c r="AN6" s="12" t="s">
        <v>48</v>
      </c>
    </row>
    <row r="7" spans="2:40" ht="30" customHeight="1" x14ac:dyDescent="0.35">
      <c r="B7" s="10" t="s">
        <v>19</v>
      </c>
      <c r="C7" s="10">
        <v>206</v>
      </c>
      <c r="D7" s="10">
        <v>103</v>
      </c>
      <c r="E7" s="10">
        <v>103</v>
      </c>
      <c r="F7" s="10"/>
      <c r="G7" s="10">
        <v>17</v>
      </c>
      <c r="H7" s="10">
        <v>28</v>
      </c>
      <c r="I7" s="10">
        <v>26</v>
      </c>
      <c r="J7" s="10">
        <v>37</v>
      </c>
      <c r="K7" s="10">
        <v>33</v>
      </c>
      <c r="L7" s="10">
        <v>65</v>
      </c>
      <c r="M7" s="10"/>
      <c r="N7" s="10">
        <v>10</v>
      </c>
      <c r="O7" s="10">
        <v>31</v>
      </c>
      <c r="P7" s="10">
        <v>83</v>
      </c>
      <c r="Q7" s="10">
        <v>56</v>
      </c>
      <c r="R7" s="10">
        <v>24</v>
      </c>
      <c r="S7" s="10"/>
      <c r="T7" s="10">
        <v>9</v>
      </c>
      <c r="U7" s="10">
        <v>59</v>
      </c>
      <c r="V7" s="10">
        <v>52</v>
      </c>
      <c r="W7" s="10">
        <v>64</v>
      </c>
      <c r="X7" s="10"/>
      <c r="Y7" s="10">
        <v>87</v>
      </c>
      <c r="Z7" s="10">
        <v>22</v>
      </c>
      <c r="AA7" s="10">
        <v>71</v>
      </c>
      <c r="AB7" s="10">
        <v>11</v>
      </c>
      <c r="AC7" s="10">
        <v>11</v>
      </c>
      <c r="AD7" s="10">
        <v>3</v>
      </c>
      <c r="AE7" s="10"/>
      <c r="AF7" s="10">
        <v>93</v>
      </c>
      <c r="AG7" s="10"/>
      <c r="AH7" s="10">
        <v>203</v>
      </c>
      <c r="AI7" s="10"/>
      <c r="AJ7" s="10">
        <v>64</v>
      </c>
      <c r="AK7" s="10">
        <v>36</v>
      </c>
      <c r="AL7" s="10">
        <v>44</v>
      </c>
      <c r="AM7" s="10">
        <v>42</v>
      </c>
      <c r="AN7" s="10">
        <v>20</v>
      </c>
    </row>
    <row r="8" spans="2:40" ht="30" customHeight="1" x14ac:dyDescent="0.35">
      <c r="B8" s="11" t="s">
        <v>20</v>
      </c>
      <c r="C8" s="11">
        <v>208</v>
      </c>
      <c r="D8" s="11">
        <v>112</v>
      </c>
      <c r="E8" s="11">
        <v>95</v>
      </c>
      <c r="F8" s="11"/>
      <c r="G8" s="11">
        <v>18</v>
      </c>
      <c r="H8" s="11">
        <v>34</v>
      </c>
      <c r="I8" s="11">
        <v>27</v>
      </c>
      <c r="J8" s="11">
        <v>39</v>
      </c>
      <c r="K8" s="11">
        <v>29</v>
      </c>
      <c r="L8" s="11">
        <v>61</v>
      </c>
      <c r="M8" s="11"/>
      <c r="N8" s="11">
        <v>10</v>
      </c>
      <c r="O8" s="11">
        <v>31</v>
      </c>
      <c r="P8" s="11">
        <v>83</v>
      </c>
      <c r="Q8" s="11">
        <v>56</v>
      </c>
      <c r="R8" s="11">
        <v>25</v>
      </c>
      <c r="S8" s="11"/>
      <c r="T8" s="11">
        <v>10</v>
      </c>
      <c r="U8" s="11">
        <v>57</v>
      </c>
      <c r="V8" s="11">
        <v>54</v>
      </c>
      <c r="W8" s="11">
        <v>65</v>
      </c>
      <c r="X8" s="11"/>
      <c r="Y8" s="11">
        <v>92</v>
      </c>
      <c r="Z8" s="11">
        <v>22</v>
      </c>
      <c r="AA8" s="11">
        <v>67</v>
      </c>
      <c r="AB8" s="11">
        <v>12</v>
      </c>
      <c r="AC8" s="11">
        <v>12</v>
      </c>
      <c r="AD8" s="11">
        <v>3</v>
      </c>
      <c r="AE8" s="11"/>
      <c r="AF8" s="11">
        <v>93</v>
      </c>
      <c r="AG8" s="11"/>
      <c r="AH8" s="11">
        <v>205</v>
      </c>
      <c r="AI8" s="11"/>
      <c r="AJ8" s="11">
        <v>61</v>
      </c>
      <c r="AK8" s="11">
        <v>35</v>
      </c>
      <c r="AL8" s="11">
        <v>42</v>
      </c>
      <c r="AM8" s="11">
        <v>47</v>
      </c>
      <c r="AN8" s="11">
        <v>22</v>
      </c>
    </row>
    <row r="9" spans="2:40" ht="58" x14ac:dyDescent="0.35">
      <c r="B9" s="18" t="s">
        <v>441</v>
      </c>
      <c r="C9" s="17">
        <v>0.63185640446103797</v>
      </c>
      <c r="D9" s="17">
        <v>0.67104976389157001</v>
      </c>
      <c r="E9" s="17">
        <v>0.585847743876589</v>
      </c>
      <c r="F9" s="17"/>
      <c r="G9" s="17">
        <v>0.42773485787299698</v>
      </c>
      <c r="H9" s="17">
        <v>0.629944657832329</v>
      </c>
      <c r="I9" s="17">
        <v>0.68718861233414896</v>
      </c>
      <c r="J9" s="17">
        <v>0.68207925281354198</v>
      </c>
      <c r="K9" s="17">
        <v>0.57530401955603405</v>
      </c>
      <c r="L9" s="17">
        <v>0.66264267428938295</v>
      </c>
      <c r="M9" s="17"/>
      <c r="N9" s="17">
        <v>0.44379406599100502</v>
      </c>
      <c r="O9" s="17">
        <v>0.619843201592018</v>
      </c>
      <c r="P9" s="17">
        <v>0.67707890283385797</v>
      </c>
      <c r="Q9" s="17">
        <v>0.58985698898484595</v>
      </c>
      <c r="R9" s="17">
        <v>0.640387553109525</v>
      </c>
      <c r="S9" s="17"/>
      <c r="T9" s="17">
        <v>0.43769507215342501</v>
      </c>
      <c r="U9" s="17">
        <v>0.581371846305063</v>
      </c>
      <c r="V9" s="17">
        <v>0.66935138329906296</v>
      </c>
      <c r="W9" s="17">
        <v>0.65823718919924001</v>
      </c>
      <c r="X9" s="17"/>
      <c r="Y9" s="17">
        <v>0.61849091223220898</v>
      </c>
      <c r="Z9" s="17">
        <v>0.53250060895111195</v>
      </c>
      <c r="AA9" s="17">
        <v>0.69471518063378801</v>
      </c>
      <c r="AB9" s="17">
        <v>0.663187940996665</v>
      </c>
      <c r="AC9" s="17">
        <v>0.48405324885226497</v>
      </c>
      <c r="AD9" s="17">
        <v>0.66182445064379203</v>
      </c>
      <c r="AE9" s="17"/>
      <c r="AF9" s="17">
        <v>0.67445519052269698</v>
      </c>
      <c r="AG9" s="17"/>
      <c r="AH9" s="17">
        <v>0.63508848685459296</v>
      </c>
      <c r="AI9" s="17"/>
      <c r="AJ9" s="17">
        <v>0.58607198415258799</v>
      </c>
      <c r="AK9" s="17">
        <v>0.67177549379343204</v>
      </c>
      <c r="AL9" s="17">
        <v>0.627357233574937</v>
      </c>
      <c r="AM9" s="17">
        <v>0.715482343202822</v>
      </c>
      <c r="AN9" s="17">
        <v>0.52451580396011499</v>
      </c>
    </row>
    <row r="10" spans="2:40" ht="58" x14ac:dyDescent="0.35">
      <c r="B10" s="18" t="s">
        <v>431</v>
      </c>
      <c r="C10" s="17">
        <v>0.26955827652408298</v>
      </c>
      <c r="D10" s="17">
        <v>0.24130785940093299</v>
      </c>
      <c r="E10" s="17">
        <v>0.30272113553064101</v>
      </c>
      <c r="F10" s="17"/>
      <c r="G10" s="17">
        <v>0.52311463496479904</v>
      </c>
      <c r="H10" s="17">
        <v>0.34369497310404101</v>
      </c>
      <c r="I10" s="17">
        <v>0.23646393780699199</v>
      </c>
      <c r="J10" s="17">
        <v>0.21622712521132201</v>
      </c>
      <c r="K10" s="17">
        <v>0.24079954170304599</v>
      </c>
      <c r="L10" s="17">
        <v>0.21710070130940801</v>
      </c>
      <c r="M10" s="17"/>
      <c r="N10" s="17">
        <v>0.200616891282449</v>
      </c>
      <c r="O10" s="17">
        <v>0.257180650381516</v>
      </c>
      <c r="P10" s="17">
        <v>0.24676650046023599</v>
      </c>
      <c r="Q10" s="17">
        <v>0.32937797018295201</v>
      </c>
      <c r="R10" s="17">
        <v>0.27356148440332101</v>
      </c>
      <c r="S10" s="17"/>
      <c r="T10" s="17">
        <v>0.56230492784657504</v>
      </c>
      <c r="U10" s="17">
        <v>0.32731106788151698</v>
      </c>
      <c r="V10" s="17">
        <v>0.21335018352562499</v>
      </c>
      <c r="W10" s="17">
        <v>0.26037259826790199</v>
      </c>
      <c r="X10" s="17"/>
      <c r="Y10" s="17">
        <v>0.29391294679489999</v>
      </c>
      <c r="Z10" s="17">
        <v>0.30447244003443702</v>
      </c>
      <c r="AA10" s="17">
        <v>0.185222796285296</v>
      </c>
      <c r="AB10" s="17">
        <v>0.26200769699113102</v>
      </c>
      <c r="AC10" s="17">
        <v>0.51594675114773503</v>
      </c>
      <c r="AD10" s="17">
        <v>0.33817554935620803</v>
      </c>
      <c r="AE10" s="17"/>
      <c r="AF10" s="17">
        <v>0.207902672613099</v>
      </c>
      <c r="AG10" s="17"/>
      <c r="AH10" s="17">
        <v>0.26926898329444998</v>
      </c>
      <c r="AI10" s="17"/>
      <c r="AJ10" s="17">
        <v>0.29570837378287901</v>
      </c>
      <c r="AK10" s="17">
        <v>0.301287732203735</v>
      </c>
      <c r="AL10" s="17">
        <v>0.18085679361319301</v>
      </c>
      <c r="AM10" s="17">
        <v>0.215373928165008</v>
      </c>
      <c r="AN10" s="17">
        <v>0.43099882830174102</v>
      </c>
    </row>
    <row r="11" spans="2:40" x14ac:dyDescent="0.35">
      <c r="B11" s="18" t="s">
        <v>89</v>
      </c>
      <c r="C11" s="19">
        <v>9.8585319014879005E-2</v>
      </c>
      <c r="D11" s="19">
        <v>8.7642376707496694E-2</v>
      </c>
      <c r="E11" s="19">
        <v>0.11143112059276999</v>
      </c>
      <c r="F11" s="19"/>
      <c r="G11" s="19">
        <v>4.91505071622041E-2</v>
      </c>
      <c r="H11" s="19">
        <v>2.63603690636308E-2</v>
      </c>
      <c r="I11" s="19">
        <v>7.6347449858859495E-2</v>
      </c>
      <c r="J11" s="19">
        <v>0.101693621975136</v>
      </c>
      <c r="K11" s="19">
        <v>0.18389643874092099</v>
      </c>
      <c r="L11" s="19">
        <v>0.120256624401209</v>
      </c>
      <c r="M11" s="19"/>
      <c r="N11" s="19">
        <v>0.35558904272654601</v>
      </c>
      <c r="O11" s="19">
        <v>0.122976148026466</v>
      </c>
      <c r="P11" s="19">
        <v>7.6154596705905894E-2</v>
      </c>
      <c r="Q11" s="19">
        <v>8.0765040832201707E-2</v>
      </c>
      <c r="R11" s="19">
        <v>8.6050962487153604E-2</v>
      </c>
      <c r="S11" s="19"/>
      <c r="T11" s="19">
        <v>0</v>
      </c>
      <c r="U11" s="19">
        <v>9.1317085813420504E-2</v>
      </c>
      <c r="V11" s="19">
        <v>0.11729843317531299</v>
      </c>
      <c r="W11" s="19">
        <v>8.1390212532858303E-2</v>
      </c>
      <c r="X11" s="19"/>
      <c r="Y11" s="19">
        <v>8.7596140972891104E-2</v>
      </c>
      <c r="Z11" s="19">
        <v>0.163026951014451</v>
      </c>
      <c r="AA11" s="19">
        <v>0.120062023080916</v>
      </c>
      <c r="AB11" s="19">
        <v>7.4804362012204806E-2</v>
      </c>
      <c r="AC11" s="19">
        <v>0</v>
      </c>
      <c r="AD11" s="19">
        <v>0</v>
      </c>
      <c r="AE11" s="19"/>
      <c r="AF11" s="19">
        <v>0.117642136864203</v>
      </c>
      <c r="AG11" s="19"/>
      <c r="AH11" s="19">
        <v>9.5642529850957198E-2</v>
      </c>
      <c r="AI11" s="19"/>
      <c r="AJ11" s="19">
        <v>0.118219642064533</v>
      </c>
      <c r="AK11" s="19">
        <v>2.6936774002832699E-2</v>
      </c>
      <c r="AL11" s="19">
        <v>0.19178597281186999</v>
      </c>
      <c r="AM11" s="19">
        <v>6.9143728632169499E-2</v>
      </c>
      <c r="AN11" s="19">
        <v>4.4485367738144703E-2</v>
      </c>
    </row>
    <row r="12" spans="2:40" x14ac:dyDescent="0.35">
      <c r="B12" s="16" t="s">
        <v>348</v>
      </c>
    </row>
    <row r="13" spans="2:40" x14ac:dyDescent="0.35">
      <c r="B13" t="s">
        <v>63</v>
      </c>
    </row>
    <row r="14" spans="2:40" x14ac:dyDescent="0.35">
      <c r="B14" t="s">
        <v>64</v>
      </c>
    </row>
    <row r="16" spans="2:40" x14ac:dyDescent="0.35">
      <c r="B16" s="8" t="str">
        <f>HYPERLINK("#'Contents'!A1", "Return to Contents")</f>
        <v>Return to Contents</v>
      </c>
    </row>
  </sheetData>
  <mergeCells count="9">
    <mergeCell ref="AF5"/>
    <mergeCell ref="AH5"/>
    <mergeCell ref="AJ5:AN5"/>
    <mergeCell ref="D2:AH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500-000000000000}">
  <dimension ref="B2:AN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0" width="10.7265625" customWidth="1"/>
    <col min="41" max="41" width="2.1796875" customWidth="1"/>
  </cols>
  <sheetData>
    <row r="2" spans="2:40" ht="40" customHeight="1" x14ac:dyDescent="0.35">
      <c r="D2" s="30" t="s">
        <v>444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row>
    <row r="5" spans="2:40" ht="30" customHeight="1" x14ac:dyDescent="0.35">
      <c r="B5" s="15"/>
      <c r="C5" s="15"/>
      <c r="D5" s="29" t="s">
        <v>49</v>
      </c>
      <c r="E5" s="29"/>
      <c r="F5" s="15"/>
      <c r="G5" s="29" t="s">
        <v>50</v>
      </c>
      <c r="H5" s="29"/>
      <c r="I5" s="29"/>
      <c r="J5" s="29"/>
      <c r="K5" s="29"/>
      <c r="L5" s="29"/>
      <c r="M5" s="15"/>
      <c r="N5" s="29" t="s">
        <v>51</v>
      </c>
      <c r="O5" s="29"/>
      <c r="P5" s="29"/>
      <c r="Q5" s="29"/>
      <c r="R5" s="29"/>
      <c r="S5" s="15"/>
      <c r="T5" s="29" t="s">
        <v>52</v>
      </c>
      <c r="U5" s="29"/>
      <c r="V5" s="29"/>
      <c r="W5" s="29"/>
      <c r="X5" s="15"/>
      <c r="Y5" s="29" t="s">
        <v>53</v>
      </c>
      <c r="Z5" s="29"/>
      <c r="AA5" s="29"/>
      <c r="AB5" s="29"/>
      <c r="AC5" s="29"/>
      <c r="AD5" s="29"/>
      <c r="AE5" s="15"/>
      <c r="AF5" s="29" t="s">
        <v>42</v>
      </c>
      <c r="AG5" s="15"/>
      <c r="AH5" s="29" t="s">
        <v>43</v>
      </c>
      <c r="AI5" s="15"/>
      <c r="AJ5" s="29" t="s">
        <v>54</v>
      </c>
      <c r="AK5" s="29"/>
      <c r="AL5" s="29"/>
      <c r="AM5" s="29"/>
      <c r="AN5" s="29"/>
    </row>
    <row r="6" spans="2:4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C6" s="12" t="s">
        <v>40</v>
      </c>
      <c r="AD6" s="12" t="s">
        <v>41</v>
      </c>
      <c r="AF6" s="12" t="s">
        <v>42</v>
      </c>
      <c r="AH6" s="12" t="s">
        <v>43</v>
      </c>
      <c r="AJ6" s="12" t="s">
        <v>44</v>
      </c>
      <c r="AK6" s="12" t="s">
        <v>45</v>
      </c>
      <c r="AL6" s="12" t="s">
        <v>46</v>
      </c>
      <c r="AM6" s="12" t="s">
        <v>47</v>
      </c>
      <c r="AN6" s="12" t="s">
        <v>48</v>
      </c>
    </row>
    <row r="7" spans="2:40" ht="30" customHeight="1" x14ac:dyDescent="0.35">
      <c r="B7" s="10" t="s">
        <v>19</v>
      </c>
      <c r="C7" s="10">
        <v>199</v>
      </c>
      <c r="D7" s="10">
        <v>93</v>
      </c>
      <c r="E7" s="10">
        <v>106</v>
      </c>
      <c r="F7" s="10"/>
      <c r="G7" s="10">
        <v>16</v>
      </c>
      <c r="H7" s="10">
        <v>31</v>
      </c>
      <c r="I7" s="10">
        <v>37</v>
      </c>
      <c r="J7" s="10">
        <v>34</v>
      </c>
      <c r="K7" s="10">
        <v>35</v>
      </c>
      <c r="L7" s="10">
        <v>46</v>
      </c>
      <c r="M7" s="10"/>
      <c r="N7" s="10">
        <v>11</v>
      </c>
      <c r="O7" s="10">
        <v>24</v>
      </c>
      <c r="P7" s="10">
        <v>64</v>
      </c>
      <c r="Q7" s="10">
        <v>71</v>
      </c>
      <c r="R7" s="10">
        <v>29</v>
      </c>
      <c r="S7" s="10"/>
      <c r="T7" s="10">
        <v>19</v>
      </c>
      <c r="U7" s="10">
        <v>56</v>
      </c>
      <c r="V7" s="10">
        <v>44</v>
      </c>
      <c r="W7" s="10">
        <v>55</v>
      </c>
      <c r="X7" s="10"/>
      <c r="Y7" s="10">
        <v>73</v>
      </c>
      <c r="Z7" s="10">
        <v>15</v>
      </c>
      <c r="AA7" s="10">
        <v>70</v>
      </c>
      <c r="AB7" s="10">
        <v>21</v>
      </c>
      <c r="AC7" s="10">
        <v>15</v>
      </c>
      <c r="AD7" s="10">
        <v>4</v>
      </c>
      <c r="AE7" s="10"/>
      <c r="AF7" s="10">
        <v>92</v>
      </c>
      <c r="AG7" s="10"/>
      <c r="AH7" s="10">
        <v>194</v>
      </c>
      <c r="AI7" s="10"/>
      <c r="AJ7" s="10">
        <v>66</v>
      </c>
      <c r="AK7" s="10">
        <v>21</v>
      </c>
      <c r="AL7" s="10">
        <v>47</v>
      </c>
      <c r="AM7" s="10">
        <v>49</v>
      </c>
      <c r="AN7" s="10">
        <v>16</v>
      </c>
    </row>
    <row r="8" spans="2:40" ht="30" customHeight="1" x14ac:dyDescent="0.35">
      <c r="B8" s="11" t="s">
        <v>20</v>
      </c>
      <c r="C8" s="11">
        <v>202</v>
      </c>
      <c r="D8" s="11">
        <v>104</v>
      </c>
      <c r="E8" s="11">
        <v>98</v>
      </c>
      <c r="F8" s="11"/>
      <c r="G8" s="11">
        <v>18</v>
      </c>
      <c r="H8" s="11">
        <v>36</v>
      </c>
      <c r="I8" s="11">
        <v>39</v>
      </c>
      <c r="J8" s="11">
        <v>36</v>
      </c>
      <c r="K8" s="11">
        <v>30</v>
      </c>
      <c r="L8" s="11">
        <v>44</v>
      </c>
      <c r="M8" s="11"/>
      <c r="N8" s="11">
        <v>12</v>
      </c>
      <c r="O8" s="11">
        <v>26</v>
      </c>
      <c r="P8" s="11">
        <v>62</v>
      </c>
      <c r="Q8" s="11">
        <v>73</v>
      </c>
      <c r="R8" s="11">
        <v>29</v>
      </c>
      <c r="S8" s="11"/>
      <c r="T8" s="11">
        <v>20</v>
      </c>
      <c r="U8" s="11">
        <v>55</v>
      </c>
      <c r="V8" s="11">
        <v>44</v>
      </c>
      <c r="W8" s="11">
        <v>57</v>
      </c>
      <c r="X8" s="11"/>
      <c r="Y8" s="11">
        <v>78</v>
      </c>
      <c r="Z8" s="11">
        <v>16</v>
      </c>
      <c r="AA8" s="11">
        <v>66</v>
      </c>
      <c r="AB8" s="11">
        <v>21</v>
      </c>
      <c r="AC8" s="11">
        <v>16</v>
      </c>
      <c r="AD8" s="11">
        <v>4</v>
      </c>
      <c r="AE8" s="11"/>
      <c r="AF8" s="11">
        <v>94</v>
      </c>
      <c r="AG8" s="11"/>
      <c r="AH8" s="11">
        <v>197</v>
      </c>
      <c r="AI8" s="11"/>
      <c r="AJ8" s="11">
        <v>65</v>
      </c>
      <c r="AK8" s="11">
        <v>21</v>
      </c>
      <c r="AL8" s="11">
        <v>45</v>
      </c>
      <c r="AM8" s="11">
        <v>54</v>
      </c>
      <c r="AN8" s="11">
        <v>17</v>
      </c>
    </row>
    <row r="9" spans="2:40" ht="58" x14ac:dyDescent="0.35">
      <c r="B9" s="18" t="s">
        <v>443</v>
      </c>
      <c r="C9" s="17">
        <v>0.71808689613696997</v>
      </c>
      <c r="D9" s="17">
        <v>0.74906888753303802</v>
      </c>
      <c r="E9" s="17">
        <v>0.68547162241498305</v>
      </c>
      <c r="F9" s="17"/>
      <c r="G9" s="17">
        <v>0.62939410091095704</v>
      </c>
      <c r="H9" s="17">
        <v>0.76184281177237401</v>
      </c>
      <c r="I9" s="17">
        <v>0.66086380110434895</v>
      </c>
      <c r="J9" s="17">
        <v>0.60540611613579098</v>
      </c>
      <c r="K9" s="17">
        <v>0.85672689446732098</v>
      </c>
      <c r="L9" s="17">
        <v>0.76546445256907103</v>
      </c>
      <c r="M9" s="17"/>
      <c r="N9" s="17">
        <v>0.62519754942313999</v>
      </c>
      <c r="O9" s="17">
        <v>0.69239666709810599</v>
      </c>
      <c r="P9" s="17">
        <v>0.80568597765942196</v>
      </c>
      <c r="Q9" s="17">
        <v>0.69894902762444699</v>
      </c>
      <c r="R9" s="17">
        <v>0.63897741682133602</v>
      </c>
      <c r="S9" s="17"/>
      <c r="T9" s="17">
        <v>0.58100188006457298</v>
      </c>
      <c r="U9" s="17">
        <v>0.80416864023719004</v>
      </c>
      <c r="V9" s="17">
        <v>0.69825799477621997</v>
      </c>
      <c r="W9" s="17">
        <v>0.70106082888299304</v>
      </c>
      <c r="X9" s="17"/>
      <c r="Y9" s="17">
        <v>0.72091098896838901</v>
      </c>
      <c r="Z9" s="17">
        <v>0.50742436479846098</v>
      </c>
      <c r="AA9" s="17">
        <v>0.77002431456663201</v>
      </c>
      <c r="AB9" s="17">
        <v>0.80680547711161898</v>
      </c>
      <c r="AC9" s="17">
        <v>0.62447369287240695</v>
      </c>
      <c r="AD9" s="17">
        <v>0.45306141835851199</v>
      </c>
      <c r="AE9" s="17"/>
      <c r="AF9" s="17">
        <v>0.69173719505280695</v>
      </c>
      <c r="AG9" s="17"/>
      <c r="AH9" s="17">
        <v>0.71518454695133504</v>
      </c>
      <c r="AI9" s="17"/>
      <c r="AJ9" s="17">
        <v>0.72862859499443799</v>
      </c>
      <c r="AK9" s="17">
        <v>0.59542017685295301</v>
      </c>
      <c r="AL9" s="17">
        <v>0.84247493210209801</v>
      </c>
      <c r="AM9" s="17">
        <v>0.70921124723862405</v>
      </c>
      <c r="AN9" s="17">
        <v>0.525557925837286</v>
      </c>
    </row>
    <row r="10" spans="2:40" ht="58" x14ac:dyDescent="0.35">
      <c r="B10" s="18" t="s">
        <v>431</v>
      </c>
      <c r="C10" s="17">
        <v>0.203365573014023</v>
      </c>
      <c r="D10" s="17">
        <v>0.20718053055990601</v>
      </c>
      <c r="E10" s="17">
        <v>0.19934950177424601</v>
      </c>
      <c r="F10" s="17"/>
      <c r="G10" s="17">
        <v>0.31727094875664902</v>
      </c>
      <c r="H10" s="17">
        <v>0.212563910486323</v>
      </c>
      <c r="I10" s="17">
        <v>0.28976476258877198</v>
      </c>
      <c r="J10" s="17">
        <v>0.26504675090625701</v>
      </c>
      <c r="K10" s="17">
        <v>5.2840872794229402E-2</v>
      </c>
      <c r="L10" s="17">
        <v>0.126728476029664</v>
      </c>
      <c r="M10" s="17"/>
      <c r="N10" s="17">
        <v>0.20948353340555401</v>
      </c>
      <c r="O10" s="17">
        <v>0.19148891785724101</v>
      </c>
      <c r="P10" s="17">
        <v>0.131585556526674</v>
      </c>
      <c r="Q10" s="17">
        <v>0.24950959324974001</v>
      </c>
      <c r="R10" s="17">
        <v>0.24879824407780299</v>
      </c>
      <c r="S10" s="17"/>
      <c r="T10" s="17">
        <v>0.26544427181865499</v>
      </c>
      <c r="U10" s="17">
        <v>0.124904830228511</v>
      </c>
      <c r="V10" s="17">
        <v>0.23976000343426301</v>
      </c>
      <c r="W10" s="17">
        <v>0.26080051892536299</v>
      </c>
      <c r="X10" s="17"/>
      <c r="Y10" s="17">
        <v>0.22412170173997001</v>
      </c>
      <c r="Z10" s="17">
        <v>0.43536255217862901</v>
      </c>
      <c r="AA10" s="17">
        <v>0.12899712573967201</v>
      </c>
      <c r="AB10" s="17">
        <v>8.9984189919949803E-2</v>
      </c>
      <c r="AC10" s="17">
        <v>0.26108428902153802</v>
      </c>
      <c r="AD10" s="17">
        <v>0.54693858164148801</v>
      </c>
      <c r="AE10" s="17"/>
      <c r="AF10" s="17">
        <v>0.226969253899728</v>
      </c>
      <c r="AG10" s="17"/>
      <c r="AH10" s="17">
        <v>0.208817309310462</v>
      </c>
      <c r="AI10" s="17"/>
      <c r="AJ10" s="17">
        <v>0.215723013090031</v>
      </c>
      <c r="AK10" s="17">
        <v>0.302643140866726</v>
      </c>
      <c r="AL10" s="17">
        <v>0.111697957046535</v>
      </c>
      <c r="AM10" s="17">
        <v>0.17530983587183099</v>
      </c>
      <c r="AN10" s="17">
        <v>0.36739469466044999</v>
      </c>
    </row>
    <row r="11" spans="2:40" x14ac:dyDescent="0.35">
      <c r="B11" s="18" t="s">
        <v>89</v>
      </c>
      <c r="C11" s="19">
        <v>7.8547530849006994E-2</v>
      </c>
      <c r="D11" s="19">
        <v>4.3750581907055802E-2</v>
      </c>
      <c r="E11" s="19">
        <v>0.11517887581077101</v>
      </c>
      <c r="F11" s="19"/>
      <c r="G11" s="19">
        <v>5.3334950332393501E-2</v>
      </c>
      <c r="H11" s="19">
        <v>2.5593277741303499E-2</v>
      </c>
      <c r="I11" s="19">
        <v>4.9371436306878597E-2</v>
      </c>
      <c r="J11" s="19">
        <v>0.129547132957952</v>
      </c>
      <c r="K11" s="19">
        <v>9.04322327384494E-2</v>
      </c>
      <c r="L11" s="19">
        <v>0.107807071401266</v>
      </c>
      <c r="M11" s="19"/>
      <c r="N11" s="19">
        <v>0.16531891717130601</v>
      </c>
      <c r="O11" s="19">
        <v>0.116114415044653</v>
      </c>
      <c r="P11" s="19">
        <v>6.2728465813903497E-2</v>
      </c>
      <c r="Q11" s="19">
        <v>5.1541379125812602E-2</v>
      </c>
      <c r="R11" s="19">
        <v>0.11222433910086101</v>
      </c>
      <c r="S11" s="19"/>
      <c r="T11" s="19">
        <v>0.153553848116773</v>
      </c>
      <c r="U11" s="19">
        <v>7.0926529534298094E-2</v>
      </c>
      <c r="V11" s="19">
        <v>6.1982001789516503E-2</v>
      </c>
      <c r="W11" s="19">
        <v>3.81386521916443E-2</v>
      </c>
      <c r="X11" s="19"/>
      <c r="Y11" s="19">
        <v>5.4967309291641502E-2</v>
      </c>
      <c r="Z11" s="19">
        <v>5.7213083022909901E-2</v>
      </c>
      <c r="AA11" s="19">
        <v>0.100978559693696</v>
      </c>
      <c r="AB11" s="19">
        <v>0.103210332968431</v>
      </c>
      <c r="AC11" s="19">
        <v>0.114442018106055</v>
      </c>
      <c r="AD11" s="19">
        <v>0</v>
      </c>
      <c r="AE11" s="19"/>
      <c r="AF11" s="19">
        <v>8.1293551047465606E-2</v>
      </c>
      <c r="AG11" s="19"/>
      <c r="AH11" s="19">
        <v>7.5998143738203003E-2</v>
      </c>
      <c r="AI11" s="19"/>
      <c r="AJ11" s="19">
        <v>5.56483919155304E-2</v>
      </c>
      <c r="AK11" s="19">
        <v>0.101936682280321</v>
      </c>
      <c r="AL11" s="19">
        <v>4.58271108513678E-2</v>
      </c>
      <c r="AM11" s="19">
        <v>0.11547891688954599</v>
      </c>
      <c r="AN11" s="19">
        <v>0.10704737950226299</v>
      </c>
    </row>
    <row r="12" spans="2:40" x14ac:dyDescent="0.35">
      <c r="B12" s="16" t="s">
        <v>348</v>
      </c>
    </row>
    <row r="13" spans="2:40" x14ac:dyDescent="0.35">
      <c r="B13" t="s">
        <v>63</v>
      </c>
    </row>
    <row r="14" spans="2:40" x14ac:dyDescent="0.35">
      <c r="B14" t="s">
        <v>64</v>
      </c>
    </row>
    <row r="16" spans="2:40" x14ac:dyDescent="0.35">
      <c r="B16" s="8" t="str">
        <f>HYPERLINK("#'Contents'!A1", "Return to Contents")</f>
        <v>Return to Contents</v>
      </c>
    </row>
  </sheetData>
  <mergeCells count="9">
    <mergeCell ref="AF5"/>
    <mergeCell ref="AH5"/>
    <mergeCell ref="AJ5:AN5"/>
    <mergeCell ref="D2:AH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600-000000000000}">
  <dimension ref="B2:AN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0" width="10.7265625" customWidth="1"/>
    <col min="41" max="41" width="2.1796875" customWidth="1"/>
  </cols>
  <sheetData>
    <row r="2" spans="2:40" ht="40" customHeight="1" x14ac:dyDescent="0.35">
      <c r="D2" s="30" t="s">
        <v>446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row>
    <row r="5" spans="2:40" ht="30" customHeight="1" x14ac:dyDescent="0.35">
      <c r="B5" s="15"/>
      <c r="C5" s="15"/>
      <c r="D5" s="29" t="s">
        <v>49</v>
      </c>
      <c r="E5" s="29"/>
      <c r="F5" s="15"/>
      <c r="G5" s="29" t="s">
        <v>50</v>
      </c>
      <c r="H5" s="29"/>
      <c r="I5" s="29"/>
      <c r="J5" s="29"/>
      <c r="K5" s="29"/>
      <c r="L5" s="29"/>
      <c r="M5" s="15"/>
      <c r="N5" s="29" t="s">
        <v>51</v>
      </c>
      <c r="O5" s="29"/>
      <c r="P5" s="29"/>
      <c r="Q5" s="29"/>
      <c r="R5" s="29"/>
      <c r="S5" s="15"/>
      <c r="T5" s="29" t="s">
        <v>52</v>
      </c>
      <c r="U5" s="29"/>
      <c r="V5" s="29"/>
      <c r="W5" s="29"/>
      <c r="X5" s="15"/>
      <c r="Y5" s="29" t="s">
        <v>53</v>
      </c>
      <c r="Z5" s="29"/>
      <c r="AA5" s="29"/>
      <c r="AB5" s="29"/>
      <c r="AC5" s="29"/>
      <c r="AD5" s="29"/>
      <c r="AE5" s="15"/>
      <c r="AF5" s="29" t="s">
        <v>42</v>
      </c>
      <c r="AG5" s="15"/>
      <c r="AH5" s="29" t="s">
        <v>43</v>
      </c>
      <c r="AI5" s="15"/>
      <c r="AJ5" s="29" t="s">
        <v>54</v>
      </c>
      <c r="AK5" s="29"/>
      <c r="AL5" s="29"/>
      <c r="AM5" s="29"/>
      <c r="AN5" s="29"/>
    </row>
    <row r="6" spans="2:4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C6" s="12" t="s">
        <v>40</v>
      </c>
      <c r="AD6" s="12" t="s">
        <v>41</v>
      </c>
      <c r="AF6" s="12" t="s">
        <v>42</v>
      </c>
      <c r="AH6" s="12" t="s">
        <v>43</v>
      </c>
      <c r="AJ6" s="12" t="s">
        <v>44</v>
      </c>
      <c r="AK6" s="12" t="s">
        <v>45</v>
      </c>
      <c r="AL6" s="12" t="s">
        <v>46</v>
      </c>
      <c r="AM6" s="12" t="s">
        <v>47</v>
      </c>
      <c r="AN6" s="12" t="s">
        <v>48</v>
      </c>
    </row>
    <row r="7" spans="2:40" ht="30" customHeight="1" x14ac:dyDescent="0.35">
      <c r="B7" s="10" t="s">
        <v>19</v>
      </c>
      <c r="C7" s="10">
        <v>214</v>
      </c>
      <c r="D7" s="10">
        <v>93</v>
      </c>
      <c r="E7" s="10">
        <v>119</v>
      </c>
      <c r="F7" s="10"/>
      <c r="G7" s="10">
        <v>30</v>
      </c>
      <c r="H7" s="10">
        <v>34</v>
      </c>
      <c r="I7" s="10">
        <v>35</v>
      </c>
      <c r="J7" s="10">
        <v>34</v>
      </c>
      <c r="K7" s="10">
        <v>32</v>
      </c>
      <c r="L7" s="10">
        <v>49</v>
      </c>
      <c r="M7" s="10"/>
      <c r="N7" s="10">
        <v>18</v>
      </c>
      <c r="O7" s="10">
        <v>34</v>
      </c>
      <c r="P7" s="10">
        <v>74</v>
      </c>
      <c r="Q7" s="10">
        <v>62</v>
      </c>
      <c r="R7" s="10">
        <v>24</v>
      </c>
      <c r="S7" s="10"/>
      <c r="T7" s="10">
        <v>16</v>
      </c>
      <c r="U7" s="10">
        <v>54</v>
      </c>
      <c r="V7" s="10">
        <v>57</v>
      </c>
      <c r="W7" s="10">
        <v>56</v>
      </c>
      <c r="X7" s="10"/>
      <c r="Y7" s="10">
        <v>91</v>
      </c>
      <c r="Z7" s="10">
        <v>24</v>
      </c>
      <c r="AA7" s="10">
        <v>58</v>
      </c>
      <c r="AB7" s="10">
        <v>16</v>
      </c>
      <c r="AC7" s="10">
        <v>20</v>
      </c>
      <c r="AD7" s="10">
        <v>3</v>
      </c>
      <c r="AE7" s="10"/>
      <c r="AF7" s="10">
        <v>100</v>
      </c>
      <c r="AG7" s="10"/>
      <c r="AH7" s="10">
        <v>209</v>
      </c>
      <c r="AI7" s="10"/>
      <c r="AJ7" s="10">
        <v>60</v>
      </c>
      <c r="AK7" s="10">
        <v>39</v>
      </c>
      <c r="AL7" s="10">
        <v>45</v>
      </c>
      <c r="AM7" s="10">
        <v>48</v>
      </c>
      <c r="AN7" s="10">
        <v>22</v>
      </c>
    </row>
    <row r="8" spans="2:40" ht="30" customHeight="1" x14ac:dyDescent="0.35">
      <c r="B8" s="11" t="s">
        <v>20</v>
      </c>
      <c r="C8" s="11">
        <v>218</v>
      </c>
      <c r="D8" s="11">
        <v>106</v>
      </c>
      <c r="E8" s="11">
        <v>110</v>
      </c>
      <c r="F8" s="11"/>
      <c r="G8" s="11">
        <v>33</v>
      </c>
      <c r="H8" s="11">
        <v>38</v>
      </c>
      <c r="I8" s="11">
        <v>37</v>
      </c>
      <c r="J8" s="11">
        <v>34</v>
      </c>
      <c r="K8" s="11">
        <v>27</v>
      </c>
      <c r="L8" s="11">
        <v>48</v>
      </c>
      <c r="M8" s="11"/>
      <c r="N8" s="11">
        <v>20</v>
      </c>
      <c r="O8" s="11">
        <v>35</v>
      </c>
      <c r="P8" s="11">
        <v>74</v>
      </c>
      <c r="Q8" s="11">
        <v>61</v>
      </c>
      <c r="R8" s="11">
        <v>25</v>
      </c>
      <c r="S8" s="11"/>
      <c r="T8" s="11">
        <v>17</v>
      </c>
      <c r="U8" s="11">
        <v>53</v>
      </c>
      <c r="V8" s="11">
        <v>57</v>
      </c>
      <c r="W8" s="11">
        <v>58</v>
      </c>
      <c r="X8" s="11"/>
      <c r="Y8" s="11">
        <v>96</v>
      </c>
      <c r="Z8" s="11">
        <v>23</v>
      </c>
      <c r="AA8" s="11">
        <v>56</v>
      </c>
      <c r="AB8" s="11">
        <v>15</v>
      </c>
      <c r="AC8" s="11">
        <v>23</v>
      </c>
      <c r="AD8" s="11">
        <v>3</v>
      </c>
      <c r="AE8" s="11"/>
      <c r="AF8" s="11">
        <v>102</v>
      </c>
      <c r="AG8" s="11"/>
      <c r="AH8" s="11">
        <v>213</v>
      </c>
      <c r="AI8" s="11"/>
      <c r="AJ8" s="11">
        <v>59</v>
      </c>
      <c r="AK8" s="11">
        <v>37</v>
      </c>
      <c r="AL8" s="11">
        <v>43</v>
      </c>
      <c r="AM8" s="11">
        <v>55</v>
      </c>
      <c r="AN8" s="11">
        <v>24</v>
      </c>
    </row>
    <row r="9" spans="2:40" ht="58" x14ac:dyDescent="0.35">
      <c r="B9" s="18" t="s">
        <v>445</v>
      </c>
      <c r="C9" s="17">
        <v>0.778146612849967</v>
      </c>
      <c r="D9" s="17">
        <v>0.85879369701208896</v>
      </c>
      <c r="E9" s="17">
        <v>0.69587019113260196</v>
      </c>
      <c r="F9" s="17"/>
      <c r="G9" s="17">
        <v>0.81300742292545902</v>
      </c>
      <c r="H9" s="17">
        <v>0.79375927518250999</v>
      </c>
      <c r="I9" s="17">
        <v>0.77851890434172499</v>
      </c>
      <c r="J9" s="17">
        <v>0.82843468178892898</v>
      </c>
      <c r="K9" s="17">
        <v>0.71630638383710399</v>
      </c>
      <c r="L9" s="17">
        <v>0.74004662148931499</v>
      </c>
      <c r="M9" s="17"/>
      <c r="N9" s="17">
        <v>0.80779956740061398</v>
      </c>
      <c r="O9" s="17">
        <v>0.79333031058433101</v>
      </c>
      <c r="P9" s="17">
        <v>0.78778837270006996</v>
      </c>
      <c r="Q9" s="17">
        <v>0.75971133300374105</v>
      </c>
      <c r="R9" s="17">
        <v>0.73382622031059297</v>
      </c>
      <c r="S9" s="17"/>
      <c r="T9" s="17">
        <v>0.70631837174985801</v>
      </c>
      <c r="U9" s="17">
        <v>0.82486688352441095</v>
      </c>
      <c r="V9" s="17">
        <v>0.78879007337545703</v>
      </c>
      <c r="W9" s="17">
        <v>0.78868285868773902</v>
      </c>
      <c r="X9" s="17"/>
      <c r="Y9" s="17">
        <v>0.83546536261630899</v>
      </c>
      <c r="Z9" s="17">
        <v>0.80542037676204703</v>
      </c>
      <c r="AA9" s="17">
        <v>0.76040548025725796</v>
      </c>
      <c r="AB9" s="17">
        <v>0.76691596952007002</v>
      </c>
      <c r="AC9" s="17">
        <v>0.63695635608982304</v>
      </c>
      <c r="AD9" s="17">
        <v>0.37721306720849601</v>
      </c>
      <c r="AE9" s="17"/>
      <c r="AF9" s="17">
        <v>0.74094744212986996</v>
      </c>
      <c r="AG9" s="17"/>
      <c r="AH9" s="17">
        <v>0.77743452192421103</v>
      </c>
      <c r="AI9" s="17"/>
      <c r="AJ9" s="17">
        <v>0.84777068104757802</v>
      </c>
      <c r="AK9" s="17">
        <v>0.66933089449109695</v>
      </c>
      <c r="AL9" s="17">
        <v>0.830457490799275</v>
      </c>
      <c r="AM9" s="17">
        <v>0.80130696990641104</v>
      </c>
      <c r="AN9" s="17">
        <v>0.62451965368918205</v>
      </c>
    </row>
    <row r="10" spans="2:40" ht="58" x14ac:dyDescent="0.35">
      <c r="B10" s="18" t="s">
        <v>431</v>
      </c>
      <c r="C10" s="17">
        <v>0.12866946432390899</v>
      </c>
      <c r="D10" s="17">
        <v>0.10609340807194099</v>
      </c>
      <c r="E10" s="17">
        <v>0.15291957749334201</v>
      </c>
      <c r="F10" s="17"/>
      <c r="G10" s="17">
        <v>0.16073123818101001</v>
      </c>
      <c r="H10" s="17">
        <v>0.13285360916732</v>
      </c>
      <c r="I10" s="17">
        <v>0.195177257840281</v>
      </c>
      <c r="J10" s="17">
        <v>9.1023803783834706E-2</v>
      </c>
      <c r="K10" s="17">
        <v>0.15887027243274399</v>
      </c>
      <c r="L10" s="17">
        <v>6.0931894524722502E-2</v>
      </c>
      <c r="M10" s="17"/>
      <c r="N10" s="17">
        <v>9.6547845844417599E-2</v>
      </c>
      <c r="O10" s="17">
        <v>0.18006095860551699</v>
      </c>
      <c r="P10" s="17">
        <v>9.7080611598467204E-2</v>
      </c>
      <c r="Q10" s="17">
        <v>0.125316836022065</v>
      </c>
      <c r="R10" s="17">
        <v>0.19278156064423299</v>
      </c>
      <c r="S10" s="17"/>
      <c r="T10" s="17">
        <v>0.29368162825014199</v>
      </c>
      <c r="U10" s="17">
        <v>3.7599851110009297E-2</v>
      </c>
      <c r="V10" s="17">
        <v>0.114683539297878</v>
      </c>
      <c r="W10" s="17">
        <v>0.149592082075162</v>
      </c>
      <c r="X10" s="17"/>
      <c r="Y10" s="17">
        <v>9.7073777375189005E-2</v>
      </c>
      <c r="Z10" s="17">
        <v>0.15964494392494599</v>
      </c>
      <c r="AA10" s="17">
        <v>7.1255372292256605E-2</v>
      </c>
      <c r="AB10" s="17">
        <v>0.17593770844860701</v>
      </c>
      <c r="AC10" s="17">
        <v>0.32172149244465897</v>
      </c>
      <c r="AD10" s="17">
        <v>0.34202417854482497</v>
      </c>
      <c r="AE10" s="17"/>
      <c r="AF10" s="17">
        <v>0.15995500820115799</v>
      </c>
      <c r="AG10" s="17"/>
      <c r="AH10" s="17">
        <v>0.13161074541954401</v>
      </c>
      <c r="AI10" s="17"/>
      <c r="AJ10" s="17">
        <v>7.7638599633893496E-2</v>
      </c>
      <c r="AK10" s="17">
        <v>0.135434290396687</v>
      </c>
      <c r="AL10" s="17">
        <v>0.109037780841777</v>
      </c>
      <c r="AM10" s="17">
        <v>0.142643698531081</v>
      </c>
      <c r="AN10" s="17">
        <v>0.24942939968851099</v>
      </c>
    </row>
    <row r="11" spans="2:40" x14ac:dyDescent="0.35">
      <c r="B11" s="18" t="s">
        <v>89</v>
      </c>
      <c r="C11" s="19">
        <v>9.31839228261237E-2</v>
      </c>
      <c r="D11" s="19">
        <v>3.5112894915969098E-2</v>
      </c>
      <c r="E11" s="19">
        <v>0.15121023137405601</v>
      </c>
      <c r="F11" s="19"/>
      <c r="G11" s="19">
        <v>2.6261338893531098E-2</v>
      </c>
      <c r="H11" s="19">
        <v>7.3387115650169907E-2</v>
      </c>
      <c r="I11" s="19">
        <v>2.63038378179947E-2</v>
      </c>
      <c r="J11" s="19">
        <v>8.0541514427236102E-2</v>
      </c>
      <c r="K11" s="19">
        <v>0.124823343730152</v>
      </c>
      <c r="L11" s="19">
        <v>0.19902148398596201</v>
      </c>
      <c r="M11" s="19"/>
      <c r="N11" s="19">
        <v>9.5652586754968599E-2</v>
      </c>
      <c r="O11" s="19">
        <v>2.6608730810151901E-2</v>
      </c>
      <c r="P11" s="19">
        <v>0.115131015701463</v>
      </c>
      <c r="Q11" s="19">
        <v>0.114971830974193</v>
      </c>
      <c r="R11" s="19">
        <v>7.3392219045173998E-2</v>
      </c>
      <c r="S11" s="19"/>
      <c r="T11" s="19">
        <v>0</v>
      </c>
      <c r="U11" s="19">
        <v>0.13753326536558</v>
      </c>
      <c r="V11" s="19">
        <v>9.6526387326664201E-2</v>
      </c>
      <c r="W11" s="19">
        <v>6.1725059237098798E-2</v>
      </c>
      <c r="X11" s="19"/>
      <c r="Y11" s="19">
        <v>6.7460860008502099E-2</v>
      </c>
      <c r="Z11" s="19">
        <v>3.4934679313006797E-2</v>
      </c>
      <c r="AA11" s="19">
        <v>0.168339147450485</v>
      </c>
      <c r="AB11" s="19">
        <v>5.71463220313225E-2</v>
      </c>
      <c r="AC11" s="19">
        <v>4.13221514655173E-2</v>
      </c>
      <c r="AD11" s="19">
        <v>0.28076275424667801</v>
      </c>
      <c r="AE11" s="19"/>
      <c r="AF11" s="19">
        <v>9.9097549668972107E-2</v>
      </c>
      <c r="AG11" s="19"/>
      <c r="AH11" s="19">
        <v>9.0954732656244694E-2</v>
      </c>
      <c r="AI11" s="19"/>
      <c r="AJ11" s="19">
        <v>7.4590719318528897E-2</v>
      </c>
      <c r="AK11" s="19">
        <v>0.19523481511221699</v>
      </c>
      <c r="AL11" s="19">
        <v>6.0504728358947803E-2</v>
      </c>
      <c r="AM11" s="19">
        <v>5.6049331562507999E-2</v>
      </c>
      <c r="AN11" s="19">
        <v>0.12605094662230601</v>
      </c>
    </row>
    <row r="12" spans="2:40" x14ac:dyDescent="0.35">
      <c r="B12" s="16" t="s">
        <v>348</v>
      </c>
    </row>
    <row r="13" spans="2:40" x14ac:dyDescent="0.35">
      <c r="B13" t="s">
        <v>63</v>
      </c>
    </row>
    <row r="14" spans="2:40" x14ac:dyDescent="0.35">
      <c r="B14" t="s">
        <v>64</v>
      </c>
    </row>
    <row r="16" spans="2:40" x14ac:dyDescent="0.35">
      <c r="B16" s="8" t="str">
        <f>HYPERLINK("#'Contents'!A1", "Return to Contents")</f>
        <v>Return to Contents</v>
      </c>
    </row>
  </sheetData>
  <mergeCells count="9">
    <mergeCell ref="AF5"/>
    <mergeCell ref="AH5"/>
    <mergeCell ref="AJ5:AN5"/>
    <mergeCell ref="D2:AH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700-000000000000}">
  <dimension ref="B2:AN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0" width="10.7265625" customWidth="1"/>
    <col min="41" max="41" width="2.1796875" customWidth="1"/>
  </cols>
  <sheetData>
    <row r="2" spans="2:40" ht="40" customHeight="1" x14ac:dyDescent="0.35">
      <c r="D2" s="30" t="s">
        <v>448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row>
    <row r="5" spans="2:40" ht="30" customHeight="1" x14ac:dyDescent="0.35">
      <c r="B5" s="15"/>
      <c r="C5" s="15"/>
      <c r="D5" s="29" t="s">
        <v>49</v>
      </c>
      <c r="E5" s="29"/>
      <c r="F5" s="15"/>
      <c r="G5" s="29" t="s">
        <v>50</v>
      </c>
      <c r="H5" s="29"/>
      <c r="I5" s="29"/>
      <c r="J5" s="29"/>
      <c r="K5" s="29"/>
      <c r="L5" s="29"/>
      <c r="M5" s="15"/>
      <c r="N5" s="29" t="s">
        <v>51</v>
      </c>
      <c r="O5" s="29"/>
      <c r="P5" s="29"/>
      <c r="Q5" s="29"/>
      <c r="R5" s="29"/>
      <c r="S5" s="15"/>
      <c r="T5" s="29" t="s">
        <v>52</v>
      </c>
      <c r="U5" s="29"/>
      <c r="V5" s="29"/>
      <c r="W5" s="29"/>
      <c r="X5" s="15"/>
      <c r="Y5" s="29" t="s">
        <v>53</v>
      </c>
      <c r="Z5" s="29"/>
      <c r="AA5" s="29"/>
      <c r="AB5" s="29"/>
      <c r="AC5" s="29"/>
      <c r="AD5" s="29"/>
      <c r="AE5" s="15"/>
      <c r="AF5" s="29" t="s">
        <v>42</v>
      </c>
      <c r="AG5" s="15"/>
      <c r="AH5" s="29" t="s">
        <v>43</v>
      </c>
      <c r="AI5" s="15"/>
      <c r="AJ5" s="29" t="s">
        <v>54</v>
      </c>
      <c r="AK5" s="29"/>
      <c r="AL5" s="29"/>
      <c r="AM5" s="29"/>
      <c r="AN5" s="29"/>
    </row>
    <row r="6" spans="2:4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C6" s="12" t="s">
        <v>40</v>
      </c>
      <c r="AD6" s="12" t="s">
        <v>41</v>
      </c>
      <c r="AF6" s="12" t="s">
        <v>42</v>
      </c>
      <c r="AH6" s="12" t="s">
        <v>43</v>
      </c>
      <c r="AJ6" s="12" t="s">
        <v>44</v>
      </c>
      <c r="AK6" s="12" t="s">
        <v>45</v>
      </c>
      <c r="AL6" s="12" t="s">
        <v>46</v>
      </c>
      <c r="AM6" s="12" t="s">
        <v>47</v>
      </c>
      <c r="AN6" s="12" t="s">
        <v>48</v>
      </c>
    </row>
    <row r="7" spans="2:40" ht="30" customHeight="1" x14ac:dyDescent="0.35">
      <c r="B7" s="10" t="s">
        <v>19</v>
      </c>
      <c r="C7" s="10">
        <v>187</v>
      </c>
      <c r="D7" s="10">
        <v>77</v>
      </c>
      <c r="E7" s="10">
        <v>109</v>
      </c>
      <c r="F7" s="10"/>
      <c r="G7" s="10">
        <v>20</v>
      </c>
      <c r="H7" s="10">
        <v>25</v>
      </c>
      <c r="I7" s="10">
        <v>29</v>
      </c>
      <c r="J7" s="10">
        <v>30</v>
      </c>
      <c r="K7" s="10">
        <v>31</v>
      </c>
      <c r="L7" s="10">
        <v>52</v>
      </c>
      <c r="M7" s="10"/>
      <c r="N7" s="10">
        <v>17</v>
      </c>
      <c r="O7" s="10">
        <v>33</v>
      </c>
      <c r="P7" s="10">
        <v>71</v>
      </c>
      <c r="Q7" s="10">
        <v>42</v>
      </c>
      <c r="R7" s="10">
        <v>24</v>
      </c>
      <c r="S7" s="10"/>
      <c r="T7" s="10">
        <v>12</v>
      </c>
      <c r="U7" s="10">
        <v>51</v>
      </c>
      <c r="V7" s="10">
        <v>44</v>
      </c>
      <c r="W7" s="10">
        <v>45</v>
      </c>
      <c r="X7" s="10"/>
      <c r="Y7" s="10">
        <v>74</v>
      </c>
      <c r="Z7" s="10">
        <v>20</v>
      </c>
      <c r="AA7" s="10">
        <v>60</v>
      </c>
      <c r="AB7" s="10">
        <v>14</v>
      </c>
      <c r="AC7" s="10">
        <v>14</v>
      </c>
      <c r="AD7" s="10">
        <v>2</v>
      </c>
      <c r="AE7" s="10"/>
      <c r="AF7" s="10">
        <v>96</v>
      </c>
      <c r="AG7" s="10"/>
      <c r="AH7" s="10">
        <v>180</v>
      </c>
      <c r="AI7" s="10"/>
      <c r="AJ7" s="10">
        <v>64</v>
      </c>
      <c r="AK7" s="10">
        <v>23</v>
      </c>
      <c r="AL7" s="10">
        <v>44</v>
      </c>
      <c r="AM7" s="10">
        <v>36</v>
      </c>
      <c r="AN7" s="10">
        <v>20</v>
      </c>
    </row>
    <row r="8" spans="2:40" ht="30" customHeight="1" x14ac:dyDescent="0.35">
      <c r="B8" s="11" t="s">
        <v>20</v>
      </c>
      <c r="C8" s="11">
        <v>186</v>
      </c>
      <c r="D8" s="11">
        <v>85</v>
      </c>
      <c r="E8" s="11">
        <v>100</v>
      </c>
      <c r="F8" s="11"/>
      <c r="G8" s="11">
        <v>22</v>
      </c>
      <c r="H8" s="11">
        <v>27</v>
      </c>
      <c r="I8" s="11">
        <v>31</v>
      </c>
      <c r="J8" s="11">
        <v>31</v>
      </c>
      <c r="K8" s="11">
        <v>27</v>
      </c>
      <c r="L8" s="11">
        <v>49</v>
      </c>
      <c r="M8" s="11"/>
      <c r="N8" s="11">
        <v>17</v>
      </c>
      <c r="O8" s="11">
        <v>33</v>
      </c>
      <c r="P8" s="11">
        <v>69</v>
      </c>
      <c r="Q8" s="11">
        <v>43</v>
      </c>
      <c r="R8" s="11">
        <v>24</v>
      </c>
      <c r="S8" s="11"/>
      <c r="T8" s="11">
        <v>12</v>
      </c>
      <c r="U8" s="11">
        <v>50</v>
      </c>
      <c r="V8" s="11">
        <v>44</v>
      </c>
      <c r="W8" s="11">
        <v>47</v>
      </c>
      <c r="X8" s="11"/>
      <c r="Y8" s="11">
        <v>75</v>
      </c>
      <c r="Z8" s="11">
        <v>20</v>
      </c>
      <c r="AA8" s="11">
        <v>57</v>
      </c>
      <c r="AB8" s="11">
        <v>14</v>
      </c>
      <c r="AC8" s="11">
        <v>15</v>
      </c>
      <c r="AD8" s="11">
        <v>2</v>
      </c>
      <c r="AE8" s="11"/>
      <c r="AF8" s="11">
        <v>96</v>
      </c>
      <c r="AG8" s="11"/>
      <c r="AH8" s="11">
        <v>179</v>
      </c>
      <c r="AI8" s="11"/>
      <c r="AJ8" s="11">
        <v>60</v>
      </c>
      <c r="AK8" s="11">
        <v>22</v>
      </c>
      <c r="AL8" s="11">
        <v>43</v>
      </c>
      <c r="AM8" s="11">
        <v>39</v>
      </c>
      <c r="AN8" s="11">
        <v>22</v>
      </c>
    </row>
    <row r="9" spans="2:40" ht="58" x14ac:dyDescent="0.35">
      <c r="B9" s="18" t="s">
        <v>447</v>
      </c>
      <c r="C9" s="17">
        <v>0.75633241534525497</v>
      </c>
      <c r="D9" s="17">
        <v>0.80182498606459496</v>
      </c>
      <c r="E9" s="17">
        <v>0.71509271064231095</v>
      </c>
      <c r="F9" s="17"/>
      <c r="G9" s="17">
        <v>0.82347100014224806</v>
      </c>
      <c r="H9" s="17">
        <v>0.83956404240369198</v>
      </c>
      <c r="I9" s="17">
        <v>0.73351395520899398</v>
      </c>
      <c r="J9" s="17">
        <v>0.79624560250782295</v>
      </c>
      <c r="K9" s="17">
        <v>0.81056471365648397</v>
      </c>
      <c r="L9" s="17">
        <v>0.639824590477171</v>
      </c>
      <c r="M9" s="17"/>
      <c r="N9" s="17">
        <v>0.66688020871040898</v>
      </c>
      <c r="O9" s="17">
        <v>0.74655265551376704</v>
      </c>
      <c r="P9" s="17">
        <v>0.76141702255497701</v>
      </c>
      <c r="Q9" s="17">
        <v>0.73909644244950801</v>
      </c>
      <c r="R9" s="17">
        <v>0.85213761930403198</v>
      </c>
      <c r="S9" s="17"/>
      <c r="T9" s="17">
        <v>0.76174964684377999</v>
      </c>
      <c r="U9" s="17">
        <v>0.75604460479596103</v>
      </c>
      <c r="V9" s="17">
        <v>0.87568868116104304</v>
      </c>
      <c r="W9" s="17">
        <v>0.72391272301373499</v>
      </c>
      <c r="X9" s="17"/>
      <c r="Y9" s="17">
        <v>0.74236421253938401</v>
      </c>
      <c r="Z9" s="17">
        <v>0.95443815230510898</v>
      </c>
      <c r="AA9" s="17">
        <v>0.68799912829561405</v>
      </c>
      <c r="AB9" s="17">
        <v>0.87180195339538102</v>
      </c>
      <c r="AC9" s="17">
        <v>0.751965338502396</v>
      </c>
      <c r="AD9" s="17">
        <v>1</v>
      </c>
      <c r="AE9" s="17"/>
      <c r="AF9" s="17">
        <v>0.71455326748849601</v>
      </c>
      <c r="AG9" s="17"/>
      <c r="AH9" s="17">
        <v>0.76384505971509398</v>
      </c>
      <c r="AI9" s="17"/>
      <c r="AJ9" s="17">
        <v>0.75143708558951205</v>
      </c>
      <c r="AK9" s="17">
        <v>0.64658275086434702</v>
      </c>
      <c r="AL9" s="17">
        <v>0.73117476069523002</v>
      </c>
      <c r="AM9" s="17">
        <v>0.88960496948215995</v>
      </c>
      <c r="AN9" s="17">
        <v>0.68739739727115501</v>
      </c>
    </row>
    <row r="10" spans="2:40" ht="58" x14ac:dyDescent="0.35">
      <c r="B10" s="18" t="s">
        <v>431</v>
      </c>
      <c r="C10" s="17">
        <v>0.108082020509364</v>
      </c>
      <c r="D10" s="17">
        <v>0.117924891726744</v>
      </c>
      <c r="E10" s="17">
        <v>0.10078758969842599</v>
      </c>
      <c r="F10" s="17"/>
      <c r="G10" s="17">
        <v>0.13216302675707001</v>
      </c>
      <c r="H10" s="17">
        <v>0.112269870794063</v>
      </c>
      <c r="I10" s="17">
        <v>0.14190588693671299</v>
      </c>
      <c r="J10" s="17">
        <v>0.146281179149269</v>
      </c>
      <c r="K10" s="17">
        <v>9.5286949019893499E-2</v>
      </c>
      <c r="L10" s="17">
        <v>5.7232894526202199E-2</v>
      </c>
      <c r="M10" s="17"/>
      <c r="N10" s="17">
        <v>0.226198857347303</v>
      </c>
      <c r="O10" s="17">
        <v>2.7316797258577202E-2</v>
      </c>
      <c r="P10" s="17">
        <v>5.7281233469390298E-2</v>
      </c>
      <c r="Q10" s="17">
        <v>0.220481280601596</v>
      </c>
      <c r="R10" s="17">
        <v>7.4555218875402299E-2</v>
      </c>
      <c r="S10" s="17"/>
      <c r="T10" s="17">
        <v>0.16038979704480799</v>
      </c>
      <c r="U10" s="17">
        <v>2.3357162593278899E-2</v>
      </c>
      <c r="V10" s="17">
        <v>8.23897393476936E-2</v>
      </c>
      <c r="W10" s="17">
        <v>0.247851909904518</v>
      </c>
      <c r="X10" s="17"/>
      <c r="Y10" s="17">
        <v>0.16592753428410001</v>
      </c>
      <c r="Z10" s="17">
        <v>0</v>
      </c>
      <c r="AA10" s="17">
        <v>5.3545732471665303E-2</v>
      </c>
      <c r="AB10" s="17">
        <v>6.2550772239528304E-2</v>
      </c>
      <c r="AC10" s="17">
        <v>0.184447709901677</v>
      </c>
      <c r="AD10" s="17">
        <v>0</v>
      </c>
      <c r="AE10" s="17"/>
      <c r="AF10" s="17">
        <v>0.12812218921885701</v>
      </c>
      <c r="AG10" s="17"/>
      <c r="AH10" s="17">
        <v>0.105187226437452</v>
      </c>
      <c r="AI10" s="17"/>
      <c r="AJ10" s="17">
        <v>7.8662677367057801E-2</v>
      </c>
      <c r="AK10" s="17">
        <v>0.22612731762709301</v>
      </c>
      <c r="AL10" s="17">
        <v>9.9474363958290901E-2</v>
      </c>
      <c r="AM10" s="17">
        <v>8.3622843422902798E-2</v>
      </c>
      <c r="AN10" s="17">
        <v>0.13355763959269601</v>
      </c>
    </row>
    <row r="11" spans="2:40" x14ac:dyDescent="0.35">
      <c r="B11" s="18" t="s">
        <v>89</v>
      </c>
      <c r="C11" s="19">
        <v>0.135585564145381</v>
      </c>
      <c r="D11" s="19">
        <v>8.0250122208661304E-2</v>
      </c>
      <c r="E11" s="19">
        <v>0.184119699659263</v>
      </c>
      <c r="F11" s="19"/>
      <c r="G11" s="19">
        <v>4.4365973100682299E-2</v>
      </c>
      <c r="H11" s="19">
        <v>4.8166086802245503E-2</v>
      </c>
      <c r="I11" s="19">
        <v>0.12458015785429299</v>
      </c>
      <c r="J11" s="19">
        <v>5.7473218342908403E-2</v>
      </c>
      <c r="K11" s="19">
        <v>9.41483373236226E-2</v>
      </c>
      <c r="L11" s="19">
        <v>0.302942514996626</v>
      </c>
      <c r="M11" s="19"/>
      <c r="N11" s="19">
        <v>0.10692093394228799</v>
      </c>
      <c r="O11" s="19">
        <v>0.22613054722765499</v>
      </c>
      <c r="P11" s="19">
        <v>0.18130174397563301</v>
      </c>
      <c r="Q11" s="19">
        <v>4.04222769488966E-2</v>
      </c>
      <c r="R11" s="19">
        <v>7.3307161820565306E-2</v>
      </c>
      <c r="S11" s="19"/>
      <c r="T11" s="19">
        <v>7.7860556111411905E-2</v>
      </c>
      <c r="U11" s="19">
        <v>0.22059823261076</v>
      </c>
      <c r="V11" s="19">
        <v>4.1921579491263003E-2</v>
      </c>
      <c r="W11" s="19">
        <v>2.8235367081747401E-2</v>
      </c>
      <c r="X11" s="19"/>
      <c r="Y11" s="19">
        <v>9.1708253176516305E-2</v>
      </c>
      <c r="Z11" s="19">
        <v>4.5561847694891099E-2</v>
      </c>
      <c r="AA11" s="19">
        <v>0.25845513923272001</v>
      </c>
      <c r="AB11" s="19">
        <v>6.5647274365091199E-2</v>
      </c>
      <c r="AC11" s="19">
        <v>6.3586951595927602E-2</v>
      </c>
      <c r="AD11" s="19">
        <v>0</v>
      </c>
      <c r="AE11" s="19"/>
      <c r="AF11" s="19">
        <v>0.157324543292648</v>
      </c>
      <c r="AG11" s="19"/>
      <c r="AH11" s="19">
        <v>0.13096771384745401</v>
      </c>
      <c r="AI11" s="19"/>
      <c r="AJ11" s="19">
        <v>0.16990023704342999</v>
      </c>
      <c r="AK11" s="19">
        <v>0.12728993150855999</v>
      </c>
      <c r="AL11" s="19">
        <v>0.169350875346479</v>
      </c>
      <c r="AM11" s="19">
        <v>2.6772187094936999E-2</v>
      </c>
      <c r="AN11" s="19">
        <v>0.17904496313614901</v>
      </c>
    </row>
    <row r="12" spans="2:40" x14ac:dyDescent="0.35">
      <c r="B12" s="16" t="s">
        <v>348</v>
      </c>
    </row>
    <row r="13" spans="2:40" x14ac:dyDescent="0.35">
      <c r="B13" t="s">
        <v>63</v>
      </c>
    </row>
    <row r="14" spans="2:40" x14ac:dyDescent="0.35">
      <c r="B14" t="s">
        <v>64</v>
      </c>
    </row>
    <row r="16" spans="2:40" x14ac:dyDescent="0.35">
      <c r="B16" s="8" t="str">
        <f>HYPERLINK("#'Contents'!A1", "Return to Contents")</f>
        <v>Return to Contents</v>
      </c>
    </row>
  </sheetData>
  <mergeCells count="9">
    <mergeCell ref="AF5"/>
    <mergeCell ref="AH5"/>
    <mergeCell ref="AJ5:AN5"/>
    <mergeCell ref="D2:AH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800-000000000000}">
  <dimension ref="B2:AN16"/>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0" width="10.7265625" customWidth="1"/>
    <col min="41" max="41" width="2.1796875" customWidth="1"/>
  </cols>
  <sheetData>
    <row r="2" spans="2:40" ht="40" customHeight="1" x14ac:dyDescent="0.35">
      <c r="D2" s="30" t="s">
        <v>450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row>
    <row r="5" spans="2:40" ht="30" customHeight="1" x14ac:dyDescent="0.35">
      <c r="B5" s="15"/>
      <c r="C5" s="15"/>
      <c r="D5" s="29" t="s">
        <v>49</v>
      </c>
      <c r="E5" s="29"/>
      <c r="F5" s="15"/>
      <c r="G5" s="29" t="s">
        <v>50</v>
      </c>
      <c r="H5" s="29"/>
      <c r="I5" s="29"/>
      <c r="J5" s="29"/>
      <c r="K5" s="29"/>
      <c r="L5" s="29"/>
      <c r="M5" s="15"/>
      <c r="N5" s="29" t="s">
        <v>51</v>
      </c>
      <c r="O5" s="29"/>
      <c r="P5" s="29"/>
      <c r="Q5" s="29"/>
      <c r="R5" s="29"/>
      <c r="S5" s="15"/>
      <c r="T5" s="29" t="s">
        <v>52</v>
      </c>
      <c r="U5" s="29"/>
      <c r="V5" s="29"/>
      <c r="W5" s="29"/>
      <c r="X5" s="15"/>
      <c r="Y5" s="29" t="s">
        <v>53</v>
      </c>
      <c r="Z5" s="29"/>
      <c r="AA5" s="29"/>
      <c r="AB5" s="29"/>
      <c r="AC5" s="29"/>
      <c r="AD5" s="29"/>
      <c r="AE5" s="15"/>
      <c r="AF5" s="29" t="s">
        <v>42</v>
      </c>
      <c r="AG5" s="15"/>
      <c r="AH5" s="29" t="s">
        <v>43</v>
      </c>
      <c r="AI5" s="15"/>
      <c r="AJ5" s="29" t="s">
        <v>54</v>
      </c>
      <c r="AK5" s="29"/>
      <c r="AL5" s="29"/>
      <c r="AM5" s="29"/>
      <c r="AN5" s="29"/>
    </row>
    <row r="6" spans="2:4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C6" s="12" t="s">
        <v>40</v>
      </c>
      <c r="AD6" s="12" t="s">
        <v>41</v>
      </c>
      <c r="AF6" s="12" t="s">
        <v>42</v>
      </c>
      <c r="AH6" s="12" t="s">
        <v>43</v>
      </c>
      <c r="AJ6" s="12" t="s">
        <v>44</v>
      </c>
      <c r="AK6" s="12" t="s">
        <v>45</v>
      </c>
      <c r="AL6" s="12" t="s">
        <v>46</v>
      </c>
      <c r="AM6" s="12" t="s">
        <v>47</v>
      </c>
      <c r="AN6" s="12" t="s">
        <v>48</v>
      </c>
    </row>
    <row r="7" spans="2:40" ht="30" customHeight="1" x14ac:dyDescent="0.35">
      <c r="B7" s="10" t="s">
        <v>19</v>
      </c>
      <c r="C7" s="10">
        <v>215</v>
      </c>
      <c r="D7" s="10">
        <v>91</v>
      </c>
      <c r="E7" s="10">
        <v>124</v>
      </c>
      <c r="F7" s="10"/>
      <c r="G7" s="10">
        <v>23</v>
      </c>
      <c r="H7" s="10">
        <v>30</v>
      </c>
      <c r="I7" s="10">
        <v>21</v>
      </c>
      <c r="J7" s="10">
        <v>40</v>
      </c>
      <c r="K7" s="10">
        <v>49</v>
      </c>
      <c r="L7" s="10">
        <v>52</v>
      </c>
      <c r="M7" s="10"/>
      <c r="N7" s="10">
        <v>26</v>
      </c>
      <c r="O7" s="10">
        <v>32</v>
      </c>
      <c r="P7" s="10">
        <v>71</v>
      </c>
      <c r="Q7" s="10">
        <v>57</v>
      </c>
      <c r="R7" s="10">
        <v>24</v>
      </c>
      <c r="S7" s="10"/>
      <c r="T7" s="10">
        <v>11</v>
      </c>
      <c r="U7" s="10">
        <v>67</v>
      </c>
      <c r="V7" s="10">
        <v>54</v>
      </c>
      <c r="W7" s="10">
        <v>52</v>
      </c>
      <c r="X7" s="10"/>
      <c r="Y7" s="10">
        <v>82</v>
      </c>
      <c r="Z7" s="10">
        <v>25</v>
      </c>
      <c r="AA7" s="10">
        <v>75</v>
      </c>
      <c r="AB7" s="10">
        <v>10</v>
      </c>
      <c r="AC7" s="10">
        <v>14</v>
      </c>
      <c r="AD7" s="10">
        <v>7</v>
      </c>
      <c r="AE7" s="10"/>
      <c r="AF7" s="10">
        <v>105</v>
      </c>
      <c r="AG7" s="10"/>
      <c r="AH7" s="10">
        <v>207</v>
      </c>
      <c r="AI7" s="10"/>
      <c r="AJ7" s="10">
        <v>61</v>
      </c>
      <c r="AK7" s="10">
        <v>38</v>
      </c>
      <c r="AL7" s="10">
        <v>56</v>
      </c>
      <c r="AM7" s="10">
        <v>37</v>
      </c>
      <c r="AN7" s="10">
        <v>23</v>
      </c>
    </row>
    <row r="8" spans="2:40" ht="30" customHeight="1" x14ac:dyDescent="0.35">
      <c r="B8" s="11" t="s">
        <v>20</v>
      </c>
      <c r="C8" s="11">
        <v>212</v>
      </c>
      <c r="D8" s="11">
        <v>98</v>
      </c>
      <c r="E8" s="11">
        <v>114</v>
      </c>
      <c r="F8" s="11"/>
      <c r="G8" s="11">
        <v>26</v>
      </c>
      <c r="H8" s="11">
        <v>32</v>
      </c>
      <c r="I8" s="11">
        <v>22</v>
      </c>
      <c r="J8" s="11">
        <v>41</v>
      </c>
      <c r="K8" s="11">
        <v>42</v>
      </c>
      <c r="L8" s="11">
        <v>49</v>
      </c>
      <c r="M8" s="11"/>
      <c r="N8" s="11">
        <v>27</v>
      </c>
      <c r="O8" s="11">
        <v>34</v>
      </c>
      <c r="P8" s="11">
        <v>68</v>
      </c>
      <c r="Q8" s="11">
        <v>54</v>
      </c>
      <c r="R8" s="11">
        <v>24</v>
      </c>
      <c r="S8" s="11"/>
      <c r="T8" s="11">
        <v>10</v>
      </c>
      <c r="U8" s="11">
        <v>64</v>
      </c>
      <c r="V8" s="11">
        <v>53</v>
      </c>
      <c r="W8" s="11">
        <v>53</v>
      </c>
      <c r="X8" s="11"/>
      <c r="Y8" s="11">
        <v>84</v>
      </c>
      <c r="Z8" s="11">
        <v>25</v>
      </c>
      <c r="AA8" s="11">
        <v>70</v>
      </c>
      <c r="AB8" s="11">
        <v>9</v>
      </c>
      <c r="AC8" s="11">
        <v>15</v>
      </c>
      <c r="AD8" s="11">
        <v>7</v>
      </c>
      <c r="AE8" s="11"/>
      <c r="AF8" s="11">
        <v>103</v>
      </c>
      <c r="AG8" s="11"/>
      <c r="AH8" s="11">
        <v>204</v>
      </c>
      <c r="AI8" s="11"/>
      <c r="AJ8" s="11">
        <v>58</v>
      </c>
      <c r="AK8" s="11">
        <v>36</v>
      </c>
      <c r="AL8" s="11">
        <v>53</v>
      </c>
      <c r="AM8" s="11">
        <v>41</v>
      </c>
      <c r="AN8" s="11">
        <v>24</v>
      </c>
    </row>
    <row r="9" spans="2:40" ht="58" x14ac:dyDescent="0.35">
      <c r="B9" s="18" t="s">
        <v>449</v>
      </c>
      <c r="C9" s="17">
        <v>0.838285137112326</v>
      </c>
      <c r="D9" s="17">
        <v>0.87055804365502998</v>
      </c>
      <c r="E9" s="17">
        <v>0.81043069467162299</v>
      </c>
      <c r="F9" s="17"/>
      <c r="G9" s="17">
        <v>0.83769662568453696</v>
      </c>
      <c r="H9" s="17">
        <v>0.85045997851425403</v>
      </c>
      <c r="I9" s="17">
        <v>0.76301949168871697</v>
      </c>
      <c r="J9" s="17">
        <v>0.77394564314788805</v>
      </c>
      <c r="K9" s="17">
        <v>0.91943890512878901</v>
      </c>
      <c r="L9" s="17">
        <v>0.84825550549801898</v>
      </c>
      <c r="M9" s="17"/>
      <c r="N9" s="17">
        <v>0.92894026949425901</v>
      </c>
      <c r="O9" s="17">
        <v>0.81689501161662503</v>
      </c>
      <c r="P9" s="17">
        <v>0.84975033318505899</v>
      </c>
      <c r="Q9" s="17">
        <v>0.80606334058635198</v>
      </c>
      <c r="R9" s="17">
        <v>0.81868574598209598</v>
      </c>
      <c r="S9" s="17"/>
      <c r="T9" s="17">
        <v>0.71651856647726098</v>
      </c>
      <c r="U9" s="17">
        <v>0.88556975484737899</v>
      </c>
      <c r="V9" s="17">
        <v>0.89346338281247395</v>
      </c>
      <c r="W9" s="17">
        <v>0.80456126121225302</v>
      </c>
      <c r="X9" s="17"/>
      <c r="Y9" s="17">
        <v>0.79759898260806605</v>
      </c>
      <c r="Z9" s="17">
        <v>0.87966849590988805</v>
      </c>
      <c r="AA9" s="17">
        <v>0.85553702304958101</v>
      </c>
      <c r="AB9" s="17">
        <v>0.75069171539239998</v>
      </c>
      <c r="AC9" s="17">
        <v>0.87329528587454497</v>
      </c>
      <c r="AD9" s="17">
        <v>1</v>
      </c>
      <c r="AE9" s="17"/>
      <c r="AF9" s="17">
        <v>0.84085507884753397</v>
      </c>
      <c r="AG9" s="17"/>
      <c r="AH9" s="17">
        <v>0.841605025170028</v>
      </c>
      <c r="AI9" s="17"/>
      <c r="AJ9" s="17">
        <v>0.90802329231076695</v>
      </c>
      <c r="AK9" s="17">
        <v>0.85868971698025698</v>
      </c>
      <c r="AL9" s="17">
        <v>0.81586376378717396</v>
      </c>
      <c r="AM9" s="17">
        <v>0.78801529497654998</v>
      </c>
      <c r="AN9" s="17">
        <v>0.77482914235599998</v>
      </c>
    </row>
    <row r="10" spans="2:40" ht="58" x14ac:dyDescent="0.35">
      <c r="B10" s="18" t="s">
        <v>431</v>
      </c>
      <c r="C10" s="17">
        <v>0.108435436241811</v>
      </c>
      <c r="D10" s="17">
        <v>0.119918681113261</v>
      </c>
      <c r="E10" s="17">
        <v>9.8524355475624395E-2</v>
      </c>
      <c r="F10" s="17"/>
      <c r="G10" s="17">
        <v>0.124945270061594</v>
      </c>
      <c r="H10" s="17">
        <v>0.117533817836687</v>
      </c>
      <c r="I10" s="17">
        <v>0.14737982787326001</v>
      </c>
      <c r="J10" s="17">
        <v>0.18067854785399701</v>
      </c>
      <c r="K10" s="17">
        <v>3.9814486210979598E-2</v>
      </c>
      <c r="L10" s="17">
        <v>7.4835703640338799E-2</v>
      </c>
      <c r="M10" s="17"/>
      <c r="N10" s="17">
        <v>3.3078602510630203E-2</v>
      </c>
      <c r="O10" s="17">
        <v>0.12826452684127199</v>
      </c>
      <c r="P10" s="17">
        <v>9.2656786731760796E-2</v>
      </c>
      <c r="Q10" s="17">
        <v>0.127605520159247</v>
      </c>
      <c r="R10" s="17">
        <v>0.143484743009544</v>
      </c>
      <c r="S10" s="17"/>
      <c r="T10" s="17">
        <v>0.189526629860232</v>
      </c>
      <c r="U10" s="17">
        <v>5.5948368728460603E-2</v>
      </c>
      <c r="V10" s="17">
        <v>9.1345772146057394E-2</v>
      </c>
      <c r="W10" s="17">
        <v>0.16222107986431</v>
      </c>
      <c r="X10" s="17"/>
      <c r="Y10" s="17">
        <v>0.16932106675286099</v>
      </c>
      <c r="Z10" s="17">
        <v>4.2434335639849302E-2</v>
      </c>
      <c r="AA10" s="17">
        <v>6.4591043535890597E-2</v>
      </c>
      <c r="AB10" s="17">
        <v>0.24930828460759999</v>
      </c>
      <c r="AC10" s="17">
        <v>6.0910849652713601E-2</v>
      </c>
      <c r="AD10" s="17">
        <v>0</v>
      </c>
      <c r="AE10" s="17"/>
      <c r="AF10" s="17">
        <v>0.113856097501302</v>
      </c>
      <c r="AG10" s="17"/>
      <c r="AH10" s="17">
        <v>0.11240561172538099</v>
      </c>
      <c r="AI10" s="17"/>
      <c r="AJ10" s="17">
        <v>6.0772621728548797E-2</v>
      </c>
      <c r="AK10" s="17">
        <v>0.14131028301974299</v>
      </c>
      <c r="AL10" s="17">
        <v>0.117399187220269</v>
      </c>
      <c r="AM10" s="17">
        <v>0.13883073408142699</v>
      </c>
      <c r="AN10" s="17">
        <v>0.101259770402363</v>
      </c>
    </row>
    <row r="11" spans="2:40" x14ac:dyDescent="0.35">
      <c r="B11" s="18" t="s">
        <v>89</v>
      </c>
      <c r="C11" s="19">
        <v>5.3279426645863097E-2</v>
      </c>
      <c r="D11" s="19">
        <v>9.5232752317090507E-3</v>
      </c>
      <c r="E11" s="19">
        <v>9.1044949852752896E-2</v>
      </c>
      <c r="F11" s="19"/>
      <c r="G11" s="19">
        <v>3.73581042538687E-2</v>
      </c>
      <c r="H11" s="19">
        <v>3.2006203649058901E-2</v>
      </c>
      <c r="I11" s="19">
        <v>8.9600680438022301E-2</v>
      </c>
      <c r="J11" s="19">
        <v>4.5375808998114199E-2</v>
      </c>
      <c r="K11" s="19">
        <v>4.0746608660231401E-2</v>
      </c>
      <c r="L11" s="19">
        <v>7.6908790861642498E-2</v>
      </c>
      <c r="M11" s="19"/>
      <c r="N11" s="19">
        <v>3.79811279951104E-2</v>
      </c>
      <c r="O11" s="19">
        <v>5.4840461542102703E-2</v>
      </c>
      <c r="P11" s="19">
        <v>5.7592880083180698E-2</v>
      </c>
      <c r="Q11" s="19">
        <v>6.6331139254400706E-2</v>
      </c>
      <c r="R11" s="19">
        <v>3.78295110083594E-2</v>
      </c>
      <c r="S11" s="19"/>
      <c r="T11" s="19">
        <v>9.3954803662507094E-2</v>
      </c>
      <c r="U11" s="19">
        <v>5.8481876424160799E-2</v>
      </c>
      <c r="V11" s="19">
        <v>1.5190845041468301E-2</v>
      </c>
      <c r="W11" s="19">
        <v>3.32176589234369E-2</v>
      </c>
      <c r="X11" s="19"/>
      <c r="Y11" s="19">
        <v>3.3079950639073E-2</v>
      </c>
      <c r="Z11" s="19">
        <v>7.7897168450262497E-2</v>
      </c>
      <c r="AA11" s="19">
        <v>7.9871933414528806E-2</v>
      </c>
      <c r="AB11" s="19">
        <v>0</v>
      </c>
      <c r="AC11" s="19">
        <v>6.5793864472741603E-2</v>
      </c>
      <c r="AD11" s="19">
        <v>0</v>
      </c>
      <c r="AE11" s="19"/>
      <c r="AF11" s="19">
        <v>4.5288823651164101E-2</v>
      </c>
      <c r="AG11" s="19"/>
      <c r="AH11" s="19">
        <v>4.5989363104590598E-2</v>
      </c>
      <c r="AI11" s="19"/>
      <c r="AJ11" s="19">
        <v>3.1204085960684198E-2</v>
      </c>
      <c r="AK11" s="19">
        <v>0</v>
      </c>
      <c r="AL11" s="19">
        <v>6.6737048992557196E-2</v>
      </c>
      <c r="AM11" s="19">
        <v>7.3153970942023097E-2</v>
      </c>
      <c r="AN11" s="19">
        <v>0.12391108724163601</v>
      </c>
    </row>
    <row r="12" spans="2:40" x14ac:dyDescent="0.35">
      <c r="B12" s="16" t="s">
        <v>348</v>
      </c>
    </row>
    <row r="13" spans="2:40" x14ac:dyDescent="0.35">
      <c r="B13" t="s">
        <v>63</v>
      </c>
    </row>
    <row r="14" spans="2:40" x14ac:dyDescent="0.35">
      <c r="B14" t="s">
        <v>64</v>
      </c>
    </row>
    <row r="16" spans="2:40" x14ac:dyDescent="0.35">
      <c r="B16" s="8" t="str">
        <f>HYPERLINK("#'Contents'!A1", "Return to Contents")</f>
        <v>Return to Contents</v>
      </c>
    </row>
  </sheetData>
  <mergeCells count="9">
    <mergeCell ref="AF5"/>
    <mergeCell ref="AH5"/>
    <mergeCell ref="AJ5:AN5"/>
    <mergeCell ref="D2:AH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900-000000000000}">
  <dimension ref="B2:AN25"/>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0" width="10.7265625" customWidth="1"/>
    <col min="41" max="41" width="2.1796875" customWidth="1"/>
  </cols>
  <sheetData>
    <row r="2" spans="2:40" ht="40" customHeight="1" x14ac:dyDescent="0.35">
      <c r="D2" s="30" t="s">
        <v>461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row>
    <row r="5" spans="2:40" ht="30" customHeight="1" x14ac:dyDescent="0.35">
      <c r="B5" s="15"/>
      <c r="C5" s="15"/>
      <c r="D5" s="29" t="s">
        <v>49</v>
      </c>
      <c r="E5" s="29"/>
      <c r="F5" s="15"/>
      <c r="G5" s="29" t="s">
        <v>50</v>
      </c>
      <c r="H5" s="29"/>
      <c r="I5" s="29"/>
      <c r="J5" s="29"/>
      <c r="K5" s="29"/>
      <c r="L5" s="29"/>
      <c r="M5" s="15"/>
      <c r="N5" s="29" t="s">
        <v>51</v>
      </c>
      <c r="O5" s="29"/>
      <c r="P5" s="29"/>
      <c r="Q5" s="29"/>
      <c r="R5" s="29"/>
      <c r="S5" s="15"/>
      <c r="T5" s="29" t="s">
        <v>52</v>
      </c>
      <c r="U5" s="29"/>
      <c r="V5" s="29"/>
      <c r="W5" s="29"/>
      <c r="X5" s="15"/>
      <c r="Y5" s="29" t="s">
        <v>53</v>
      </c>
      <c r="Z5" s="29"/>
      <c r="AA5" s="29"/>
      <c r="AB5" s="29"/>
      <c r="AC5" s="29"/>
      <c r="AD5" s="29"/>
      <c r="AE5" s="15"/>
      <c r="AF5" s="29" t="s">
        <v>42</v>
      </c>
      <c r="AG5" s="15"/>
      <c r="AH5" s="29" t="s">
        <v>43</v>
      </c>
      <c r="AI5" s="15"/>
      <c r="AJ5" s="29" t="s">
        <v>54</v>
      </c>
      <c r="AK5" s="29"/>
      <c r="AL5" s="29"/>
      <c r="AM5" s="29"/>
      <c r="AN5" s="29"/>
    </row>
    <row r="6" spans="2:4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C6" s="12" t="s">
        <v>40</v>
      </c>
      <c r="AD6" s="12" t="s">
        <v>41</v>
      </c>
      <c r="AF6" s="12" t="s">
        <v>42</v>
      </c>
      <c r="AH6" s="12" t="s">
        <v>43</v>
      </c>
      <c r="AJ6" s="12" t="s">
        <v>44</v>
      </c>
      <c r="AK6" s="12" t="s">
        <v>45</v>
      </c>
      <c r="AL6" s="12" t="s">
        <v>46</v>
      </c>
      <c r="AM6" s="12" t="s">
        <v>47</v>
      </c>
      <c r="AN6" s="12" t="s">
        <v>48</v>
      </c>
    </row>
    <row r="7" spans="2:40" ht="30" customHeight="1" x14ac:dyDescent="0.35">
      <c r="B7" s="10" t="s">
        <v>19</v>
      </c>
      <c r="C7" s="10">
        <v>1008</v>
      </c>
      <c r="D7" s="10">
        <v>459</v>
      </c>
      <c r="E7" s="10">
        <v>546</v>
      </c>
      <c r="F7" s="10"/>
      <c r="G7" s="10">
        <v>99</v>
      </c>
      <c r="H7" s="10">
        <v>151</v>
      </c>
      <c r="I7" s="10">
        <v>140</v>
      </c>
      <c r="J7" s="10">
        <v>164</v>
      </c>
      <c r="K7" s="10">
        <v>186</v>
      </c>
      <c r="L7" s="10">
        <v>268</v>
      </c>
      <c r="M7" s="10"/>
      <c r="N7" s="10">
        <v>91</v>
      </c>
      <c r="O7" s="10">
        <v>143</v>
      </c>
      <c r="P7" s="10">
        <v>357</v>
      </c>
      <c r="Q7" s="10">
        <v>280</v>
      </c>
      <c r="R7" s="10">
        <v>129</v>
      </c>
      <c r="S7" s="10"/>
      <c r="T7" s="10">
        <v>61</v>
      </c>
      <c r="U7" s="10">
        <v>290</v>
      </c>
      <c r="V7" s="10">
        <v>259</v>
      </c>
      <c r="W7" s="10">
        <v>272</v>
      </c>
      <c r="X7" s="10"/>
      <c r="Y7" s="10">
        <v>415</v>
      </c>
      <c r="Z7" s="10">
        <v>104</v>
      </c>
      <c r="AA7" s="10">
        <v>327</v>
      </c>
      <c r="AB7" s="10">
        <v>67</v>
      </c>
      <c r="AC7" s="10">
        <v>69</v>
      </c>
      <c r="AD7" s="10">
        <v>21</v>
      </c>
      <c r="AE7" s="10"/>
      <c r="AF7" s="10">
        <v>488</v>
      </c>
      <c r="AG7" s="10"/>
      <c r="AH7" s="10">
        <v>983</v>
      </c>
      <c r="AI7" s="10"/>
      <c r="AJ7" s="10">
        <v>334</v>
      </c>
      <c r="AK7" s="10">
        <v>150</v>
      </c>
      <c r="AL7" s="10">
        <v>221</v>
      </c>
      <c r="AM7" s="10">
        <v>207</v>
      </c>
      <c r="AN7" s="10">
        <v>96</v>
      </c>
    </row>
    <row r="8" spans="2:40" ht="30" customHeight="1" x14ac:dyDescent="0.35">
      <c r="B8" s="11" t="s">
        <v>20</v>
      </c>
      <c r="C8" s="11">
        <v>1008</v>
      </c>
      <c r="D8" s="11">
        <v>503</v>
      </c>
      <c r="E8" s="11">
        <v>502</v>
      </c>
      <c r="F8" s="11"/>
      <c r="G8" s="11">
        <v>109</v>
      </c>
      <c r="H8" s="11">
        <v>169</v>
      </c>
      <c r="I8" s="11">
        <v>145</v>
      </c>
      <c r="J8" s="11">
        <v>169</v>
      </c>
      <c r="K8" s="11">
        <v>162</v>
      </c>
      <c r="L8" s="11">
        <v>255</v>
      </c>
      <c r="M8" s="11"/>
      <c r="N8" s="11">
        <v>95</v>
      </c>
      <c r="O8" s="11">
        <v>146</v>
      </c>
      <c r="P8" s="11">
        <v>349</v>
      </c>
      <c r="Q8" s="11">
        <v>281</v>
      </c>
      <c r="R8" s="11">
        <v>129</v>
      </c>
      <c r="S8" s="11"/>
      <c r="T8" s="11">
        <v>62</v>
      </c>
      <c r="U8" s="11">
        <v>286</v>
      </c>
      <c r="V8" s="11">
        <v>258</v>
      </c>
      <c r="W8" s="11">
        <v>278</v>
      </c>
      <c r="X8" s="11"/>
      <c r="Y8" s="11">
        <v>428</v>
      </c>
      <c r="Z8" s="11">
        <v>102</v>
      </c>
      <c r="AA8" s="11">
        <v>309</v>
      </c>
      <c r="AB8" s="11">
        <v>69</v>
      </c>
      <c r="AC8" s="11">
        <v>74</v>
      </c>
      <c r="AD8" s="11">
        <v>21</v>
      </c>
      <c r="AE8" s="11"/>
      <c r="AF8" s="11">
        <v>487</v>
      </c>
      <c r="AG8" s="11"/>
      <c r="AH8" s="11">
        <v>984</v>
      </c>
      <c r="AI8" s="11"/>
      <c r="AJ8" s="11">
        <v>320</v>
      </c>
      <c r="AK8" s="11">
        <v>145</v>
      </c>
      <c r="AL8" s="11">
        <v>211</v>
      </c>
      <c r="AM8" s="11">
        <v>229</v>
      </c>
      <c r="AN8" s="11">
        <v>103</v>
      </c>
    </row>
    <row r="9" spans="2:40" ht="43.5" x14ac:dyDescent="0.35">
      <c r="B9" s="18" t="s">
        <v>451</v>
      </c>
      <c r="C9" s="17">
        <v>0.57514719746549703</v>
      </c>
      <c r="D9" s="17">
        <v>0.583255594567896</v>
      </c>
      <c r="E9" s="17">
        <v>0.56849355076056796</v>
      </c>
      <c r="F9" s="17"/>
      <c r="G9" s="17">
        <v>0.76468408565054302</v>
      </c>
      <c r="H9" s="17">
        <v>0.70312845539597602</v>
      </c>
      <c r="I9" s="17">
        <v>0.784320910779844</v>
      </c>
      <c r="J9" s="17">
        <v>0.64623577643833396</v>
      </c>
      <c r="K9" s="17">
        <v>0.52296553924936395</v>
      </c>
      <c r="L9" s="17">
        <v>0.27606390203228298</v>
      </c>
      <c r="M9" s="17"/>
      <c r="N9" s="17">
        <v>0.63118947910234402</v>
      </c>
      <c r="O9" s="17">
        <v>0.65767576850957499</v>
      </c>
      <c r="P9" s="17">
        <v>0.51945687052262801</v>
      </c>
      <c r="Q9" s="17">
        <v>0.61462115239744397</v>
      </c>
      <c r="R9" s="17">
        <v>0.49410680674812801</v>
      </c>
      <c r="S9" s="17"/>
      <c r="T9" s="17">
        <v>0.69805400995321698</v>
      </c>
      <c r="U9" s="17">
        <v>0.51516314553230202</v>
      </c>
      <c r="V9" s="17">
        <v>0.56782035942208398</v>
      </c>
      <c r="W9" s="17">
        <v>0.65992776955551102</v>
      </c>
      <c r="X9" s="17"/>
      <c r="Y9" s="17">
        <v>0.68445996977897705</v>
      </c>
      <c r="Z9" s="17">
        <v>0.69334543397089798</v>
      </c>
      <c r="AA9" s="17">
        <v>0.32604718536328903</v>
      </c>
      <c r="AB9" s="17">
        <v>0.61059390415465697</v>
      </c>
      <c r="AC9" s="17">
        <v>0.78761444175389395</v>
      </c>
      <c r="AD9" s="17">
        <v>0.56614906917068697</v>
      </c>
      <c r="AE9" s="17"/>
      <c r="AF9" s="17">
        <v>0.529490802950632</v>
      </c>
      <c r="AG9" s="17"/>
      <c r="AH9" s="17">
        <v>0.57954560249424003</v>
      </c>
      <c r="AI9" s="17"/>
      <c r="AJ9" s="17">
        <v>0.53718103977701404</v>
      </c>
      <c r="AK9" s="17">
        <v>0.56424716438198297</v>
      </c>
      <c r="AL9" s="17">
        <v>0.50371342027133603</v>
      </c>
      <c r="AM9" s="17">
        <v>0.69487038906621901</v>
      </c>
      <c r="AN9" s="17">
        <v>0.58859954085216004</v>
      </c>
    </row>
    <row r="10" spans="2:40" x14ac:dyDescent="0.35">
      <c r="B10" s="18" t="s">
        <v>452</v>
      </c>
      <c r="C10" s="17">
        <v>0.53013871604454299</v>
      </c>
      <c r="D10" s="17">
        <v>0.55411568019456503</v>
      </c>
      <c r="E10" s="17">
        <v>0.50931649511797705</v>
      </c>
      <c r="F10" s="17"/>
      <c r="G10" s="17">
        <v>0.453508321596928</v>
      </c>
      <c r="H10" s="17">
        <v>0.36509311795437399</v>
      </c>
      <c r="I10" s="17">
        <v>0.39824899460352797</v>
      </c>
      <c r="J10" s="17">
        <v>0.49822202320950598</v>
      </c>
      <c r="K10" s="17">
        <v>0.59908399836881299</v>
      </c>
      <c r="L10" s="17">
        <v>0.72490935999714001</v>
      </c>
      <c r="M10" s="17"/>
      <c r="N10" s="17">
        <v>0.58164294513666104</v>
      </c>
      <c r="O10" s="17">
        <v>0.40656746157038698</v>
      </c>
      <c r="P10" s="17">
        <v>0.58366635621273899</v>
      </c>
      <c r="Q10" s="17">
        <v>0.532614409190724</v>
      </c>
      <c r="R10" s="17">
        <v>0.45964838316468098</v>
      </c>
      <c r="S10" s="17"/>
      <c r="T10" s="17">
        <v>0.33014613293374401</v>
      </c>
      <c r="U10" s="17">
        <v>0.58520551433068102</v>
      </c>
      <c r="V10" s="17">
        <v>0.53358974103269596</v>
      </c>
      <c r="W10" s="17">
        <v>0.53264746582990197</v>
      </c>
      <c r="X10" s="17"/>
      <c r="Y10" s="17">
        <v>0.47521889015424301</v>
      </c>
      <c r="Z10" s="17">
        <v>0.50601862591623803</v>
      </c>
      <c r="AA10" s="17">
        <v>0.68277079719878098</v>
      </c>
      <c r="AB10" s="17">
        <v>0.45338444281625301</v>
      </c>
      <c r="AC10" s="17">
        <v>0.37303636049938499</v>
      </c>
      <c r="AD10" s="17">
        <v>0.320986636014432</v>
      </c>
      <c r="AE10" s="17"/>
      <c r="AF10" s="17">
        <v>0.548423204767993</v>
      </c>
      <c r="AG10" s="17"/>
      <c r="AH10" s="17">
        <v>0.53358112935597601</v>
      </c>
      <c r="AI10" s="17"/>
      <c r="AJ10" s="17">
        <v>0.52088672923697799</v>
      </c>
      <c r="AK10" s="17">
        <v>0.56328483401769203</v>
      </c>
      <c r="AL10" s="17">
        <v>0.53978731047798101</v>
      </c>
      <c r="AM10" s="17">
        <v>0.532852020934935</v>
      </c>
      <c r="AN10" s="17">
        <v>0.48642268135482902</v>
      </c>
    </row>
    <row r="11" spans="2:40" x14ac:dyDescent="0.35">
      <c r="B11" s="18" t="s">
        <v>453</v>
      </c>
      <c r="C11" s="17">
        <v>0.33876967736771102</v>
      </c>
      <c r="D11" s="17">
        <v>0.36914259764068003</v>
      </c>
      <c r="E11" s="17">
        <v>0.30646847911810698</v>
      </c>
      <c r="F11" s="17"/>
      <c r="G11" s="17">
        <v>0.58189814369597004</v>
      </c>
      <c r="H11" s="17">
        <v>0.495955182152157</v>
      </c>
      <c r="I11" s="17">
        <v>0.44873954139817801</v>
      </c>
      <c r="J11" s="17">
        <v>0.34724472345045099</v>
      </c>
      <c r="K11" s="17">
        <v>0.235928328418438</v>
      </c>
      <c r="L11" s="17">
        <v>0.12758067155182901</v>
      </c>
      <c r="M11" s="17"/>
      <c r="N11" s="17">
        <v>0.36201614317478498</v>
      </c>
      <c r="O11" s="17">
        <v>0.35263366287786702</v>
      </c>
      <c r="P11" s="17">
        <v>0.31083683631855702</v>
      </c>
      <c r="Q11" s="17">
        <v>0.37001318323794002</v>
      </c>
      <c r="R11" s="17">
        <v>0.30227688940060798</v>
      </c>
      <c r="S11" s="17"/>
      <c r="T11" s="17">
        <v>0.489965664466329</v>
      </c>
      <c r="U11" s="17">
        <v>0.26915604433659601</v>
      </c>
      <c r="V11" s="17">
        <v>0.33164322289231402</v>
      </c>
      <c r="W11" s="17">
        <v>0.43174635589652999</v>
      </c>
      <c r="X11" s="17"/>
      <c r="Y11" s="17">
        <v>0.43455608989530897</v>
      </c>
      <c r="Z11" s="17">
        <v>0.32356191681156399</v>
      </c>
      <c r="AA11" s="17">
        <v>0.146555249846992</v>
      </c>
      <c r="AB11" s="17">
        <v>0.374001142998036</v>
      </c>
      <c r="AC11" s="17">
        <v>0.58476684228821496</v>
      </c>
      <c r="AD11" s="17">
        <v>0.391152476369034</v>
      </c>
      <c r="AE11" s="17"/>
      <c r="AF11" s="17">
        <v>0.262632221307949</v>
      </c>
      <c r="AG11" s="17"/>
      <c r="AH11" s="17">
        <v>0.341896913547998</v>
      </c>
      <c r="AI11" s="17"/>
      <c r="AJ11" s="17">
        <v>0.35283944390640098</v>
      </c>
      <c r="AK11" s="17">
        <v>0.29510043554770599</v>
      </c>
      <c r="AL11" s="17">
        <v>0.310972523138204</v>
      </c>
      <c r="AM11" s="17">
        <v>0.35821336132598602</v>
      </c>
      <c r="AN11" s="17">
        <v>0.37024842190655599</v>
      </c>
    </row>
    <row r="12" spans="2:40" x14ac:dyDescent="0.35">
      <c r="B12" s="18" t="s">
        <v>454</v>
      </c>
      <c r="C12" s="17">
        <v>0.16039159603686601</v>
      </c>
      <c r="D12" s="17">
        <v>0.15980118950760999</v>
      </c>
      <c r="E12" s="17">
        <v>0.159966935719385</v>
      </c>
      <c r="F12" s="17"/>
      <c r="G12" s="17">
        <v>0.200267911642146</v>
      </c>
      <c r="H12" s="17">
        <v>0.192850708123425</v>
      </c>
      <c r="I12" s="17">
        <v>0.22356972383449</v>
      </c>
      <c r="J12" s="17">
        <v>0.210163113865527</v>
      </c>
      <c r="K12" s="17">
        <v>0.10209674911387</v>
      </c>
      <c r="L12" s="17">
        <v>8.98479904395134E-2</v>
      </c>
      <c r="M12" s="17"/>
      <c r="N12" s="17">
        <v>7.7957775050106204E-2</v>
      </c>
      <c r="O12" s="17">
        <v>7.2646957454629499E-2</v>
      </c>
      <c r="P12" s="17">
        <v>0.107978305300171</v>
      </c>
      <c r="Q12" s="17">
        <v>0.26617337149885001</v>
      </c>
      <c r="R12" s="17">
        <v>0.22599103853064201</v>
      </c>
      <c r="S12" s="17"/>
      <c r="T12" s="17">
        <v>0.12748812954460401</v>
      </c>
      <c r="U12" s="17">
        <v>5.6148171007778302E-2</v>
      </c>
      <c r="V12" s="17">
        <v>0.19730493337812699</v>
      </c>
      <c r="W12" s="17">
        <v>0.27424796869875201</v>
      </c>
      <c r="X12" s="17"/>
      <c r="Y12" s="17">
        <v>0.224582178524003</v>
      </c>
      <c r="Z12" s="17">
        <v>0.204199026328794</v>
      </c>
      <c r="AA12" s="17">
        <v>8.2732907431462499E-2</v>
      </c>
      <c r="AB12" s="17">
        <v>0.11303692112817899</v>
      </c>
      <c r="AC12" s="17">
        <v>0.13068299428945501</v>
      </c>
      <c r="AD12" s="17">
        <v>8.03295153580183E-2</v>
      </c>
      <c r="AE12" s="17"/>
      <c r="AF12" s="17">
        <v>0.164470701987561</v>
      </c>
      <c r="AG12" s="17"/>
      <c r="AH12" s="17">
        <v>0.160337157079709</v>
      </c>
      <c r="AI12" s="17"/>
      <c r="AJ12" s="17">
        <v>0.161978203173236</v>
      </c>
      <c r="AK12" s="17">
        <v>0.11267585252112899</v>
      </c>
      <c r="AL12" s="17">
        <v>0.18348997049360699</v>
      </c>
      <c r="AM12" s="17">
        <v>0.16463562631501899</v>
      </c>
      <c r="AN12" s="17">
        <v>0.165881193921085</v>
      </c>
    </row>
    <row r="13" spans="2:40" x14ac:dyDescent="0.35">
      <c r="B13" s="18" t="s">
        <v>455</v>
      </c>
      <c r="C13" s="17">
        <v>0.14646665267741299</v>
      </c>
      <c r="D13" s="17">
        <v>0.17291115992814601</v>
      </c>
      <c r="E13" s="17">
        <v>0.118919554203042</v>
      </c>
      <c r="F13" s="17"/>
      <c r="G13" s="17">
        <v>0.16367502370228201</v>
      </c>
      <c r="H13" s="17">
        <v>0.15199834347492899</v>
      </c>
      <c r="I13" s="17">
        <v>0.15999768087953301</v>
      </c>
      <c r="J13" s="17">
        <v>0.11596856843598501</v>
      </c>
      <c r="K13" s="17">
        <v>0.118004165223587</v>
      </c>
      <c r="L13" s="17">
        <v>0.16603668885657399</v>
      </c>
      <c r="M13" s="17"/>
      <c r="N13" s="17">
        <v>0.10534512192335201</v>
      </c>
      <c r="O13" s="17">
        <v>9.7375048274615697E-2</v>
      </c>
      <c r="P13" s="17">
        <v>9.1174103571078094E-2</v>
      </c>
      <c r="Q13" s="17">
        <v>0.23191134040940101</v>
      </c>
      <c r="R13" s="17">
        <v>0.196673483948692</v>
      </c>
      <c r="S13" s="17"/>
      <c r="T13" s="17">
        <v>7.8573821471808303E-2</v>
      </c>
      <c r="U13" s="17">
        <v>0.10399455029106799</v>
      </c>
      <c r="V13" s="17">
        <v>0.17441805000244701</v>
      </c>
      <c r="W13" s="17">
        <v>0.211665575954048</v>
      </c>
      <c r="X13" s="17"/>
      <c r="Y13" s="17">
        <v>0.16854613596286599</v>
      </c>
      <c r="Z13" s="17">
        <v>0.110940269098522</v>
      </c>
      <c r="AA13" s="17">
        <v>0.15258709336300799</v>
      </c>
      <c r="AB13" s="17">
        <v>0.14954468837663901</v>
      </c>
      <c r="AC13" s="17">
        <v>7.24870534814189E-2</v>
      </c>
      <c r="AD13" s="17">
        <v>6.4020673105108103E-2</v>
      </c>
      <c r="AE13" s="17"/>
      <c r="AF13" s="17">
        <v>0.17468254078859399</v>
      </c>
      <c r="AG13" s="17"/>
      <c r="AH13" s="17">
        <v>0.14907953635996199</v>
      </c>
      <c r="AI13" s="17"/>
      <c r="AJ13" s="17">
        <v>0.16107026231635499</v>
      </c>
      <c r="AK13" s="17">
        <v>0.18793384622238701</v>
      </c>
      <c r="AL13" s="17">
        <v>0.11950435667246299</v>
      </c>
      <c r="AM13" s="17">
        <v>0.134159907668087</v>
      </c>
      <c r="AN13" s="17">
        <v>0.12531510816962299</v>
      </c>
    </row>
    <row r="14" spans="2:40" x14ac:dyDescent="0.35">
      <c r="B14" s="18" t="s">
        <v>456</v>
      </c>
      <c r="C14" s="17">
        <v>0.116874032876835</v>
      </c>
      <c r="D14" s="17">
        <v>0.131297578708132</v>
      </c>
      <c r="E14" s="17">
        <v>0.10314444047777301</v>
      </c>
      <c r="F14" s="17"/>
      <c r="G14" s="17">
        <v>0.109484823618524</v>
      </c>
      <c r="H14" s="17">
        <v>0.141752549508561</v>
      </c>
      <c r="I14" s="17">
        <v>0.155657751930982</v>
      </c>
      <c r="J14" s="17">
        <v>9.3586552043252905E-2</v>
      </c>
      <c r="K14" s="17">
        <v>8.5233038911659703E-2</v>
      </c>
      <c r="L14" s="17">
        <v>0.116980019374716</v>
      </c>
      <c r="M14" s="17"/>
      <c r="N14" s="17">
        <v>9.10725686771586E-2</v>
      </c>
      <c r="O14" s="17">
        <v>6.6559973252379806E-2</v>
      </c>
      <c r="P14" s="17">
        <v>8.1174042624553702E-2</v>
      </c>
      <c r="Q14" s="17">
        <v>0.144657845811729</v>
      </c>
      <c r="R14" s="17">
        <v>0.227910762649536</v>
      </c>
      <c r="S14" s="17"/>
      <c r="T14" s="17">
        <v>0.101037002623695</v>
      </c>
      <c r="U14" s="17">
        <v>6.9572267204642199E-2</v>
      </c>
      <c r="V14" s="17">
        <v>0.11403719487999101</v>
      </c>
      <c r="W14" s="17">
        <v>0.192146639580865</v>
      </c>
      <c r="X14" s="17"/>
      <c r="Y14" s="17">
        <v>0.15205184994246901</v>
      </c>
      <c r="Z14" s="17">
        <v>7.8686320650698499E-2</v>
      </c>
      <c r="AA14" s="17">
        <v>0.11421808523193699</v>
      </c>
      <c r="AB14" s="17">
        <v>9.2775716667435407E-2</v>
      </c>
      <c r="AC14" s="17">
        <v>2.9679691500005202E-2</v>
      </c>
      <c r="AD14" s="17">
        <v>3.8769321133753698E-2</v>
      </c>
      <c r="AE14" s="17"/>
      <c r="AF14" s="17">
        <v>0.125133704982653</v>
      </c>
      <c r="AG14" s="17"/>
      <c r="AH14" s="17">
        <v>0.118394496718778</v>
      </c>
      <c r="AI14" s="17"/>
      <c r="AJ14" s="17">
        <v>0.134713130032515</v>
      </c>
      <c r="AK14" s="17">
        <v>0.13074659656539001</v>
      </c>
      <c r="AL14" s="17">
        <v>0.113331773505565</v>
      </c>
      <c r="AM14" s="17">
        <v>8.8238082676250398E-2</v>
      </c>
      <c r="AN14" s="17">
        <v>0.112845066843954</v>
      </c>
    </row>
    <row r="15" spans="2:40" x14ac:dyDescent="0.35">
      <c r="B15" s="18" t="s">
        <v>457</v>
      </c>
      <c r="C15" s="17">
        <v>0.11404055933667701</v>
      </c>
      <c r="D15" s="17">
        <v>0.15266494991152699</v>
      </c>
      <c r="E15" s="17">
        <v>7.6089162689645898E-2</v>
      </c>
      <c r="F15" s="17"/>
      <c r="G15" s="17">
        <v>0.166602424905231</v>
      </c>
      <c r="H15" s="17">
        <v>0.23032074878369499</v>
      </c>
      <c r="I15" s="17">
        <v>0.206823198137217</v>
      </c>
      <c r="J15" s="17">
        <v>0.106570090346533</v>
      </c>
      <c r="K15" s="17">
        <v>2.1347663127867698E-2</v>
      </c>
      <c r="L15" s="17">
        <v>2.5397036049811701E-2</v>
      </c>
      <c r="M15" s="17"/>
      <c r="N15" s="17">
        <v>9.0166961914243601E-2</v>
      </c>
      <c r="O15" s="17">
        <v>6.0130467339856497E-2</v>
      </c>
      <c r="P15" s="17">
        <v>6.1754121402971797E-2</v>
      </c>
      <c r="Q15" s="17">
        <v>0.20124808853703099</v>
      </c>
      <c r="R15" s="17">
        <v>0.13538489618952601</v>
      </c>
      <c r="S15" s="17"/>
      <c r="T15" s="17">
        <v>0.10622331854274</v>
      </c>
      <c r="U15" s="17">
        <v>6.5493751868428998E-2</v>
      </c>
      <c r="V15" s="17">
        <v>9.9152627185831996E-2</v>
      </c>
      <c r="W15" s="17">
        <v>0.204067284616023</v>
      </c>
      <c r="X15" s="17"/>
      <c r="Y15" s="17">
        <v>0.17653929003903901</v>
      </c>
      <c r="Z15" s="17">
        <v>0.10662542951753699</v>
      </c>
      <c r="AA15" s="17">
        <v>2.72875668476317E-2</v>
      </c>
      <c r="AB15" s="17">
        <v>0.13971677354089701</v>
      </c>
      <c r="AC15" s="17">
        <v>0.10587708735102</v>
      </c>
      <c r="AD15" s="17">
        <v>6.4020673105108103E-2</v>
      </c>
      <c r="AE15" s="17"/>
      <c r="AF15" s="17">
        <v>0.123116618783082</v>
      </c>
      <c r="AG15" s="17"/>
      <c r="AH15" s="17">
        <v>0.112493887330206</v>
      </c>
      <c r="AI15" s="17"/>
      <c r="AJ15" s="17">
        <v>0.14808634688118899</v>
      </c>
      <c r="AK15" s="17">
        <v>0.15674877396839701</v>
      </c>
      <c r="AL15" s="17">
        <v>0.102470033254217</v>
      </c>
      <c r="AM15" s="17">
        <v>6.5311149912956404E-2</v>
      </c>
      <c r="AN15" s="17">
        <v>8.01868955074308E-2</v>
      </c>
    </row>
    <row r="16" spans="2:40" ht="43.5" x14ac:dyDescent="0.35">
      <c r="B16" s="18" t="s">
        <v>458</v>
      </c>
      <c r="C16" s="17">
        <v>0.112426209202296</v>
      </c>
      <c r="D16" s="17">
        <v>0.126339631938931</v>
      </c>
      <c r="E16" s="17">
        <v>9.9180323883727495E-2</v>
      </c>
      <c r="F16" s="17"/>
      <c r="G16" s="17">
        <v>0.117320265956233</v>
      </c>
      <c r="H16" s="17">
        <v>0.209012926292755</v>
      </c>
      <c r="I16" s="17">
        <v>0.168670139089209</v>
      </c>
      <c r="J16" s="17">
        <v>0.11675227540425601</v>
      </c>
      <c r="K16" s="17">
        <v>7.0436803558885305E-2</v>
      </c>
      <c r="L16" s="17">
        <v>3.8010495469249797E-2</v>
      </c>
      <c r="M16" s="17"/>
      <c r="N16" s="17">
        <v>9.8862782508767802E-2</v>
      </c>
      <c r="O16" s="17">
        <v>3.9332492181234198E-2</v>
      </c>
      <c r="P16" s="17">
        <v>7.3578036607076402E-2</v>
      </c>
      <c r="Q16" s="17">
        <v>0.18706986008476501</v>
      </c>
      <c r="R16" s="17">
        <v>0.138703053257967</v>
      </c>
      <c r="S16" s="17"/>
      <c r="T16" s="17">
        <v>0.17583590168507501</v>
      </c>
      <c r="U16" s="17">
        <v>5.1872353783688201E-2</v>
      </c>
      <c r="V16" s="17">
        <v>0.120914928181747</v>
      </c>
      <c r="W16" s="17">
        <v>0.17044775410408899</v>
      </c>
      <c r="X16" s="17"/>
      <c r="Y16" s="17">
        <v>0.15149130049200399</v>
      </c>
      <c r="Z16" s="17">
        <v>0.11199350816020701</v>
      </c>
      <c r="AA16" s="17">
        <v>5.3962608906705498E-2</v>
      </c>
      <c r="AB16" s="17">
        <v>0.17887157970332701</v>
      </c>
      <c r="AC16" s="17">
        <v>9.6321211448340993E-2</v>
      </c>
      <c r="AD16" s="17">
        <v>4.37035907713317E-2</v>
      </c>
      <c r="AE16" s="17"/>
      <c r="AF16" s="17">
        <v>0.12612629013651999</v>
      </c>
      <c r="AG16" s="17"/>
      <c r="AH16" s="17">
        <v>0.112376401923969</v>
      </c>
      <c r="AI16" s="17"/>
      <c r="AJ16" s="17">
        <v>0.13402341921282099</v>
      </c>
      <c r="AK16" s="17">
        <v>0.12847173715624399</v>
      </c>
      <c r="AL16" s="17">
        <v>0.102728657472536</v>
      </c>
      <c r="AM16" s="17">
        <v>8.6878248462478297E-2</v>
      </c>
      <c r="AN16" s="17">
        <v>9.9406380733431499E-2</v>
      </c>
    </row>
    <row r="17" spans="2:40" x14ac:dyDescent="0.35">
      <c r="B17" s="18" t="s">
        <v>459</v>
      </c>
      <c r="C17" s="17">
        <v>0.1108487876026</v>
      </c>
      <c r="D17" s="17">
        <v>0.113969208475399</v>
      </c>
      <c r="E17" s="17">
        <v>0.10440076129398</v>
      </c>
      <c r="F17" s="17"/>
      <c r="G17" s="17">
        <v>0.157923927442155</v>
      </c>
      <c r="H17" s="17">
        <v>0.143480758204869</v>
      </c>
      <c r="I17" s="17">
        <v>0.20714503921395999</v>
      </c>
      <c r="J17" s="17">
        <v>0.148346612285953</v>
      </c>
      <c r="K17" s="17">
        <v>4.1546658950686502E-2</v>
      </c>
      <c r="L17" s="17">
        <v>3.3385023691891003E-2</v>
      </c>
      <c r="M17" s="17"/>
      <c r="N17" s="17">
        <v>2.26500308192162E-2</v>
      </c>
      <c r="O17" s="17">
        <v>9.40891377075255E-2</v>
      </c>
      <c r="P17" s="17">
        <v>5.1114482792829499E-2</v>
      </c>
      <c r="Q17" s="17">
        <v>0.21100356329023701</v>
      </c>
      <c r="R17" s="17">
        <v>0.129524123986341</v>
      </c>
      <c r="S17" s="17"/>
      <c r="T17" s="17">
        <v>0.146675200010456</v>
      </c>
      <c r="U17" s="17">
        <v>5.2767993808815597E-2</v>
      </c>
      <c r="V17" s="17">
        <v>0.103919130188678</v>
      </c>
      <c r="W17" s="17">
        <v>0.18990431052302501</v>
      </c>
      <c r="X17" s="17"/>
      <c r="Y17" s="17">
        <v>0.157358350496237</v>
      </c>
      <c r="Z17" s="17">
        <v>0.1142211122545</v>
      </c>
      <c r="AA17" s="17">
        <v>4.0398503998185002E-2</v>
      </c>
      <c r="AB17" s="17">
        <v>0.169925553274451</v>
      </c>
      <c r="AC17" s="17">
        <v>0.11539069524284699</v>
      </c>
      <c r="AD17" s="17">
        <v>0</v>
      </c>
      <c r="AE17" s="17"/>
      <c r="AF17" s="17">
        <v>0.12835563255985499</v>
      </c>
      <c r="AG17" s="17"/>
      <c r="AH17" s="17">
        <v>0.112263575008255</v>
      </c>
      <c r="AI17" s="17"/>
      <c r="AJ17" s="17">
        <v>0.13858616414726299</v>
      </c>
      <c r="AK17" s="17">
        <v>8.6184313503707796E-2</v>
      </c>
      <c r="AL17" s="17">
        <v>0.13873281223640899</v>
      </c>
      <c r="AM17" s="17">
        <v>8.9473415018594099E-2</v>
      </c>
      <c r="AN17" s="17">
        <v>4.9798490263289301E-2</v>
      </c>
    </row>
    <row r="18" spans="2:40" x14ac:dyDescent="0.35">
      <c r="B18" s="18" t="s">
        <v>460</v>
      </c>
      <c r="C18" s="17">
        <v>9.7582965167548705E-2</v>
      </c>
      <c r="D18" s="17">
        <v>9.5279928530065797E-2</v>
      </c>
      <c r="E18" s="17">
        <v>0.10046782872505</v>
      </c>
      <c r="F18" s="17"/>
      <c r="G18" s="17">
        <v>8.1078172822591305E-2</v>
      </c>
      <c r="H18" s="17">
        <v>0.10852178468713899</v>
      </c>
      <c r="I18" s="17">
        <v>8.1654430593543395E-2</v>
      </c>
      <c r="J18" s="17">
        <v>9.0292738479869794E-2</v>
      </c>
      <c r="K18" s="17">
        <v>7.0948006696634799E-2</v>
      </c>
      <c r="L18" s="17">
        <v>0.12820414304524899</v>
      </c>
      <c r="M18" s="17"/>
      <c r="N18" s="17">
        <v>4.2622850212990802E-2</v>
      </c>
      <c r="O18" s="17">
        <v>5.96555274784255E-2</v>
      </c>
      <c r="P18" s="17">
        <v>8.0390502682385998E-2</v>
      </c>
      <c r="Q18" s="17">
        <v>0.139910314244448</v>
      </c>
      <c r="R18" s="17">
        <v>0.126484561579149</v>
      </c>
      <c r="S18" s="17"/>
      <c r="T18" s="17">
        <v>4.6297623376474098E-2</v>
      </c>
      <c r="U18" s="17">
        <v>8.1004625279130896E-2</v>
      </c>
      <c r="V18" s="17">
        <v>0.11905022394254999</v>
      </c>
      <c r="W18" s="17">
        <v>0.133099214270437</v>
      </c>
      <c r="X18" s="17"/>
      <c r="Y18" s="17">
        <v>9.949365192496E-2</v>
      </c>
      <c r="Z18" s="17">
        <v>0.109277092329397</v>
      </c>
      <c r="AA18" s="17">
        <v>0.125738267606403</v>
      </c>
      <c r="AB18" s="17">
        <v>5.7974666663430201E-2</v>
      </c>
      <c r="AC18" s="17">
        <v>2.3702771010843199E-2</v>
      </c>
      <c r="AD18" s="17">
        <v>0</v>
      </c>
      <c r="AE18" s="17"/>
      <c r="AF18" s="17">
        <v>0.137134811479834</v>
      </c>
      <c r="AG18" s="17"/>
      <c r="AH18" s="17">
        <v>9.89340309959197E-2</v>
      </c>
      <c r="AI18" s="17"/>
      <c r="AJ18" s="17">
        <v>0.11375435684553099</v>
      </c>
      <c r="AK18" s="17">
        <v>7.41939635713732E-2</v>
      </c>
      <c r="AL18" s="17">
        <v>9.8056782486699398E-2</v>
      </c>
      <c r="AM18" s="17">
        <v>0.100128923400627</v>
      </c>
      <c r="AN18" s="17">
        <v>7.3636945796434594E-2</v>
      </c>
    </row>
    <row r="19" spans="2:40" x14ac:dyDescent="0.35">
      <c r="B19" s="18" t="s">
        <v>79</v>
      </c>
      <c r="C19" s="17">
        <v>9.4042932561548803E-2</v>
      </c>
      <c r="D19" s="17">
        <v>8.6317464098062402E-2</v>
      </c>
      <c r="E19" s="17">
        <v>0.102330048374179</v>
      </c>
      <c r="F19" s="17"/>
      <c r="G19" s="17">
        <v>1.16572025370129E-2</v>
      </c>
      <c r="H19" s="17">
        <v>4.0342320425267399E-2</v>
      </c>
      <c r="I19" s="17">
        <v>3.7164046164923401E-2</v>
      </c>
      <c r="J19" s="17">
        <v>0.112944432583793</v>
      </c>
      <c r="K19" s="17">
        <v>0.14768905513491801</v>
      </c>
      <c r="L19" s="17">
        <v>0.15068596547336399</v>
      </c>
      <c r="M19" s="17"/>
      <c r="N19" s="17">
        <v>2.83698868833684E-2</v>
      </c>
      <c r="O19" s="17">
        <v>7.1410471137736103E-2</v>
      </c>
      <c r="P19" s="17">
        <v>0.13657744562421001</v>
      </c>
      <c r="Q19" s="17">
        <v>7.7838370979664104E-2</v>
      </c>
      <c r="R19" s="17">
        <v>9.4083620986611605E-2</v>
      </c>
      <c r="S19" s="17"/>
      <c r="T19" s="17">
        <v>7.9779953110674498E-2</v>
      </c>
      <c r="U19" s="17">
        <v>9.5785274914048701E-2</v>
      </c>
      <c r="V19" s="17">
        <v>0.105034401850484</v>
      </c>
      <c r="W19" s="17">
        <v>6.3616252208938004E-2</v>
      </c>
      <c r="X19" s="17"/>
      <c r="Y19" s="17">
        <v>7.97738242943625E-2</v>
      </c>
      <c r="Z19" s="17">
        <v>2.5488250068816699E-2</v>
      </c>
      <c r="AA19" s="17">
        <v>0.15024893792733601</v>
      </c>
      <c r="AB19" s="17">
        <v>4.7961429459299203E-2</v>
      </c>
      <c r="AC19" s="17">
        <v>4.6998659513711002E-2</v>
      </c>
      <c r="AD19" s="17">
        <v>0.18533098058783601</v>
      </c>
      <c r="AE19" s="17"/>
      <c r="AF19" s="17">
        <v>0.11080485727486</v>
      </c>
      <c r="AG19" s="17"/>
      <c r="AH19" s="17">
        <v>9.2853225813598894E-2</v>
      </c>
      <c r="AI19" s="17"/>
      <c r="AJ19" s="17">
        <v>0.11239916763215101</v>
      </c>
      <c r="AK19" s="17">
        <v>8.5700365851226201E-2</v>
      </c>
      <c r="AL19" s="17">
        <v>0.12322510416167</v>
      </c>
      <c r="AM19" s="17">
        <v>6.7058745640816E-2</v>
      </c>
      <c r="AN19" s="17">
        <v>4.8971258266658699E-2</v>
      </c>
    </row>
    <row r="20" spans="2:40" x14ac:dyDescent="0.35">
      <c r="B20" s="18" t="s">
        <v>89</v>
      </c>
      <c r="C20" s="19">
        <v>7.0973957700400997E-3</v>
      </c>
      <c r="D20" s="19">
        <v>1.7249823792427801E-3</v>
      </c>
      <c r="E20" s="19">
        <v>1.25130032881225E-2</v>
      </c>
      <c r="F20" s="19"/>
      <c r="G20" s="19">
        <v>0</v>
      </c>
      <c r="H20" s="19">
        <v>5.2711800960411302E-3</v>
      </c>
      <c r="I20" s="19">
        <v>1.2644833493601499E-2</v>
      </c>
      <c r="J20" s="19">
        <v>1.08450787030094E-2</v>
      </c>
      <c r="K20" s="19">
        <v>1.02988607016845E-2</v>
      </c>
      <c r="L20" s="19">
        <v>3.66640534416331E-3</v>
      </c>
      <c r="M20" s="19"/>
      <c r="N20" s="19">
        <v>9.0986592789501497E-3</v>
      </c>
      <c r="O20" s="19">
        <v>6.37406459235507E-3</v>
      </c>
      <c r="P20" s="19">
        <v>8.0507905391372508E-3</v>
      </c>
      <c r="Q20" s="19">
        <v>6.0126220496519098E-3</v>
      </c>
      <c r="R20" s="19">
        <v>6.6577851942217397E-3</v>
      </c>
      <c r="S20" s="19"/>
      <c r="T20" s="19">
        <v>3.08569508591039E-2</v>
      </c>
      <c r="U20" s="19">
        <v>6.4194277238555104E-3</v>
      </c>
      <c r="V20" s="19">
        <v>3.3568039049410902E-3</v>
      </c>
      <c r="W20" s="19">
        <v>2.8762674837045899E-3</v>
      </c>
      <c r="X20" s="19"/>
      <c r="Y20" s="19">
        <v>4.1990181476523501E-3</v>
      </c>
      <c r="Z20" s="19">
        <v>1.6255571677439799E-2</v>
      </c>
      <c r="AA20" s="19">
        <v>6.1679859480468502E-3</v>
      </c>
      <c r="AB20" s="19">
        <v>2.5835857048551899E-2</v>
      </c>
      <c r="AC20" s="19">
        <v>0</v>
      </c>
      <c r="AD20" s="19">
        <v>0</v>
      </c>
      <c r="AE20" s="19"/>
      <c r="AF20" s="19">
        <v>9.1767113633885698E-3</v>
      </c>
      <c r="AG20" s="19"/>
      <c r="AH20" s="19">
        <v>5.3320673513823098E-3</v>
      </c>
      <c r="AI20" s="19"/>
      <c r="AJ20" s="19">
        <v>8.2934785405873908E-3</v>
      </c>
      <c r="AK20" s="19">
        <v>1.28395319683697E-2</v>
      </c>
      <c r="AL20" s="19">
        <v>7.8940038349036897E-3</v>
      </c>
      <c r="AM20" s="19">
        <v>0</v>
      </c>
      <c r="AN20" s="19">
        <v>9.44558115178812E-3</v>
      </c>
    </row>
    <row r="21" spans="2:40" x14ac:dyDescent="0.35">
      <c r="B21" s="16"/>
    </row>
    <row r="22" spans="2:40" x14ac:dyDescent="0.35">
      <c r="B22" t="s">
        <v>63</v>
      </c>
    </row>
    <row r="23" spans="2:40" x14ac:dyDescent="0.35">
      <c r="B23" t="s">
        <v>64</v>
      </c>
    </row>
    <row r="25" spans="2:40" x14ac:dyDescent="0.35">
      <c r="B25" s="8" t="str">
        <f>HYPERLINK("#'Contents'!A1", "Return to Contents")</f>
        <v>Return to Contents</v>
      </c>
    </row>
  </sheetData>
  <mergeCells count="9">
    <mergeCell ref="AF5"/>
    <mergeCell ref="AH5"/>
    <mergeCell ref="AJ5:AN5"/>
    <mergeCell ref="D2:AH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A00-000000000000}">
  <dimension ref="B2:AN25"/>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0" width="10.7265625" customWidth="1"/>
    <col min="41" max="41" width="2.1796875" customWidth="1"/>
  </cols>
  <sheetData>
    <row r="2" spans="2:40" ht="40" customHeight="1" x14ac:dyDescent="0.35">
      <c r="D2" s="30" t="s">
        <v>462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row>
    <row r="5" spans="2:40" ht="30" customHeight="1" x14ac:dyDescent="0.35">
      <c r="B5" s="15"/>
      <c r="C5" s="15"/>
      <c r="D5" s="29" t="s">
        <v>49</v>
      </c>
      <c r="E5" s="29"/>
      <c r="F5" s="15"/>
      <c r="G5" s="29" t="s">
        <v>50</v>
      </c>
      <c r="H5" s="29"/>
      <c r="I5" s="29"/>
      <c r="J5" s="29"/>
      <c r="K5" s="29"/>
      <c r="L5" s="29"/>
      <c r="M5" s="15"/>
      <c r="N5" s="29" t="s">
        <v>51</v>
      </c>
      <c r="O5" s="29"/>
      <c r="P5" s="29"/>
      <c r="Q5" s="29"/>
      <c r="R5" s="29"/>
      <c r="S5" s="15"/>
      <c r="T5" s="29" t="s">
        <v>52</v>
      </c>
      <c r="U5" s="29"/>
      <c r="V5" s="29"/>
      <c r="W5" s="29"/>
      <c r="X5" s="15"/>
      <c r="Y5" s="29" t="s">
        <v>53</v>
      </c>
      <c r="Z5" s="29"/>
      <c r="AA5" s="29"/>
      <c r="AB5" s="29"/>
      <c r="AC5" s="29"/>
      <c r="AD5" s="29"/>
      <c r="AE5" s="15"/>
      <c r="AF5" s="29" t="s">
        <v>42</v>
      </c>
      <c r="AG5" s="15"/>
      <c r="AH5" s="29" t="s">
        <v>43</v>
      </c>
      <c r="AI5" s="15"/>
      <c r="AJ5" s="29" t="s">
        <v>54</v>
      </c>
      <c r="AK5" s="29"/>
      <c r="AL5" s="29"/>
      <c r="AM5" s="29"/>
      <c r="AN5" s="29"/>
    </row>
    <row r="6" spans="2:4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C6" s="12" t="s">
        <v>40</v>
      </c>
      <c r="AD6" s="12" t="s">
        <v>41</v>
      </c>
      <c r="AF6" s="12" t="s">
        <v>42</v>
      </c>
      <c r="AH6" s="12" t="s">
        <v>43</v>
      </c>
      <c r="AJ6" s="12" t="s">
        <v>44</v>
      </c>
      <c r="AK6" s="12" t="s">
        <v>45</v>
      </c>
      <c r="AL6" s="12" t="s">
        <v>46</v>
      </c>
      <c r="AM6" s="12" t="s">
        <v>47</v>
      </c>
      <c r="AN6" s="12" t="s">
        <v>48</v>
      </c>
    </row>
    <row r="7" spans="2:40" ht="30" customHeight="1" x14ac:dyDescent="0.35">
      <c r="B7" s="10" t="s">
        <v>19</v>
      </c>
      <c r="C7" s="10">
        <v>1008</v>
      </c>
      <c r="D7" s="10">
        <v>459</v>
      </c>
      <c r="E7" s="10">
        <v>546</v>
      </c>
      <c r="F7" s="10"/>
      <c r="G7" s="10">
        <v>99</v>
      </c>
      <c r="H7" s="10">
        <v>151</v>
      </c>
      <c r="I7" s="10">
        <v>140</v>
      </c>
      <c r="J7" s="10">
        <v>164</v>
      </c>
      <c r="K7" s="10">
        <v>186</v>
      </c>
      <c r="L7" s="10">
        <v>268</v>
      </c>
      <c r="M7" s="10"/>
      <c r="N7" s="10">
        <v>91</v>
      </c>
      <c r="O7" s="10">
        <v>143</v>
      </c>
      <c r="P7" s="10">
        <v>357</v>
      </c>
      <c r="Q7" s="10">
        <v>280</v>
      </c>
      <c r="R7" s="10">
        <v>129</v>
      </c>
      <c r="S7" s="10"/>
      <c r="T7" s="10">
        <v>61</v>
      </c>
      <c r="U7" s="10">
        <v>290</v>
      </c>
      <c r="V7" s="10">
        <v>259</v>
      </c>
      <c r="W7" s="10">
        <v>272</v>
      </c>
      <c r="X7" s="10"/>
      <c r="Y7" s="10">
        <v>415</v>
      </c>
      <c r="Z7" s="10">
        <v>104</v>
      </c>
      <c r="AA7" s="10">
        <v>327</v>
      </c>
      <c r="AB7" s="10">
        <v>67</v>
      </c>
      <c r="AC7" s="10">
        <v>69</v>
      </c>
      <c r="AD7" s="10">
        <v>21</v>
      </c>
      <c r="AE7" s="10"/>
      <c r="AF7" s="10">
        <v>488</v>
      </c>
      <c r="AG7" s="10"/>
      <c r="AH7" s="10">
        <v>983</v>
      </c>
      <c r="AI7" s="10"/>
      <c r="AJ7" s="10">
        <v>334</v>
      </c>
      <c r="AK7" s="10">
        <v>150</v>
      </c>
      <c r="AL7" s="10">
        <v>221</v>
      </c>
      <c r="AM7" s="10">
        <v>207</v>
      </c>
      <c r="AN7" s="10">
        <v>96</v>
      </c>
    </row>
    <row r="8" spans="2:40" ht="30" customHeight="1" x14ac:dyDescent="0.35">
      <c r="B8" s="11" t="s">
        <v>20</v>
      </c>
      <c r="C8" s="11">
        <v>1008</v>
      </c>
      <c r="D8" s="11">
        <v>503</v>
      </c>
      <c r="E8" s="11">
        <v>502</v>
      </c>
      <c r="F8" s="11"/>
      <c r="G8" s="11">
        <v>109</v>
      </c>
      <c r="H8" s="11">
        <v>169</v>
      </c>
      <c r="I8" s="11">
        <v>145</v>
      </c>
      <c r="J8" s="11">
        <v>169</v>
      </c>
      <c r="K8" s="11">
        <v>162</v>
      </c>
      <c r="L8" s="11">
        <v>255</v>
      </c>
      <c r="M8" s="11"/>
      <c r="N8" s="11">
        <v>95</v>
      </c>
      <c r="O8" s="11">
        <v>146</v>
      </c>
      <c r="P8" s="11">
        <v>349</v>
      </c>
      <c r="Q8" s="11">
        <v>281</v>
      </c>
      <c r="R8" s="11">
        <v>129</v>
      </c>
      <c r="S8" s="11"/>
      <c r="T8" s="11">
        <v>62</v>
      </c>
      <c r="U8" s="11">
        <v>286</v>
      </c>
      <c r="V8" s="11">
        <v>258</v>
      </c>
      <c r="W8" s="11">
        <v>278</v>
      </c>
      <c r="X8" s="11"/>
      <c r="Y8" s="11">
        <v>428</v>
      </c>
      <c r="Z8" s="11">
        <v>102</v>
      </c>
      <c r="AA8" s="11">
        <v>309</v>
      </c>
      <c r="AB8" s="11">
        <v>69</v>
      </c>
      <c r="AC8" s="11">
        <v>74</v>
      </c>
      <c r="AD8" s="11">
        <v>21</v>
      </c>
      <c r="AE8" s="11"/>
      <c r="AF8" s="11">
        <v>487</v>
      </c>
      <c r="AG8" s="11"/>
      <c r="AH8" s="11">
        <v>984</v>
      </c>
      <c r="AI8" s="11"/>
      <c r="AJ8" s="11">
        <v>320</v>
      </c>
      <c r="AK8" s="11">
        <v>145</v>
      </c>
      <c r="AL8" s="11">
        <v>211</v>
      </c>
      <c r="AM8" s="11">
        <v>229</v>
      </c>
      <c r="AN8" s="11">
        <v>103</v>
      </c>
    </row>
    <row r="9" spans="2:40" ht="43.5" x14ac:dyDescent="0.35">
      <c r="B9" s="18" t="s">
        <v>458</v>
      </c>
      <c r="C9" s="17">
        <v>0.58454265278762396</v>
      </c>
      <c r="D9" s="17">
        <v>0.58932136391559797</v>
      </c>
      <c r="E9" s="17">
        <v>0.57728767290560101</v>
      </c>
      <c r="F9" s="17"/>
      <c r="G9" s="17">
        <v>0.46950730090144999</v>
      </c>
      <c r="H9" s="17">
        <v>0.477691790722029</v>
      </c>
      <c r="I9" s="17">
        <v>0.52957940381427704</v>
      </c>
      <c r="J9" s="17">
        <v>0.596761310285983</v>
      </c>
      <c r="K9" s="17">
        <v>0.71404594629892404</v>
      </c>
      <c r="L9" s="17">
        <v>0.645574887607264</v>
      </c>
      <c r="M9" s="17"/>
      <c r="N9" s="17">
        <v>0.52141122796389705</v>
      </c>
      <c r="O9" s="17">
        <v>0.63005365431222604</v>
      </c>
      <c r="P9" s="17">
        <v>0.62721883750991902</v>
      </c>
      <c r="Q9" s="17">
        <v>0.56605299353869498</v>
      </c>
      <c r="R9" s="17">
        <v>0.49452484628774601</v>
      </c>
      <c r="S9" s="17"/>
      <c r="T9" s="17">
        <v>0.55132181171023797</v>
      </c>
      <c r="U9" s="17">
        <v>0.63189647744673705</v>
      </c>
      <c r="V9" s="17">
        <v>0.55852192105597498</v>
      </c>
      <c r="W9" s="17">
        <v>0.57763573639903498</v>
      </c>
      <c r="X9" s="17"/>
      <c r="Y9" s="17">
        <v>0.53310440306935603</v>
      </c>
      <c r="Z9" s="17">
        <v>0.64756234311499095</v>
      </c>
      <c r="AA9" s="17">
        <v>0.61596482791526097</v>
      </c>
      <c r="AB9" s="17">
        <v>0.66601957664417999</v>
      </c>
      <c r="AC9" s="17">
        <v>0.56908638613937401</v>
      </c>
      <c r="AD9" s="17">
        <v>0.55120626647142301</v>
      </c>
      <c r="AE9" s="17"/>
      <c r="AF9" s="17">
        <v>0.60463381438473796</v>
      </c>
      <c r="AG9" s="17"/>
      <c r="AH9" s="17">
        <v>0.58486063164611901</v>
      </c>
      <c r="AI9" s="17"/>
      <c r="AJ9" s="17">
        <v>0.53952259148799198</v>
      </c>
      <c r="AK9" s="17">
        <v>0.59387652557776405</v>
      </c>
      <c r="AL9" s="17">
        <v>0.63500643246333899</v>
      </c>
      <c r="AM9" s="17">
        <v>0.63947096585094199</v>
      </c>
      <c r="AN9" s="17">
        <v>0.48577145723651299</v>
      </c>
    </row>
    <row r="10" spans="2:40" x14ac:dyDescent="0.35">
      <c r="B10" s="18" t="s">
        <v>456</v>
      </c>
      <c r="C10" s="17">
        <v>0.56996596941365396</v>
      </c>
      <c r="D10" s="17">
        <v>0.56591976458138704</v>
      </c>
      <c r="E10" s="17">
        <v>0.57543810016469499</v>
      </c>
      <c r="F10" s="17"/>
      <c r="G10" s="17">
        <v>0.52609071037889998</v>
      </c>
      <c r="H10" s="17">
        <v>0.54983008667296096</v>
      </c>
      <c r="I10" s="17">
        <v>0.57599740138683397</v>
      </c>
      <c r="J10" s="17">
        <v>0.64106271446122598</v>
      </c>
      <c r="K10" s="17">
        <v>0.64450160903501696</v>
      </c>
      <c r="L10" s="17">
        <v>0.50416220245423504</v>
      </c>
      <c r="M10" s="17"/>
      <c r="N10" s="17">
        <v>0.51309291386699996</v>
      </c>
      <c r="O10" s="17">
        <v>0.64465219778373095</v>
      </c>
      <c r="P10" s="17">
        <v>0.56856102296830502</v>
      </c>
      <c r="Q10" s="17">
        <v>0.59671830619102995</v>
      </c>
      <c r="R10" s="17">
        <v>0.47067126854021002</v>
      </c>
      <c r="S10" s="17"/>
      <c r="T10" s="17">
        <v>0.61290119971267099</v>
      </c>
      <c r="U10" s="17">
        <v>0.569304911132817</v>
      </c>
      <c r="V10" s="17">
        <v>0.57786691604798401</v>
      </c>
      <c r="W10" s="17">
        <v>0.55929418077186099</v>
      </c>
      <c r="X10" s="17"/>
      <c r="Y10" s="17">
        <v>0.55603141443914705</v>
      </c>
      <c r="Z10" s="17">
        <v>0.65358148829066998</v>
      </c>
      <c r="AA10" s="17">
        <v>0.52454344559208599</v>
      </c>
      <c r="AB10" s="17">
        <v>0.60533847680531905</v>
      </c>
      <c r="AC10" s="17">
        <v>0.654780226668225</v>
      </c>
      <c r="AD10" s="17">
        <v>0.63853605407141001</v>
      </c>
      <c r="AE10" s="17"/>
      <c r="AF10" s="17">
        <v>0.57015791954552097</v>
      </c>
      <c r="AG10" s="17"/>
      <c r="AH10" s="17">
        <v>0.57127259375301198</v>
      </c>
      <c r="AI10" s="17"/>
      <c r="AJ10" s="17">
        <v>0.53199189519467505</v>
      </c>
      <c r="AK10" s="17">
        <v>0.57577344271991104</v>
      </c>
      <c r="AL10" s="17">
        <v>0.61861032157741003</v>
      </c>
      <c r="AM10" s="17">
        <v>0.58337744900803001</v>
      </c>
      <c r="AN10" s="17">
        <v>0.55030027025832495</v>
      </c>
    </row>
    <row r="11" spans="2:40" x14ac:dyDescent="0.35">
      <c r="B11" s="18" t="s">
        <v>460</v>
      </c>
      <c r="C11" s="17">
        <v>0.56088619797349104</v>
      </c>
      <c r="D11" s="17">
        <v>0.57989070884365401</v>
      </c>
      <c r="E11" s="17">
        <v>0.53926206730443105</v>
      </c>
      <c r="F11" s="17"/>
      <c r="G11" s="17">
        <v>0.52088772362742597</v>
      </c>
      <c r="H11" s="17">
        <v>0.52679918732845898</v>
      </c>
      <c r="I11" s="17">
        <v>0.541862209329811</v>
      </c>
      <c r="J11" s="17">
        <v>0.49517121105839101</v>
      </c>
      <c r="K11" s="17">
        <v>0.64626878118883102</v>
      </c>
      <c r="L11" s="17">
        <v>0.60078609494885404</v>
      </c>
      <c r="M11" s="17"/>
      <c r="N11" s="17">
        <v>0.58456904264499499</v>
      </c>
      <c r="O11" s="17">
        <v>0.59463150605380999</v>
      </c>
      <c r="P11" s="17">
        <v>0.57885332755943497</v>
      </c>
      <c r="Q11" s="17">
        <v>0.53219856147586597</v>
      </c>
      <c r="R11" s="17">
        <v>0.52267764011553997</v>
      </c>
      <c r="S11" s="17"/>
      <c r="T11" s="17">
        <v>0.52481106088617102</v>
      </c>
      <c r="U11" s="17">
        <v>0.57885361533005197</v>
      </c>
      <c r="V11" s="17">
        <v>0.51422158648262595</v>
      </c>
      <c r="W11" s="17">
        <v>0.57424117116086704</v>
      </c>
      <c r="X11" s="17"/>
      <c r="Y11" s="17">
        <v>0.53773025885732695</v>
      </c>
      <c r="Z11" s="17">
        <v>0.48164642745693598</v>
      </c>
      <c r="AA11" s="17">
        <v>0.59044625078317103</v>
      </c>
      <c r="AB11" s="17">
        <v>0.65317608286089102</v>
      </c>
      <c r="AC11" s="17">
        <v>0.58518422118464697</v>
      </c>
      <c r="AD11" s="17">
        <v>0.57618808540665201</v>
      </c>
      <c r="AE11" s="17"/>
      <c r="AF11" s="17">
        <v>0.56557115165718796</v>
      </c>
      <c r="AG11" s="17"/>
      <c r="AH11" s="17">
        <v>0.56205445432957002</v>
      </c>
      <c r="AI11" s="17"/>
      <c r="AJ11" s="17">
        <v>0.49938020884027801</v>
      </c>
      <c r="AK11" s="17">
        <v>0.61305120538812696</v>
      </c>
      <c r="AL11" s="17">
        <v>0.60514902148014404</v>
      </c>
      <c r="AM11" s="17">
        <v>0.57564085311181901</v>
      </c>
      <c r="AN11" s="17">
        <v>0.55505822380771297</v>
      </c>
    </row>
    <row r="12" spans="2:40" x14ac:dyDescent="0.35">
      <c r="B12" s="18" t="s">
        <v>457</v>
      </c>
      <c r="C12" s="17">
        <v>0.48638612035260098</v>
      </c>
      <c r="D12" s="17">
        <v>0.43778343950290499</v>
      </c>
      <c r="E12" s="17">
        <v>0.53390751240141499</v>
      </c>
      <c r="F12" s="17"/>
      <c r="G12" s="17">
        <v>0.27570162210993898</v>
      </c>
      <c r="H12" s="17">
        <v>0.27043076559895701</v>
      </c>
      <c r="I12" s="17">
        <v>0.25563191316371803</v>
      </c>
      <c r="J12" s="17">
        <v>0.45948856737180999</v>
      </c>
      <c r="K12" s="17">
        <v>0.68224457701184205</v>
      </c>
      <c r="L12" s="17">
        <v>0.744614318829105</v>
      </c>
      <c r="M12" s="17"/>
      <c r="N12" s="17">
        <v>0.39991851596194999</v>
      </c>
      <c r="O12" s="17">
        <v>0.47538350791520301</v>
      </c>
      <c r="P12" s="17">
        <v>0.58254756444969402</v>
      </c>
      <c r="Q12" s="17">
        <v>0.43728101943432501</v>
      </c>
      <c r="R12" s="17">
        <v>0.41051684583362102</v>
      </c>
      <c r="S12" s="17"/>
      <c r="T12" s="17">
        <v>0.30476478431679199</v>
      </c>
      <c r="U12" s="17">
        <v>0.53978042174294805</v>
      </c>
      <c r="V12" s="17">
        <v>0.47267918864791503</v>
      </c>
      <c r="W12" s="17">
        <v>0.461982790210614</v>
      </c>
      <c r="X12" s="17"/>
      <c r="Y12" s="17">
        <v>0.39132431464162698</v>
      </c>
      <c r="Z12" s="17">
        <v>0.47292434586108201</v>
      </c>
      <c r="AA12" s="17">
        <v>0.68627658414556603</v>
      </c>
      <c r="AB12" s="17">
        <v>0.44508008048167302</v>
      </c>
      <c r="AC12" s="17">
        <v>0.28765453429035798</v>
      </c>
      <c r="AD12" s="17">
        <v>0.40468676449810398</v>
      </c>
      <c r="AE12" s="17"/>
      <c r="AF12" s="17">
        <v>0.51061964636856305</v>
      </c>
      <c r="AG12" s="17"/>
      <c r="AH12" s="17">
        <v>0.48679289744802701</v>
      </c>
      <c r="AI12" s="17"/>
      <c r="AJ12" s="17">
        <v>0.47882663732442199</v>
      </c>
      <c r="AK12" s="17">
        <v>0.51123812741929497</v>
      </c>
      <c r="AL12" s="17">
        <v>0.56365560831045602</v>
      </c>
      <c r="AM12" s="17">
        <v>0.46468256703639299</v>
      </c>
      <c r="AN12" s="17">
        <v>0.36484966690260801</v>
      </c>
    </row>
    <row r="13" spans="2:40" x14ac:dyDescent="0.35">
      <c r="B13" s="18" t="s">
        <v>459</v>
      </c>
      <c r="C13" s="17">
        <v>0.47134327410502502</v>
      </c>
      <c r="D13" s="17">
        <v>0.48312022796190301</v>
      </c>
      <c r="E13" s="17">
        <v>0.46040194671183898</v>
      </c>
      <c r="F13" s="17"/>
      <c r="G13" s="17">
        <v>0.36721234183858598</v>
      </c>
      <c r="H13" s="17">
        <v>0.34086507210825101</v>
      </c>
      <c r="I13" s="17">
        <v>0.36870683797994103</v>
      </c>
      <c r="J13" s="17">
        <v>0.41568216719370998</v>
      </c>
      <c r="K13" s="17">
        <v>0.62573966061253095</v>
      </c>
      <c r="L13" s="17">
        <v>0.59974114528595102</v>
      </c>
      <c r="M13" s="17"/>
      <c r="N13" s="17">
        <v>0.51633586502485096</v>
      </c>
      <c r="O13" s="17">
        <v>0.48988438855663602</v>
      </c>
      <c r="P13" s="17">
        <v>0.54300026208267704</v>
      </c>
      <c r="Q13" s="17">
        <v>0.37283392180987701</v>
      </c>
      <c r="R13" s="17">
        <v>0.44472782067774402</v>
      </c>
      <c r="S13" s="17"/>
      <c r="T13" s="17">
        <v>0.49553277533519702</v>
      </c>
      <c r="U13" s="17">
        <v>0.52067092083238498</v>
      </c>
      <c r="V13" s="17">
        <v>0.47296841752466201</v>
      </c>
      <c r="W13" s="17">
        <v>0.40802132361490201</v>
      </c>
      <c r="X13" s="17"/>
      <c r="Y13" s="17">
        <v>0.36841783972981301</v>
      </c>
      <c r="Z13" s="17">
        <v>0.49038598272987199</v>
      </c>
      <c r="AA13" s="17">
        <v>0.60176263132449703</v>
      </c>
      <c r="AB13" s="17">
        <v>0.41424505423531799</v>
      </c>
      <c r="AC13" s="17">
        <v>0.48960905215715</v>
      </c>
      <c r="AD13" s="17">
        <v>0.637602638788201</v>
      </c>
      <c r="AE13" s="17"/>
      <c r="AF13" s="17">
        <v>0.468142439330553</v>
      </c>
      <c r="AG13" s="17"/>
      <c r="AH13" s="17">
        <v>0.46973676560053901</v>
      </c>
      <c r="AI13" s="17"/>
      <c r="AJ13" s="17">
        <v>0.44066080900160198</v>
      </c>
      <c r="AK13" s="17">
        <v>0.53583377009879596</v>
      </c>
      <c r="AL13" s="17">
        <v>0.484600545522058</v>
      </c>
      <c r="AM13" s="17">
        <v>0.45619606476417102</v>
      </c>
      <c r="AN13" s="17">
        <v>0.48239855162017198</v>
      </c>
    </row>
    <row r="14" spans="2:40" x14ac:dyDescent="0.35">
      <c r="B14" s="18" t="s">
        <v>455</v>
      </c>
      <c r="C14" s="17">
        <v>0.39054318359096002</v>
      </c>
      <c r="D14" s="17">
        <v>0.40847613251578202</v>
      </c>
      <c r="E14" s="17">
        <v>0.37094666706781798</v>
      </c>
      <c r="F14" s="17"/>
      <c r="G14" s="17">
        <v>0.36415246325182099</v>
      </c>
      <c r="H14" s="17">
        <v>0.40174217678776403</v>
      </c>
      <c r="I14" s="17">
        <v>0.44184727486686398</v>
      </c>
      <c r="J14" s="17">
        <v>0.47267190766433098</v>
      </c>
      <c r="K14" s="17">
        <v>0.39382605925533398</v>
      </c>
      <c r="L14" s="17">
        <v>0.308633070714181</v>
      </c>
      <c r="M14" s="17"/>
      <c r="N14" s="17">
        <v>0.43864126507560097</v>
      </c>
      <c r="O14" s="17">
        <v>0.42878458288793397</v>
      </c>
      <c r="P14" s="17">
        <v>0.39368063663367298</v>
      </c>
      <c r="Q14" s="17">
        <v>0.37238299434410399</v>
      </c>
      <c r="R14" s="17">
        <v>0.343486813940242</v>
      </c>
      <c r="S14" s="17"/>
      <c r="T14" s="17">
        <v>0.436224601134586</v>
      </c>
      <c r="U14" s="17">
        <v>0.42047219368491401</v>
      </c>
      <c r="V14" s="17">
        <v>0.373019911937013</v>
      </c>
      <c r="W14" s="17">
        <v>0.36504817666034201</v>
      </c>
      <c r="X14" s="17"/>
      <c r="Y14" s="17">
        <v>0.41440351444544599</v>
      </c>
      <c r="Z14" s="17">
        <v>0.37646662459965802</v>
      </c>
      <c r="AA14" s="17">
        <v>0.34152596768326099</v>
      </c>
      <c r="AB14" s="17">
        <v>0.42883052817061801</v>
      </c>
      <c r="AC14" s="17">
        <v>0.41735353605984599</v>
      </c>
      <c r="AD14" s="17">
        <v>0.43236583999378703</v>
      </c>
      <c r="AE14" s="17"/>
      <c r="AF14" s="17">
        <v>0.39074790496432199</v>
      </c>
      <c r="AG14" s="17"/>
      <c r="AH14" s="17">
        <v>0.39244948794735102</v>
      </c>
      <c r="AI14" s="17"/>
      <c r="AJ14" s="17">
        <v>0.36077719853819101</v>
      </c>
      <c r="AK14" s="17">
        <v>0.475911446494371</v>
      </c>
      <c r="AL14" s="17">
        <v>0.38153493240411102</v>
      </c>
      <c r="AM14" s="17">
        <v>0.41279398924253302</v>
      </c>
      <c r="AN14" s="17">
        <v>0.33182496613568502</v>
      </c>
    </row>
    <row r="15" spans="2:40" x14ac:dyDescent="0.35">
      <c r="B15" s="18" t="s">
        <v>454</v>
      </c>
      <c r="C15" s="17">
        <v>0.32665937133714501</v>
      </c>
      <c r="D15" s="17">
        <v>0.34648961340603801</v>
      </c>
      <c r="E15" s="17">
        <v>0.306801313671617</v>
      </c>
      <c r="F15" s="17"/>
      <c r="G15" s="17">
        <v>0.23079451821786001</v>
      </c>
      <c r="H15" s="17">
        <v>0.28746604840508999</v>
      </c>
      <c r="I15" s="17">
        <v>0.26373053821751902</v>
      </c>
      <c r="J15" s="17">
        <v>0.262965640307322</v>
      </c>
      <c r="K15" s="17">
        <v>0.42546223981818698</v>
      </c>
      <c r="L15" s="17">
        <v>0.40897153138195003</v>
      </c>
      <c r="M15" s="17"/>
      <c r="N15" s="17">
        <v>0.35840837383176999</v>
      </c>
      <c r="O15" s="17">
        <v>0.32335836813582403</v>
      </c>
      <c r="P15" s="17">
        <v>0.38927453582684601</v>
      </c>
      <c r="Q15" s="17">
        <v>0.25122120033205098</v>
      </c>
      <c r="R15" s="17">
        <v>0.30727452299886998</v>
      </c>
      <c r="S15" s="17"/>
      <c r="T15" s="17">
        <v>0.34692861983072298</v>
      </c>
      <c r="U15" s="17">
        <v>0.378170874506502</v>
      </c>
      <c r="V15" s="17">
        <v>0.30711086873389998</v>
      </c>
      <c r="W15" s="17">
        <v>0.28636103845000899</v>
      </c>
      <c r="X15" s="17"/>
      <c r="Y15" s="17">
        <v>0.30609002004730901</v>
      </c>
      <c r="Z15" s="17">
        <v>0.26286010991428699</v>
      </c>
      <c r="AA15" s="17">
        <v>0.40829673183878701</v>
      </c>
      <c r="AB15" s="17">
        <v>0.26287182873422399</v>
      </c>
      <c r="AC15" s="17">
        <v>0.24365796819864499</v>
      </c>
      <c r="AD15" s="17">
        <v>0.34436686521883803</v>
      </c>
      <c r="AE15" s="17"/>
      <c r="AF15" s="17">
        <v>0.32361180337177903</v>
      </c>
      <c r="AG15" s="17"/>
      <c r="AH15" s="17">
        <v>0.32800144165797901</v>
      </c>
      <c r="AI15" s="17"/>
      <c r="AJ15" s="17">
        <v>0.34047464667715799</v>
      </c>
      <c r="AK15" s="17">
        <v>0.40656505993641401</v>
      </c>
      <c r="AL15" s="17">
        <v>0.32810261624762299</v>
      </c>
      <c r="AM15" s="17">
        <v>0.283655426707979</v>
      </c>
      <c r="AN15" s="17">
        <v>0.26390369840772498</v>
      </c>
    </row>
    <row r="16" spans="2:40" x14ac:dyDescent="0.35">
      <c r="B16" s="18" t="s">
        <v>453</v>
      </c>
      <c r="C16" s="17">
        <v>0.26649433505151598</v>
      </c>
      <c r="D16" s="17">
        <v>0.26852315817289502</v>
      </c>
      <c r="E16" s="17">
        <v>0.26605305179149302</v>
      </c>
      <c r="F16" s="17"/>
      <c r="G16" s="17">
        <v>0.109066142937918</v>
      </c>
      <c r="H16" s="17">
        <v>0.15451515876421501</v>
      </c>
      <c r="I16" s="17">
        <v>0.16366819254494899</v>
      </c>
      <c r="J16" s="17">
        <v>0.21154326332652401</v>
      </c>
      <c r="K16" s="17">
        <v>0.333334059180878</v>
      </c>
      <c r="L16" s="17">
        <v>0.46065875513959897</v>
      </c>
      <c r="M16" s="17"/>
      <c r="N16" s="17">
        <v>0.237446518953467</v>
      </c>
      <c r="O16" s="17">
        <v>0.15986406700028999</v>
      </c>
      <c r="P16" s="17">
        <v>0.324788050748966</v>
      </c>
      <c r="Q16" s="17">
        <v>0.240281024754885</v>
      </c>
      <c r="R16" s="17">
        <v>0.30953603350606801</v>
      </c>
      <c r="S16" s="17"/>
      <c r="T16" s="17">
        <v>0.15561797401007399</v>
      </c>
      <c r="U16" s="17">
        <v>0.33807681204183498</v>
      </c>
      <c r="V16" s="17">
        <v>0.292247342958804</v>
      </c>
      <c r="W16" s="17">
        <v>0.189274598952136</v>
      </c>
      <c r="X16" s="17"/>
      <c r="Y16" s="17">
        <v>0.19139179843365001</v>
      </c>
      <c r="Z16" s="17">
        <v>0.24682914321622901</v>
      </c>
      <c r="AA16" s="17">
        <v>0.42618542283433802</v>
      </c>
      <c r="AB16" s="17">
        <v>0.19692475876892299</v>
      </c>
      <c r="AC16" s="17">
        <v>7.4448744523777602E-2</v>
      </c>
      <c r="AD16" s="17">
        <v>0.41717219774455899</v>
      </c>
      <c r="AE16" s="17"/>
      <c r="AF16" s="17">
        <v>0.32454139479531802</v>
      </c>
      <c r="AG16" s="17"/>
      <c r="AH16" s="17">
        <v>0.26586012138959902</v>
      </c>
      <c r="AI16" s="17"/>
      <c r="AJ16" s="17">
        <v>0.24913688274606699</v>
      </c>
      <c r="AK16" s="17">
        <v>0.32547963988035</v>
      </c>
      <c r="AL16" s="17">
        <v>0.320620204219982</v>
      </c>
      <c r="AM16" s="17">
        <v>0.24735052507555</v>
      </c>
      <c r="AN16" s="17">
        <v>0.16906607900794601</v>
      </c>
    </row>
    <row r="17" spans="2:40" ht="43.5" x14ac:dyDescent="0.35">
      <c r="B17" s="18" t="s">
        <v>451</v>
      </c>
      <c r="C17" s="17">
        <v>0.167546321331832</v>
      </c>
      <c r="D17" s="17">
        <v>0.17272153172976301</v>
      </c>
      <c r="E17" s="17">
        <v>0.16139770365894701</v>
      </c>
      <c r="F17" s="17"/>
      <c r="G17" s="17">
        <v>4.3119274200150999E-2</v>
      </c>
      <c r="H17" s="17">
        <v>5.8487939610642803E-2</v>
      </c>
      <c r="I17" s="17">
        <v>7.9753248617783698E-2</v>
      </c>
      <c r="J17" s="17">
        <v>0.10389851096927499</v>
      </c>
      <c r="K17" s="17">
        <v>0.20536989751993701</v>
      </c>
      <c r="L17" s="17">
        <v>0.36129968399217199</v>
      </c>
      <c r="M17" s="17"/>
      <c r="N17" s="17">
        <v>0.117590154370105</v>
      </c>
      <c r="O17" s="17">
        <v>0.11208345267086101</v>
      </c>
      <c r="P17" s="17">
        <v>0.200494656725478</v>
      </c>
      <c r="Q17" s="17">
        <v>0.156467417993746</v>
      </c>
      <c r="R17" s="17">
        <v>0.21242124060097001</v>
      </c>
      <c r="S17" s="17"/>
      <c r="T17" s="17">
        <v>0.10387290087093699</v>
      </c>
      <c r="U17" s="17">
        <v>0.209404296042453</v>
      </c>
      <c r="V17" s="17">
        <v>0.18529214692848101</v>
      </c>
      <c r="W17" s="17">
        <v>0.11979964103802</v>
      </c>
      <c r="X17" s="17"/>
      <c r="Y17" s="17">
        <v>0.117075912590201</v>
      </c>
      <c r="Z17" s="17">
        <v>9.9253656622765293E-2</v>
      </c>
      <c r="AA17" s="17">
        <v>0.32386328047947399</v>
      </c>
      <c r="AB17" s="17">
        <v>6.69188564274147E-2</v>
      </c>
      <c r="AC17" s="17">
        <v>1.3811459903886599E-2</v>
      </c>
      <c r="AD17" s="17">
        <v>9.4097198506873897E-2</v>
      </c>
      <c r="AE17" s="17"/>
      <c r="AF17" s="17">
        <v>0.20413610119549699</v>
      </c>
      <c r="AG17" s="17"/>
      <c r="AH17" s="17">
        <v>0.16890426503907999</v>
      </c>
      <c r="AI17" s="17"/>
      <c r="AJ17" s="17">
        <v>0.18272985138661499</v>
      </c>
      <c r="AK17" s="17">
        <v>0.19869771762452301</v>
      </c>
      <c r="AL17" s="17">
        <v>0.19591253620098401</v>
      </c>
      <c r="AM17" s="17">
        <v>0.117824904191735</v>
      </c>
      <c r="AN17" s="17">
        <v>0.128956526261156</v>
      </c>
    </row>
    <row r="18" spans="2:40" x14ac:dyDescent="0.35">
      <c r="B18" s="18" t="s">
        <v>452</v>
      </c>
      <c r="C18" s="17">
        <v>0.13783537774719501</v>
      </c>
      <c r="D18" s="17">
        <v>0.157865115680907</v>
      </c>
      <c r="E18" s="17">
        <v>0.114681855838001</v>
      </c>
      <c r="F18" s="17"/>
      <c r="G18" s="17">
        <v>9.5658830977678994E-2</v>
      </c>
      <c r="H18" s="17">
        <v>0.184722447802107</v>
      </c>
      <c r="I18" s="17">
        <v>0.195906769971845</v>
      </c>
      <c r="J18" s="17">
        <v>0.18050494268721301</v>
      </c>
      <c r="K18" s="17">
        <v>0.12804289642887001</v>
      </c>
      <c r="L18" s="17">
        <v>6.9609945814916405E-2</v>
      </c>
      <c r="M18" s="17"/>
      <c r="N18" s="17">
        <v>0.12951030731121899</v>
      </c>
      <c r="O18" s="17">
        <v>0.146922683282876</v>
      </c>
      <c r="P18" s="17">
        <v>0.125309983294462</v>
      </c>
      <c r="Q18" s="17">
        <v>0.15818777869450701</v>
      </c>
      <c r="R18" s="17">
        <v>0.13184966779679899</v>
      </c>
      <c r="S18" s="17"/>
      <c r="T18" s="17">
        <v>0.175834253177272</v>
      </c>
      <c r="U18" s="17">
        <v>0.146044838853544</v>
      </c>
      <c r="V18" s="17">
        <v>0.123596288862975</v>
      </c>
      <c r="W18" s="17">
        <v>0.13683658712288299</v>
      </c>
      <c r="X18" s="17"/>
      <c r="Y18" s="17">
        <v>0.16110851593285899</v>
      </c>
      <c r="Z18" s="17">
        <v>0.13572781056894001</v>
      </c>
      <c r="AA18" s="17">
        <v>8.9983605469520098E-2</v>
      </c>
      <c r="AB18" s="17">
        <v>0.167671115083598</v>
      </c>
      <c r="AC18" s="17">
        <v>0.15355391620320499</v>
      </c>
      <c r="AD18" s="17">
        <v>0.25677735790762302</v>
      </c>
      <c r="AE18" s="17"/>
      <c r="AF18" s="17">
        <v>0.16035667864066999</v>
      </c>
      <c r="AG18" s="17"/>
      <c r="AH18" s="17">
        <v>0.13935069654252399</v>
      </c>
      <c r="AI18" s="17"/>
      <c r="AJ18" s="17">
        <v>0.13216604811114699</v>
      </c>
      <c r="AK18" s="17">
        <v>0.12880254315708001</v>
      </c>
      <c r="AL18" s="17">
        <v>0.16114660955830001</v>
      </c>
      <c r="AM18" s="17">
        <v>0.14284001014587699</v>
      </c>
      <c r="AN18" s="17">
        <v>0.109284074520602</v>
      </c>
    </row>
    <row r="19" spans="2:40" x14ac:dyDescent="0.35">
      <c r="B19" s="18" t="s">
        <v>79</v>
      </c>
      <c r="C19" s="17">
        <v>6.1371850365691497E-2</v>
      </c>
      <c r="D19" s="17">
        <v>7.0265474799709404E-2</v>
      </c>
      <c r="E19" s="17">
        <v>5.2842406281784597E-2</v>
      </c>
      <c r="F19" s="17"/>
      <c r="G19" s="17">
        <v>5.0088025554311702E-2</v>
      </c>
      <c r="H19" s="17">
        <v>5.7280038243562398E-2</v>
      </c>
      <c r="I19" s="17">
        <v>8.3971516585418696E-2</v>
      </c>
      <c r="J19" s="17">
        <v>7.5544933860325403E-2</v>
      </c>
      <c r="K19" s="17">
        <v>3.3419418495764103E-2</v>
      </c>
      <c r="L19" s="17">
        <v>6.4400198949496307E-2</v>
      </c>
      <c r="M19" s="17"/>
      <c r="N19" s="17">
        <v>7.7148852226959705E-2</v>
      </c>
      <c r="O19" s="17">
        <v>2.2208337486384299E-2</v>
      </c>
      <c r="P19" s="17">
        <v>5.81360605378703E-2</v>
      </c>
      <c r="Q19" s="17">
        <v>8.5444967547131795E-2</v>
      </c>
      <c r="R19" s="17">
        <v>4.5772495079217497E-2</v>
      </c>
      <c r="S19" s="17"/>
      <c r="T19" s="17">
        <v>4.8712148656367901E-2</v>
      </c>
      <c r="U19" s="17">
        <v>6.4462785907213202E-2</v>
      </c>
      <c r="V19" s="17">
        <v>3.1806201962938797E-2</v>
      </c>
      <c r="W19" s="17">
        <v>9.0299938121398998E-2</v>
      </c>
      <c r="X19" s="17"/>
      <c r="Y19" s="17">
        <v>6.3584344119130901E-2</v>
      </c>
      <c r="Z19" s="17">
        <v>6.4706408984707101E-2</v>
      </c>
      <c r="AA19" s="17">
        <v>7.1469339556850198E-2</v>
      </c>
      <c r="AB19" s="17">
        <v>2.5955616641887998E-2</v>
      </c>
      <c r="AC19" s="17">
        <v>2.7601651006947801E-2</v>
      </c>
      <c r="AD19" s="17">
        <v>0.100693436056656</v>
      </c>
      <c r="AE19" s="17"/>
      <c r="AF19" s="17">
        <v>7.3733412251394001E-2</v>
      </c>
      <c r="AG19" s="17"/>
      <c r="AH19" s="17">
        <v>5.9791061884727201E-2</v>
      </c>
      <c r="AI19" s="17"/>
      <c r="AJ19" s="17">
        <v>5.1888427348936297E-2</v>
      </c>
      <c r="AK19" s="17">
        <v>3.58536503599702E-2</v>
      </c>
      <c r="AL19" s="17">
        <v>6.6132399662650596E-2</v>
      </c>
      <c r="AM19" s="17">
        <v>9.0577608997221906E-2</v>
      </c>
      <c r="AN19" s="17">
        <v>5.2073207044453E-2</v>
      </c>
    </row>
    <row r="20" spans="2:40" x14ac:dyDescent="0.35">
      <c r="B20" s="18" t="s">
        <v>89</v>
      </c>
      <c r="C20" s="19">
        <v>4.9341553087803698E-2</v>
      </c>
      <c r="D20" s="19">
        <v>3.60003913933944E-2</v>
      </c>
      <c r="E20" s="19">
        <v>6.2978959073277496E-2</v>
      </c>
      <c r="F20" s="19"/>
      <c r="G20" s="19">
        <v>7.2762556789394195E-2</v>
      </c>
      <c r="H20" s="19">
        <v>4.6613967898700301E-2</v>
      </c>
      <c r="I20" s="19">
        <v>5.5642176920450197E-2</v>
      </c>
      <c r="J20" s="19">
        <v>3.69062764439732E-2</v>
      </c>
      <c r="K20" s="19">
        <v>4.77864579929606E-2</v>
      </c>
      <c r="L20" s="19">
        <v>4.6783539674160199E-2</v>
      </c>
      <c r="M20" s="19"/>
      <c r="N20" s="19">
        <v>8.2636865429435699E-2</v>
      </c>
      <c r="O20" s="19">
        <v>3.3317669044568003E-2</v>
      </c>
      <c r="P20" s="19">
        <v>4.5228931426164097E-2</v>
      </c>
      <c r="Q20" s="19">
        <v>4.6099257185238302E-2</v>
      </c>
      <c r="R20" s="19">
        <v>6.4107591883718396E-2</v>
      </c>
      <c r="S20" s="19"/>
      <c r="T20" s="19">
        <v>7.85966148767345E-2</v>
      </c>
      <c r="U20" s="19">
        <v>6.1153588374138E-2</v>
      </c>
      <c r="V20" s="19">
        <v>3.9315668708252698E-2</v>
      </c>
      <c r="W20" s="19">
        <v>2.33396766736539E-2</v>
      </c>
      <c r="X20" s="19"/>
      <c r="Y20" s="19">
        <v>4.7137518776759701E-2</v>
      </c>
      <c r="Z20" s="19">
        <v>2.4006258803719802E-2</v>
      </c>
      <c r="AA20" s="19">
        <v>5.1376374451331003E-2</v>
      </c>
      <c r="AB20" s="19">
        <v>8.9861547307480097E-2</v>
      </c>
      <c r="AC20" s="19">
        <v>6.8206028591219506E-2</v>
      </c>
      <c r="AD20" s="19">
        <v>0</v>
      </c>
      <c r="AE20" s="19"/>
      <c r="AF20" s="19">
        <v>4.7543616218126097E-2</v>
      </c>
      <c r="AG20" s="19"/>
      <c r="AH20" s="19">
        <v>4.9615049974687103E-2</v>
      </c>
      <c r="AI20" s="19"/>
      <c r="AJ20" s="19">
        <v>4.6200006182118399E-2</v>
      </c>
      <c r="AK20" s="19">
        <v>3.9074304987887103E-2</v>
      </c>
      <c r="AL20" s="19">
        <v>3.4614186429850001E-2</v>
      </c>
      <c r="AM20" s="19">
        <v>6.1107872726453502E-2</v>
      </c>
      <c r="AN20" s="19">
        <v>7.7565175921635102E-2</v>
      </c>
    </row>
    <row r="21" spans="2:40" x14ac:dyDescent="0.35">
      <c r="B21" s="16"/>
    </row>
    <row r="22" spans="2:40" x14ac:dyDescent="0.35">
      <c r="B22" t="s">
        <v>63</v>
      </c>
    </row>
    <row r="23" spans="2:40" x14ac:dyDescent="0.35">
      <c r="B23" t="s">
        <v>64</v>
      </c>
    </row>
    <row r="25" spans="2:40" x14ac:dyDescent="0.35">
      <c r="B25" s="8" t="str">
        <f>HYPERLINK("#'Contents'!A1", "Return to Contents")</f>
        <v>Return to Contents</v>
      </c>
    </row>
  </sheetData>
  <mergeCells count="9">
    <mergeCell ref="AF5"/>
    <mergeCell ref="AH5"/>
    <mergeCell ref="AJ5:AN5"/>
    <mergeCell ref="D2:AH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B00-000000000000}">
  <dimension ref="B2:AN48"/>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0" width="10.7265625" customWidth="1"/>
    <col min="41" max="41" width="2.1796875" customWidth="1"/>
  </cols>
  <sheetData>
    <row r="2" spans="2:40" ht="40" customHeight="1" x14ac:dyDescent="0.35">
      <c r="D2" s="30" t="s">
        <v>494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row>
    <row r="5" spans="2:40" ht="30" customHeight="1" x14ac:dyDescent="0.35">
      <c r="B5" s="15"/>
      <c r="C5" s="15"/>
      <c r="D5" s="29" t="s">
        <v>49</v>
      </c>
      <c r="E5" s="29"/>
      <c r="F5" s="15"/>
      <c r="G5" s="29" t="s">
        <v>50</v>
      </c>
      <c r="H5" s="29"/>
      <c r="I5" s="29"/>
      <c r="J5" s="29"/>
      <c r="K5" s="29"/>
      <c r="L5" s="29"/>
      <c r="M5" s="15"/>
      <c r="N5" s="29" t="s">
        <v>51</v>
      </c>
      <c r="O5" s="29"/>
      <c r="P5" s="29"/>
      <c r="Q5" s="29"/>
      <c r="R5" s="29"/>
      <c r="S5" s="15"/>
      <c r="T5" s="29" t="s">
        <v>52</v>
      </c>
      <c r="U5" s="29"/>
      <c r="V5" s="29"/>
      <c r="W5" s="29"/>
      <c r="X5" s="15"/>
      <c r="Y5" s="29" t="s">
        <v>53</v>
      </c>
      <c r="Z5" s="29"/>
      <c r="AA5" s="29"/>
      <c r="AB5" s="29"/>
      <c r="AC5" s="29"/>
      <c r="AD5" s="29"/>
      <c r="AE5" s="15"/>
      <c r="AF5" s="29" t="s">
        <v>42</v>
      </c>
      <c r="AG5" s="15"/>
      <c r="AH5" s="29" t="s">
        <v>43</v>
      </c>
      <c r="AI5" s="15"/>
      <c r="AJ5" s="29" t="s">
        <v>54</v>
      </c>
      <c r="AK5" s="29"/>
      <c r="AL5" s="29"/>
      <c r="AM5" s="29"/>
      <c r="AN5" s="29"/>
    </row>
    <row r="6" spans="2:4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C6" s="12" t="s">
        <v>40</v>
      </c>
      <c r="AD6" s="12" t="s">
        <v>41</v>
      </c>
      <c r="AF6" s="12" t="s">
        <v>42</v>
      </c>
      <c r="AH6" s="12" t="s">
        <v>43</v>
      </c>
      <c r="AJ6" s="12" t="s">
        <v>44</v>
      </c>
      <c r="AK6" s="12" t="s">
        <v>45</v>
      </c>
      <c r="AL6" s="12" t="s">
        <v>46</v>
      </c>
      <c r="AM6" s="12" t="s">
        <v>47</v>
      </c>
      <c r="AN6" s="12" t="s">
        <v>48</v>
      </c>
    </row>
    <row r="7" spans="2:40" ht="30" customHeight="1" x14ac:dyDescent="0.35">
      <c r="B7" s="10" t="s">
        <v>19</v>
      </c>
      <c r="C7" s="10">
        <v>1008</v>
      </c>
      <c r="D7" s="10">
        <v>459</v>
      </c>
      <c r="E7" s="10">
        <v>546</v>
      </c>
      <c r="F7" s="10"/>
      <c r="G7" s="10">
        <v>99</v>
      </c>
      <c r="H7" s="10">
        <v>151</v>
      </c>
      <c r="I7" s="10">
        <v>140</v>
      </c>
      <c r="J7" s="10">
        <v>164</v>
      </c>
      <c r="K7" s="10">
        <v>186</v>
      </c>
      <c r="L7" s="10">
        <v>268</v>
      </c>
      <c r="M7" s="10"/>
      <c r="N7" s="10">
        <v>91</v>
      </c>
      <c r="O7" s="10">
        <v>143</v>
      </c>
      <c r="P7" s="10">
        <v>357</v>
      </c>
      <c r="Q7" s="10">
        <v>280</v>
      </c>
      <c r="R7" s="10">
        <v>129</v>
      </c>
      <c r="S7" s="10"/>
      <c r="T7" s="10">
        <v>61</v>
      </c>
      <c r="U7" s="10">
        <v>290</v>
      </c>
      <c r="V7" s="10">
        <v>259</v>
      </c>
      <c r="W7" s="10">
        <v>272</v>
      </c>
      <c r="X7" s="10"/>
      <c r="Y7" s="10">
        <v>415</v>
      </c>
      <c r="Z7" s="10">
        <v>104</v>
      </c>
      <c r="AA7" s="10">
        <v>327</v>
      </c>
      <c r="AB7" s="10">
        <v>67</v>
      </c>
      <c r="AC7" s="10">
        <v>69</v>
      </c>
      <c r="AD7" s="10">
        <v>21</v>
      </c>
      <c r="AE7" s="10"/>
      <c r="AF7" s="10">
        <v>488</v>
      </c>
      <c r="AG7" s="10"/>
      <c r="AH7" s="10">
        <v>983</v>
      </c>
      <c r="AI7" s="10"/>
      <c r="AJ7" s="10">
        <v>334</v>
      </c>
      <c r="AK7" s="10">
        <v>150</v>
      </c>
      <c r="AL7" s="10">
        <v>221</v>
      </c>
      <c r="AM7" s="10">
        <v>207</v>
      </c>
      <c r="AN7" s="10">
        <v>96</v>
      </c>
    </row>
    <row r="8" spans="2:40" ht="30" customHeight="1" x14ac:dyDescent="0.35">
      <c r="B8" s="11" t="s">
        <v>20</v>
      </c>
      <c r="C8" s="11">
        <v>1008</v>
      </c>
      <c r="D8" s="11">
        <v>503</v>
      </c>
      <c r="E8" s="11">
        <v>502</v>
      </c>
      <c r="F8" s="11"/>
      <c r="G8" s="11">
        <v>109</v>
      </c>
      <c r="H8" s="11">
        <v>169</v>
      </c>
      <c r="I8" s="11">
        <v>145</v>
      </c>
      <c r="J8" s="11">
        <v>169</v>
      </c>
      <c r="K8" s="11">
        <v>162</v>
      </c>
      <c r="L8" s="11">
        <v>255</v>
      </c>
      <c r="M8" s="11"/>
      <c r="N8" s="11">
        <v>95</v>
      </c>
      <c r="O8" s="11">
        <v>146</v>
      </c>
      <c r="P8" s="11">
        <v>349</v>
      </c>
      <c r="Q8" s="11">
        <v>281</v>
      </c>
      <c r="R8" s="11">
        <v>129</v>
      </c>
      <c r="S8" s="11"/>
      <c r="T8" s="11">
        <v>62</v>
      </c>
      <c r="U8" s="11">
        <v>286</v>
      </c>
      <c r="V8" s="11">
        <v>258</v>
      </c>
      <c r="W8" s="11">
        <v>278</v>
      </c>
      <c r="X8" s="11"/>
      <c r="Y8" s="11">
        <v>428</v>
      </c>
      <c r="Z8" s="11">
        <v>102</v>
      </c>
      <c r="AA8" s="11">
        <v>309</v>
      </c>
      <c r="AB8" s="11">
        <v>69</v>
      </c>
      <c r="AC8" s="11">
        <v>74</v>
      </c>
      <c r="AD8" s="11">
        <v>21</v>
      </c>
      <c r="AE8" s="11"/>
      <c r="AF8" s="11">
        <v>487</v>
      </c>
      <c r="AG8" s="11"/>
      <c r="AH8" s="11">
        <v>984</v>
      </c>
      <c r="AI8" s="11"/>
      <c r="AJ8" s="11">
        <v>320</v>
      </c>
      <c r="AK8" s="11">
        <v>145</v>
      </c>
      <c r="AL8" s="11">
        <v>211</v>
      </c>
      <c r="AM8" s="11">
        <v>229</v>
      </c>
      <c r="AN8" s="11">
        <v>103</v>
      </c>
    </row>
    <row r="9" spans="2:40" x14ac:dyDescent="0.35">
      <c r="B9" s="18" t="s">
        <v>463</v>
      </c>
      <c r="C9" s="17">
        <v>0.61437957577212998</v>
      </c>
      <c r="D9" s="17">
        <v>0.62015859924453098</v>
      </c>
      <c r="E9" s="17">
        <v>0.60630189556690395</v>
      </c>
      <c r="F9" s="17"/>
      <c r="G9" s="17">
        <v>0.48990450234052602</v>
      </c>
      <c r="H9" s="17">
        <v>0.54170265467651701</v>
      </c>
      <c r="I9" s="17">
        <v>0.60578279557603198</v>
      </c>
      <c r="J9" s="17">
        <v>0.62488963251981</v>
      </c>
      <c r="K9" s="17">
        <v>0.669011587794619</v>
      </c>
      <c r="L9" s="17">
        <v>0.67905832279187905</v>
      </c>
      <c r="M9" s="17"/>
      <c r="N9" s="17">
        <v>0.57035620767650996</v>
      </c>
      <c r="O9" s="17">
        <v>0.64813009584582804</v>
      </c>
      <c r="P9" s="17">
        <v>0.66656307178476404</v>
      </c>
      <c r="Q9" s="17">
        <v>0.59665857337831696</v>
      </c>
      <c r="R9" s="17">
        <v>0.52243684844147198</v>
      </c>
      <c r="S9" s="17"/>
      <c r="T9" s="17">
        <v>0.53676962098663505</v>
      </c>
      <c r="U9" s="17">
        <v>0.659611187320857</v>
      </c>
      <c r="V9" s="17">
        <v>0.62384207201311603</v>
      </c>
      <c r="W9" s="17">
        <v>0.59973690292442405</v>
      </c>
      <c r="X9" s="17"/>
      <c r="Y9" s="17">
        <v>0.585636591755201</v>
      </c>
      <c r="Z9" s="17">
        <v>0.56587006719331701</v>
      </c>
      <c r="AA9" s="17">
        <v>0.66714781848500704</v>
      </c>
      <c r="AB9" s="17">
        <v>0.56842812117559205</v>
      </c>
      <c r="AC9" s="17">
        <v>0.639502618655864</v>
      </c>
      <c r="AD9" s="17">
        <v>0.72187617471209298</v>
      </c>
      <c r="AE9" s="17"/>
      <c r="AF9" s="17">
        <v>0.62860369675133299</v>
      </c>
      <c r="AG9" s="17"/>
      <c r="AH9" s="17">
        <v>0.62500842976000204</v>
      </c>
      <c r="AI9" s="17"/>
      <c r="AJ9" s="17">
        <v>0.54911514928767202</v>
      </c>
      <c r="AK9" s="17">
        <v>0.63110142880805198</v>
      </c>
      <c r="AL9" s="17">
        <v>0.66286509123589699</v>
      </c>
      <c r="AM9" s="17">
        <v>0.64784481297277496</v>
      </c>
      <c r="AN9" s="17">
        <v>0.61987437871402895</v>
      </c>
    </row>
    <row r="10" spans="2:40" x14ac:dyDescent="0.35">
      <c r="B10" s="18" t="s">
        <v>464</v>
      </c>
      <c r="C10" s="17">
        <v>0.58690331034578203</v>
      </c>
      <c r="D10" s="17">
        <v>0.58348830356631698</v>
      </c>
      <c r="E10" s="17">
        <v>0.59184505628584705</v>
      </c>
      <c r="F10" s="17"/>
      <c r="G10" s="17">
        <v>0.59561147472869003</v>
      </c>
      <c r="H10" s="17">
        <v>0.50580648195237998</v>
      </c>
      <c r="I10" s="17">
        <v>0.52579692391320199</v>
      </c>
      <c r="J10" s="17">
        <v>0.57576785584466605</v>
      </c>
      <c r="K10" s="17">
        <v>0.63537116149705797</v>
      </c>
      <c r="L10" s="17">
        <v>0.64839229533469001</v>
      </c>
      <c r="M10" s="17"/>
      <c r="N10" s="17">
        <v>0.61731543487075702</v>
      </c>
      <c r="O10" s="17">
        <v>0.54404124366733597</v>
      </c>
      <c r="P10" s="17">
        <v>0.627953551361081</v>
      </c>
      <c r="Q10" s="17">
        <v>0.59691831550802399</v>
      </c>
      <c r="R10" s="17">
        <v>0.48640945391610402</v>
      </c>
      <c r="S10" s="17"/>
      <c r="T10" s="17">
        <v>0.57070994248497497</v>
      </c>
      <c r="U10" s="17">
        <v>0.63751816207346101</v>
      </c>
      <c r="V10" s="17">
        <v>0.57325468476444996</v>
      </c>
      <c r="W10" s="17">
        <v>0.56949962547940403</v>
      </c>
      <c r="X10" s="17"/>
      <c r="Y10" s="17">
        <v>0.54546708661059595</v>
      </c>
      <c r="Z10" s="17">
        <v>0.61576838573699799</v>
      </c>
      <c r="AA10" s="17">
        <v>0.64254195642832401</v>
      </c>
      <c r="AB10" s="17">
        <v>0.60119188831039305</v>
      </c>
      <c r="AC10" s="17">
        <v>0.59312026690271702</v>
      </c>
      <c r="AD10" s="17">
        <v>0.49557844855838401</v>
      </c>
      <c r="AE10" s="17"/>
      <c r="AF10" s="17">
        <v>0.57520604874785697</v>
      </c>
      <c r="AG10" s="17"/>
      <c r="AH10" s="17">
        <v>0.59419674373002496</v>
      </c>
      <c r="AI10" s="17"/>
      <c r="AJ10" s="17">
        <v>0.51300078218299106</v>
      </c>
      <c r="AK10" s="17">
        <v>0.622080766095094</v>
      </c>
      <c r="AL10" s="17">
        <v>0.62696260283717797</v>
      </c>
      <c r="AM10" s="17">
        <v>0.62494697321845905</v>
      </c>
      <c r="AN10" s="17">
        <v>0.60033601340320797</v>
      </c>
    </row>
    <row r="11" spans="2:40" x14ac:dyDescent="0.35">
      <c r="B11" s="18" t="s">
        <v>465</v>
      </c>
      <c r="C11" s="17">
        <v>0.50114937267094395</v>
      </c>
      <c r="D11" s="17">
        <v>0.47340216135375601</v>
      </c>
      <c r="E11" s="17">
        <v>0.52991646496372002</v>
      </c>
      <c r="F11" s="17"/>
      <c r="G11" s="17">
        <v>0.558925225929644</v>
      </c>
      <c r="H11" s="17">
        <v>0.46846506034701002</v>
      </c>
      <c r="I11" s="17">
        <v>0.48471512202118999</v>
      </c>
      <c r="J11" s="17">
        <v>0.45506150255794803</v>
      </c>
      <c r="K11" s="17">
        <v>0.46528686311643203</v>
      </c>
      <c r="L11" s="17">
        <v>0.56083702035360095</v>
      </c>
      <c r="M11" s="17"/>
      <c r="N11" s="17">
        <v>0.54772267250061102</v>
      </c>
      <c r="O11" s="17">
        <v>0.49603923210402101</v>
      </c>
      <c r="P11" s="17">
        <v>0.49771725391568999</v>
      </c>
      <c r="Q11" s="17">
        <v>0.50713977402391996</v>
      </c>
      <c r="R11" s="17">
        <v>0.46906085526283298</v>
      </c>
      <c r="S11" s="17"/>
      <c r="T11" s="17">
        <v>0.476696420410262</v>
      </c>
      <c r="U11" s="17">
        <v>0.50261146740130302</v>
      </c>
      <c r="V11" s="17">
        <v>0.52911145050872399</v>
      </c>
      <c r="W11" s="17">
        <v>0.50716325334281698</v>
      </c>
      <c r="X11" s="17"/>
      <c r="Y11" s="17">
        <v>0.49123971903101499</v>
      </c>
      <c r="Z11" s="17">
        <v>0.56239723707169498</v>
      </c>
      <c r="AA11" s="17">
        <v>0.51463468818806601</v>
      </c>
      <c r="AB11" s="17">
        <v>0.41801662906755699</v>
      </c>
      <c r="AC11" s="17">
        <v>0.54515036645236403</v>
      </c>
      <c r="AD11" s="17">
        <v>0.35969162193476401</v>
      </c>
      <c r="AE11" s="17"/>
      <c r="AF11" s="17">
        <v>0.48128670942164797</v>
      </c>
      <c r="AG11" s="17"/>
      <c r="AH11" s="17">
        <v>0.51142720524934604</v>
      </c>
      <c r="AI11" s="17"/>
      <c r="AJ11" s="17">
        <v>0.45368175606356498</v>
      </c>
      <c r="AK11" s="17">
        <v>0.52262237328271899</v>
      </c>
      <c r="AL11" s="17">
        <v>0.51020652161202795</v>
      </c>
      <c r="AM11" s="17">
        <v>0.56997121572754605</v>
      </c>
      <c r="AN11" s="17">
        <v>0.44682696237116698</v>
      </c>
    </row>
    <row r="12" spans="2:40" x14ac:dyDescent="0.35">
      <c r="B12" s="18" t="s">
        <v>466</v>
      </c>
      <c r="C12" s="17">
        <v>0.45211581227226399</v>
      </c>
      <c r="D12" s="17">
        <v>0.442945555319958</v>
      </c>
      <c r="E12" s="17">
        <v>0.46003981446686698</v>
      </c>
      <c r="F12" s="17"/>
      <c r="G12" s="17">
        <v>0.50628124179478196</v>
      </c>
      <c r="H12" s="17">
        <v>0.48271495287638799</v>
      </c>
      <c r="I12" s="17">
        <v>0.43982238866911499</v>
      </c>
      <c r="J12" s="17">
        <v>0.401147163987359</v>
      </c>
      <c r="K12" s="17">
        <v>0.46868817032250298</v>
      </c>
      <c r="L12" s="17">
        <v>0.43892099021672398</v>
      </c>
      <c r="M12" s="17"/>
      <c r="N12" s="17">
        <v>0.40208355058838002</v>
      </c>
      <c r="O12" s="17">
        <v>0.41697522008635202</v>
      </c>
      <c r="P12" s="17">
        <v>0.45880517456561798</v>
      </c>
      <c r="Q12" s="17">
        <v>0.489913228714347</v>
      </c>
      <c r="R12" s="17">
        <v>0.42534174612223402</v>
      </c>
      <c r="S12" s="17"/>
      <c r="T12" s="17">
        <v>0.47634423436920498</v>
      </c>
      <c r="U12" s="17">
        <v>0.40373638643874699</v>
      </c>
      <c r="V12" s="17">
        <v>0.48809249069191801</v>
      </c>
      <c r="W12" s="17">
        <v>0.50389364317162799</v>
      </c>
      <c r="X12" s="17"/>
      <c r="Y12" s="17">
        <v>0.49239790474520601</v>
      </c>
      <c r="Z12" s="17">
        <v>0.48633865421561701</v>
      </c>
      <c r="AA12" s="17">
        <v>0.395111605540787</v>
      </c>
      <c r="AB12" s="17">
        <v>0.47320442879936198</v>
      </c>
      <c r="AC12" s="17">
        <v>0.42294462959111001</v>
      </c>
      <c r="AD12" s="17">
        <v>0.31504569749528499</v>
      </c>
      <c r="AE12" s="17"/>
      <c r="AF12" s="17">
        <v>0.469150171110717</v>
      </c>
      <c r="AG12" s="17"/>
      <c r="AH12" s="17">
        <v>0.45787619528978701</v>
      </c>
      <c r="AI12" s="17"/>
      <c r="AJ12" s="17">
        <v>0.437767503173357</v>
      </c>
      <c r="AK12" s="17">
        <v>0.42785287956404999</v>
      </c>
      <c r="AL12" s="17">
        <v>0.48239254249937003</v>
      </c>
      <c r="AM12" s="17">
        <v>0.47448980323643197</v>
      </c>
      <c r="AN12" s="17">
        <v>0.41908231854049499</v>
      </c>
    </row>
    <row r="13" spans="2:40" x14ac:dyDescent="0.35">
      <c r="B13" s="18" t="s">
        <v>467</v>
      </c>
      <c r="C13" s="17">
        <v>0.39813272820548801</v>
      </c>
      <c r="D13" s="17">
        <v>0.419970168466831</v>
      </c>
      <c r="E13" s="17">
        <v>0.37472215692281402</v>
      </c>
      <c r="F13" s="17"/>
      <c r="G13" s="17">
        <v>0.38786075426161098</v>
      </c>
      <c r="H13" s="17">
        <v>0.37135556554305099</v>
      </c>
      <c r="I13" s="17">
        <v>0.31344826551830801</v>
      </c>
      <c r="J13" s="17">
        <v>0.42912587734326102</v>
      </c>
      <c r="K13" s="17">
        <v>0.44971666069559002</v>
      </c>
      <c r="L13" s="17">
        <v>0.41519782850548298</v>
      </c>
      <c r="M13" s="17"/>
      <c r="N13" s="17">
        <v>0.44254324923041799</v>
      </c>
      <c r="O13" s="17">
        <v>0.407667102040979</v>
      </c>
      <c r="P13" s="17">
        <v>0.41771533125190702</v>
      </c>
      <c r="Q13" s="17">
        <v>0.36704789912955599</v>
      </c>
      <c r="R13" s="17">
        <v>0.37930834935283098</v>
      </c>
      <c r="S13" s="17"/>
      <c r="T13" s="17">
        <v>0.437081858701515</v>
      </c>
      <c r="U13" s="17">
        <v>0.43164903341052202</v>
      </c>
      <c r="V13" s="17">
        <v>0.33948250445209199</v>
      </c>
      <c r="W13" s="17">
        <v>0.38395009108386902</v>
      </c>
      <c r="X13" s="17"/>
      <c r="Y13" s="17">
        <v>0.36715707517588603</v>
      </c>
      <c r="Z13" s="17">
        <v>0.41433986200006201</v>
      </c>
      <c r="AA13" s="17">
        <v>0.41495422201830001</v>
      </c>
      <c r="AB13" s="17">
        <v>0.44249307671353</v>
      </c>
      <c r="AC13" s="17">
        <v>0.507381370309962</v>
      </c>
      <c r="AD13" s="17">
        <v>0.18386931526918501</v>
      </c>
      <c r="AE13" s="17"/>
      <c r="AF13" s="17">
        <v>0.42580723655937402</v>
      </c>
      <c r="AG13" s="17"/>
      <c r="AH13" s="17">
        <v>0.40305876794629703</v>
      </c>
      <c r="AI13" s="17"/>
      <c r="AJ13" s="17">
        <v>0.37258067803884798</v>
      </c>
      <c r="AK13" s="17">
        <v>0.345273788728227</v>
      </c>
      <c r="AL13" s="17">
        <v>0.389153424588635</v>
      </c>
      <c r="AM13" s="17">
        <v>0.47376093896149202</v>
      </c>
      <c r="AN13" s="17">
        <v>0.402181029929358</v>
      </c>
    </row>
    <row r="14" spans="2:40" x14ac:dyDescent="0.35">
      <c r="B14" s="18" t="s">
        <v>468</v>
      </c>
      <c r="C14" s="17">
        <v>0.397360067360498</v>
      </c>
      <c r="D14" s="17">
        <v>0.41491445882585098</v>
      </c>
      <c r="E14" s="17">
        <v>0.37818278982832199</v>
      </c>
      <c r="F14" s="17"/>
      <c r="G14" s="17">
        <v>0.56449726463726602</v>
      </c>
      <c r="H14" s="17">
        <v>0.32284935320506902</v>
      </c>
      <c r="I14" s="17">
        <v>0.38486411159985701</v>
      </c>
      <c r="J14" s="17">
        <v>0.326762441204902</v>
      </c>
      <c r="K14" s="17">
        <v>0.39001424195175399</v>
      </c>
      <c r="L14" s="17">
        <v>0.43394071670753898</v>
      </c>
      <c r="M14" s="17"/>
      <c r="N14" s="17">
        <v>0.52494053742577595</v>
      </c>
      <c r="O14" s="17">
        <v>0.42246233706988601</v>
      </c>
      <c r="P14" s="17">
        <v>0.38243554562637</v>
      </c>
      <c r="Q14" s="17">
        <v>0.38859807537679297</v>
      </c>
      <c r="R14" s="17">
        <v>0.34373530654703399</v>
      </c>
      <c r="S14" s="17"/>
      <c r="T14" s="17">
        <v>0.56845631147519204</v>
      </c>
      <c r="U14" s="17">
        <v>0.39769608008631402</v>
      </c>
      <c r="V14" s="17">
        <v>0.42442988170694002</v>
      </c>
      <c r="W14" s="17">
        <v>0.37459696456577002</v>
      </c>
      <c r="X14" s="17"/>
      <c r="Y14" s="17">
        <v>0.35503955927538999</v>
      </c>
      <c r="Z14" s="17">
        <v>0.407459396022194</v>
      </c>
      <c r="AA14" s="17">
        <v>0.41241116919926601</v>
      </c>
      <c r="AB14" s="17">
        <v>0.38998692636947702</v>
      </c>
      <c r="AC14" s="17">
        <v>0.63513918827043003</v>
      </c>
      <c r="AD14" s="17">
        <v>0.18917800249432701</v>
      </c>
      <c r="AE14" s="17"/>
      <c r="AF14" s="17">
        <v>0.39647906506305203</v>
      </c>
      <c r="AG14" s="17"/>
      <c r="AH14" s="17">
        <v>0.40308976875861102</v>
      </c>
      <c r="AI14" s="17"/>
      <c r="AJ14" s="17">
        <v>0.34972780295233802</v>
      </c>
      <c r="AK14" s="17">
        <v>0.35511817014500302</v>
      </c>
      <c r="AL14" s="17">
        <v>0.46524361233497502</v>
      </c>
      <c r="AM14" s="17">
        <v>0.418576168174432</v>
      </c>
      <c r="AN14" s="17">
        <v>0.418578364747414</v>
      </c>
    </row>
    <row r="15" spans="2:40" x14ac:dyDescent="0.35">
      <c r="B15" s="18" t="s">
        <v>55</v>
      </c>
      <c r="C15" s="17">
        <v>0.33593600870239099</v>
      </c>
      <c r="D15" s="17">
        <v>0.31592106013850302</v>
      </c>
      <c r="E15" s="17">
        <v>0.35598512737947602</v>
      </c>
      <c r="F15" s="17"/>
      <c r="G15" s="17">
        <v>0.434860974654668</v>
      </c>
      <c r="H15" s="17">
        <v>0.28226699751501499</v>
      </c>
      <c r="I15" s="17">
        <v>0.36364341975446901</v>
      </c>
      <c r="J15" s="17">
        <v>0.28801235460505797</v>
      </c>
      <c r="K15" s="17">
        <v>0.27733049135690901</v>
      </c>
      <c r="L15" s="17">
        <v>0.382483579906511</v>
      </c>
      <c r="M15" s="17"/>
      <c r="N15" s="17">
        <v>0.36830570812339802</v>
      </c>
      <c r="O15" s="17">
        <v>0.327340041178385</v>
      </c>
      <c r="P15" s="17">
        <v>0.34300954469466899</v>
      </c>
      <c r="Q15" s="17">
        <v>0.33062797145535</v>
      </c>
      <c r="R15" s="17">
        <v>0.30263127580956001</v>
      </c>
      <c r="S15" s="17"/>
      <c r="T15" s="17">
        <v>0.33905815135740802</v>
      </c>
      <c r="U15" s="17">
        <v>0.31109353011900998</v>
      </c>
      <c r="V15" s="17">
        <v>0.34791207304451699</v>
      </c>
      <c r="W15" s="17">
        <v>0.36631294713231699</v>
      </c>
      <c r="X15" s="17"/>
      <c r="Y15" s="17">
        <v>0.32250572585515302</v>
      </c>
      <c r="Z15" s="17">
        <v>0.29490712725553903</v>
      </c>
      <c r="AA15" s="17">
        <v>0.36567227534763602</v>
      </c>
      <c r="AB15" s="17">
        <v>0.35759717979970701</v>
      </c>
      <c r="AC15" s="17">
        <v>0.33391017373655102</v>
      </c>
      <c r="AD15" s="17">
        <v>0.34225018164667997</v>
      </c>
      <c r="AE15" s="17"/>
      <c r="AF15" s="17">
        <v>0.141752223520833</v>
      </c>
      <c r="AG15" s="17"/>
      <c r="AH15" s="17">
        <v>0.34236655871405403</v>
      </c>
      <c r="AI15" s="17"/>
      <c r="AJ15" s="17">
        <v>0.31725779156265299</v>
      </c>
      <c r="AK15" s="17">
        <v>0.380978119713547</v>
      </c>
      <c r="AL15" s="17">
        <v>0.37323106399579498</v>
      </c>
      <c r="AM15" s="17">
        <v>0.31040362420413298</v>
      </c>
      <c r="AN15" s="17">
        <v>0.31092224920036499</v>
      </c>
    </row>
    <row r="16" spans="2:40" x14ac:dyDescent="0.35">
      <c r="B16" s="18" t="s">
        <v>469</v>
      </c>
      <c r="C16" s="17">
        <v>0.251265311732918</v>
      </c>
      <c r="D16" s="17">
        <v>0.22582178215774701</v>
      </c>
      <c r="E16" s="17">
        <v>0.27821026804314702</v>
      </c>
      <c r="F16" s="17"/>
      <c r="G16" s="17">
        <v>0.24137056406774601</v>
      </c>
      <c r="H16" s="17">
        <v>0.25486103318854197</v>
      </c>
      <c r="I16" s="17">
        <v>0.20701157141222201</v>
      </c>
      <c r="J16" s="17">
        <v>0.221369190446527</v>
      </c>
      <c r="K16" s="17">
        <v>0.28765093641846101</v>
      </c>
      <c r="L16" s="17">
        <v>0.27502212947080901</v>
      </c>
      <c r="M16" s="17"/>
      <c r="N16" s="17">
        <v>0.25198537898892798</v>
      </c>
      <c r="O16" s="17">
        <v>0.24611524643197</v>
      </c>
      <c r="P16" s="17">
        <v>0.28210097306494097</v>
      </c>
      <c r="Q16" s="17">
        <v>0.19967302936939199</v>
      </c>
      <c r="R16" s="17">
        <v>0.25629546988065599</v>
      </c>
      <c r="S16" s="17"/>
      <c r="T16" s="17">
        <v>0.152371712010726</v>
      </c>
      <c r="U16" s="17">
        <v>0.28088203798885403</v>
      </c>
      <c r="V16" s="17">
        <v>0.30349424283308901</v>
      </c>
      <c r="W16" s="17">
        <v>0.22022670655203999</v>
      </c>
      <c r="X16" s="17"/>
      <c r="Y16" s="17">
        <v>0.22883970929108699</v>
      </c>
      <c r="Z16" s="17">
        <v>0.27862735703543801</v>
      </c>
      <c r="AA16" s="17">
        <v>0.291836792945598</v>
      </c>
      <c r="AB16" s="17">
        <v>0.224357957013018</v>
      </c>
      <c r="AC16" s="17">
        <v>0.20900905105272899</v>
      </c>
      <c r="AD16" s="17">
        <v>0.19023767455429699</v>
      </c>
      <c r="AE16" s="17"/>
      <c r="AF16" s="17">
        <v>0.22556605372456801</v>
      </c>
      <c r="AG16" s="17"/>
      <c r="AH16" s="17">
        <v>0.25469784500057102</v>
      </c>
      <c r="AI16" s="17"/>
      <c r="AJ16" s="17">
        <v>0.22491104990145</v>
      </c>
      <c r="AK16" s="17">
        <v>0.30665354732699102</v>
      </c>
      <c r="AL16" s="17">
        <v>0.26401764218909801</v>
      </c>
      <c r="AM16" s="17">
        <v>0.223765117024947</v>
      </c>
      <c r="AN16" s="17">
        <v>0.29018640383777999</v>
      </c>
    </row>
    <row r="17" spans="2:40" x14ac:dyDescent="0.35">
      <c r="B17" s="18" t="s">
        <v>470</v>
      </c>
      <c r="C17" s="17">
        <v>0.24778155251575901</v>
      </c>
      <c r="D17" s="17">
        <v>0.28117796315806498</v>
      </c>
      <c r="E17" s="17">
        <v>0.213885055003499</v>
      </c>
      <c r="F17" s="17"/>
      <c r="G17" s="17">
        <v>0.34670541040083502</v>
      </c>
      <c r="H17" s="17">
        <v>0.36830343553833</v>
      </c>
      <c r="I17" s="17">
        <v>0.26659790734799399</v>
      </c>
      <c r="J17" s="17">
        <v>0.21538410037712299</v>
      </c>
      <c r="K17" s="17">
        <v>0.18576640416144699</v>
      </c>
      <c r="L17" s="17">
        <v>0.175661042567863</v>
      </c>
      <c r="M17" s="17"/>
      <c r="N17" s="17">
        <v>0.38038508207417498</v>
      </c>
      <c r="O17" s="17">
        <v>0.26166419640862498</v>
      </c>
      <c r="P17" s="17">
        <v>0.20462665489697601</v>
      </c>
      <c r="Q17" s="17">
        <v>0.23196258531234301</v>
      </c>
      <c r="R17" s="17">
        <v>0.28502194559030603</v>
      </c>
      <c r="S17" s="17"/>
      <c r="T17" s="17">
        <v>0.31302917559166799</v>
      </c>
      <c r="U17" s="17">
        <v>0.24079604895795201</v>
      </c>
      <c r="V17" s="17">
        <v>0.28498060173039402</v>
      </c>
      <c r="W17" s="17">
        <v>0.199919028326348</v>
      </c>
      <c r="X17" s="17"/>
      <c r="Y17" s="17">
        <v>0.25432103431406</v>
      </c>
      <c r="Z17" s="17">
        <v>0.329812734947945</v>
      </c>
      <c r="AA17" s="17">
        <v>0.177390945946792</v>
      </c>
      <c r="AB17" s="17">
        <v>0.26209441622639201</v>
      </c>
      <c r="AC17" s="17">
        <v>0.33848454127662803</v>
      </c>
      <c r="AD17" s="17">
        <v>0.35362599123029198</v>
      </c>
      <c r="AE17" s="17"/>
      <c r="AF17" s="17">
        <v>0.22670447359837201</v>
      </c>
      <c r="AG17" s="17"/>
      <c r="AH17" s="17">
        <v>0.251945563873537</v>
      </c>
      <c r="AI17" s="17"/>
      <c r="AJ17" s="17">
        <v>0.22395973562666199</v>
      </c>
      <c r="AK17" s="17">
        <v>0.31596305199687202</v>
      </c>
      <c r="AL17" s="17">
        <v>0.21208152559060101</v>
      </c>
      <c r="AM17" s="17">
        <v>0.277754070404446</v>
      </c>
      <c r="AN17" s="17">
        <v>0.23230255314147699</v>
      </c>
    </row>
    <row r="18" spans="2:40" x14ac:dyDescent="0.35">
      <c r="B18" s="18" t="s">
        <v>56</v>
      </c>
      <c r="C18" s="17">
        <v>0.221283916703538</v>
      </c>
      <c r="D18" s="17">
        <v>0.24706206482919299</v>
      </c>
      <c r="E18" s="17">
        <v>0.19681992592320499</v>
      </c>
      <c r="F18" s="17"/>
      <c r="G18" s="17">
        <v>8.5353089977717303E-2</v>
      </c>
      <c r="H18" s="17">
        <v>0.15337288555245701</v>
      </c>
      <c r="I18" s="17">
        <v>0.22776246278447401</v>
      </c>
      <c r="J18" s="17">
        <v>0.24630085995176601</v>
      </c>
      <c r="K18" s="17">
        <v>0.26484516703908301</v>
      </c>
      <c r="L18" s="17">
        <v>0.276525961218898</v>
      </c>
      <c r="M18" s="17"/>
      <c r="N18" s="17">
        <v>0.21613354311764299</v>
      </c>
      <c r="O18" s="17">
        <v>0.22916459976714301</v>
      </c>
      <c r="P18" s="17">
        <v>0.22300147500471301</v>
      </c>
      <c r="Q18" s="17">
        <v>0.230485154109588</v>
      </c>
      <c r="R18" s="17">
        <v>0.19810685451600199</v>
      </c>
      <c r="S18" s="17"/>
      <c r="T18" s="17">
        <v>0.19653355914881701</v>
      </c>
      <c r="U18" s="17">
        <v>0.246681438479568</v>
      </c>
      <c r="V18" s="17">
        <v>0.221044605972717</v>
      </c>
      <c r="W18" s="17">
        <v>0.223848501919158</v>
      </c>
      <c r="X18" s="17"/>
      <c r="Y18" s="17">
        <v>0.21259658345142601</v>
      </c>
      <c r="Z18" s="17">
        <v>0.24013035579119399</v>
      </c>
      <c r="AA18" s="17">
        <v>0.262936176591059</v>
      </c>
      <c r="AB18" s="17">
        <v>0.15696883317355401</v>
      </c>
      <c r="AC18" s="17">
        <v>0.14238584796523401</v>
      </c>
      <c r="AD18" s="17">
        <v>0.14985375841977799</v>
      </c>
      <c r="AE18" s="17"/>
      <c r="AF18" s="17">
        <v>0.37686104969241102</v>
      </c>
      <c r="AG18" s="17"/>
      <c r="AH18" s="17">
        <v>0.223479857413658</v>
      </c>
      <c r="AI18" s="17"/>
      <c r="AJ18" s="17">
        <v>0.20416985919302899</v>
      </c>
      <c r="AK18" s="17">
        <v>0.213133701699806</v>
      </c>
      <c r="AL18" s="17">
        <v>0.23613272219144299</v>
      </c>
      <c r="AM18" s="17">
        <v>0.23286893085198801</v>
      </c>
      <c r="AN18" s="17">
        <v>0.22975200778083199</v>
      </c>
    </row>
    <row r="19" spans="2:40" x14ac:dyDescent="0.35">
      <c r="B19" s="18" t="s">
        <v>471</v>
      </c>
      <c r="C19" s="17">
        <v>0.20875000254696399</v>
      </c>
      <c r="D19" s="17">
        <v>0.18696599001732001</v>
      </c>
      <c r="E19" s="17">
        <v>0.23178150188426999</v>
      </c>
      <c r="F19" s="17"/>
      <c r="G19" s="17">
        <v>2.8833357478385301E-2</v>
      </c>
      <c r="H19" s="17">
        <v>0.143047450434894</v>
      </c>
      <c r="I19" s="17">
        <v>0.212043615751699</v>
      </c>
      <c r="J19" s="17">
        <v>0.19441951909211599</v>
      </c>
      <c r="K19" s="17">
        <v>0.21857386690626099</v>
      </c>
      <c r="L19" s="17">
        <v>0.33067107351681502</v>
      </c>
      <c r="M19" s="17"/>
      <c r="N19" s="17">
        <v>0.18121974627557699</v>
      </c>
      <c r="O19" s="17">
        <v>0.12579301559352801</v>
      </c>
      <c r="P19" s="17">
        <v>0.26200215508811903</v>
      </c>
      <c r="Q19" s="17">
        <v>0.19253486001141101</v>
      </c>
      <c r="R19" s="17">
        <v>0.21167486938577601</v>
      </c>
      <c r="S19" s="17"/>
      <c r="T19" s="17">
        <v>0.139828288678954</v>
      </c>
      <c r="U19" s="17">
        <v>0.17930849807365401</v>
      </c>
      <c r="V19" s="17">
        <v>0.22366400566658901</v>
      </c>
      <c r="W19" s="17">
        <v>0.25221677172819501</v>
      </c>
      <c r="X19" s="17"/>
      <c r="Y19" s="17">
        <v>0.198914453685785</v>
      </c>
      <c r="Z19" s="17">
        <v>0.15040524628089699</v>
      </c>
      <c r="AA19" s="17">
        <v>0.298881144832777</v>
      </c>
      <c r="AB19" s="17">
        <v>0.158699929155278</v>
      </c>
      <c r="AC19" s="17">
        <v>4.3795634225499903E-2</v>
      </c>
      <c r="AD19" s="17">
        <v>7.7140144764630394E-2</v>
      </c>
      <c r="AE19" s="17"/>
      <c r="AF19" s="17">
        <v>0.15397058109325501</v>
      </c>
      <c r="AG19" s="17"/>
      <c r="AH19" s="17">
        <v>0.211228606019354</v>
      </c>
      <c r="AI19" s="17"/>
      <c r="AJ19" s="17">
        <v>0.201659330146642</v>
      </c>
      <c r="AK19" s="17">
        <v>0.26541022666380698</v>
      </c>
      <c r="AL19" s="17">
        <v>0.225307779753701</v>
      </c>
      <c r="AM19" s="17">
        <v>0.17052743372356299</v>
      </c>
      <c r="AN19" s="17">
        <v>0.202075827217819</v>
      </c>
    </row>
    <row r="20" spans="2:40" x14ac:dyDescent="0.35">
      <c r="B20" s="18" t="s">
        <v>472</v>
      </c>
      <c r="C20" s="17">
        <v>0.20464219162286801</v>
      </c>
      <c r="D20" s="17">
        <v>0.21742428381592599</v>
      </c>
      <c r="E20" s="17">
        <v>0.193077287734125</v>
      </c>
      <c r="F20" s="17"/>
      <c r="G20" s="17">
        <v>0.27242732392029601</v>
      </c>
      <c r="H20" s="17">
        <v>0.31306090898912903</v>
      </c>
      <c r="I20" s="17">
        <v>0.24704474356513101</v>
      </c>
      <c r="J20" s="17">
        <v>0.19571580691983301</v>
      </c>
      <c r="K20" s="17">
        <v>0.14592735231915599</v>
      </c>
      <c r="L20" s="17">
        <v>0.122776781492747</v>
      </c>
      <c r="M20" s="17"/>
      <c r="N20" s="17">
        <v>0.24661206289839099</v>
      </c>
      <c r="O20" s="17">
        <v>0.19344423239195199</v>
      </c>
      <c r="P20" s="17">
        <v>0.158431165937301</v>
      </c>
      <c r="Q20" s="17">
        <v>0.24112029287870501</v>
      </c>
      <c r="R20" s="17">
        <v>0.229714630174951</v>
      </c>
      <c r="S20" s="17"/>
      <c r="T20" s="17">
        <v>0.22163328081182901</v>
      </c>
      <c r="U20" s="17">
        <v>0.16961346213068901</v>
      </c>
      <c r="V20" s="17">
        <v>0.199517319533559</v>
      </c>
      <c r="W20" s="17">
        <v>0.26506466172415799</v>
      </c>
      <c r="X20" s="17"/>
      <c r="Y20" s="17">
        <v>0.27122786230168699</v>
      </c>
      <c r="Z20" s="17">
        <v>0.209207071586234</v>
      </c>
      <c r="AA20" s="17">
        <v>0.11600167948875501</v>
      </c>
      <c r="AB20" s="17">
        <v>0.184953891094427</v>
      </c>
      <c r="AC20" s="17">
        <v>0.23458967329725799</v>
      </c>
      <c r="AD20" s="17">
        <v>0.13878819562660699</v>
      </c>
      <c r="AE20" s="17"/>
      <c r="AF20" s="17">
        <v>0.18437757688967699</v>
      </c>
      <c r="AG20" s="17"/>
      <c r="AH20" s="17">
        <v>0.20655565150316399</v>
      </c>
      <c r="AI20" s="17"/>
      <c r="AJ20" s="17">
        <v>0.21715550928416399</v>
      </c>
      <c r="AK20" s="17">
        <v>0.19166832408218701</v>
      </c>
      <c r="AL20" s="17">
        <v>0.19694740499981001</v>
      </c>
      <c r="AM20" s="17">
        <v>0.20948970722740601</v>
      </c>
      <c r="AN20" s="17">
        <v>0.18901566779578</v>
      </c>
    </row>
    <row r="21" spans="2:40" x14ac:dyDescent="0.35">
      <c r="B21" s="18" t="s">
        <v>473</v>
      </c>
      <c r="C21" s="17">
        <v>0.200754053163061</v>
      </c>
      <c r="D21" s="17">
        <v>0.23556918223746201</v>
      </c>
      <c r="E21" s="17">
        <v>0.16511251660228701</v>
      </c>
      <c r="F21" s="17"/>
      <c r="G21" s="17">
        <v>0.24985208844250001</v>
      </c>
      <c r="H21" s="17">
        <v>0.19227293689681299</v>
      </c>
      <c r="I21" s="17">
        <v>0.168718528669632</v>
      </c>
      <c r="J21" s="17">
        <v>0.159172799494575</v>
      </c>
      <c r="K21" s="17">
        <v>0.19530740774496799</v>
      </c>
      <c r="L21" s="17">
        <v>0.234664716309199</v>
      </c>
      <c r="M21" s="17"/>
      <c r="N21" s="17">
        <v>0.19334664324920001</v>
      </c>
      <c r="O21" s="17">
        <v>0.20050000651560701</v>
      </c>
      <c r="P21" s="17">
        <v>0.170975031088167</v>
      </c>
      <c r="Q21" s="17">
        <v>0.17716078471574401</v>
      </c>
      <c r="R21" s="17">
        <v>0.33731855099500802</v>
      </c>
      <c r="S21" s="17"/>
      <c r="T21" s="17">
        <v>0.20276842761703001</v>
      </c>
      <c r="U21" s="17">
        <v>0.245823216949875</v>
      </c>
      <c r="V21" s="17">
        <v>0.215125994091001</v>
      </c>
      <c r="W21" s="17">
        <v>0.15601158099572801</v>
      </c>
      <c r="X21" s="17"/>
      <c r="Y21" s="17">
        <v>0.16137109908103101</v>
      </c>
      <c r="Z21" s="17">
        <v>0.26702216591619099</v>
      </c>
      <c r="AA21" s="17">
        <v>0.237724569464425</v>
      </c>
      <c r="AB21" s="17">
        <v>0.227675687174931</v>
      </c>
      <c r="AC21" s="17">
        <v>0.16738169308815901</v>
      </c>
      <c r="AD21" s="17">
        <v>0.12702096840001401</v>
      </c>
      <c r="AE21" s="17"/>
      <c r="AF21" s="17">
        <v>0.22312871406998699</v>
      </c>
      <c r="AG21" s="17"/>
      <c r="AH21" s="17">
        <v>0.20266080974498599</v>
      </c>
      <c r="AI21" s="17"/>
      <c r="AJ21" s="17">
        <v>0.20208385707523399</v>
      </c>
      <c r="AK21" s="17">
        <v>0.17295215387733601</v>
      </c>
      <c r="AL21" s="17">
        <v>0.19918591074210601</v>
      </c>
      <c r="AM21" s="17">
        <v>0.223943662397735</v>
      </c>
      <c r="AN21" s="17">
        <v>0.18741614714962301</v>
      </c>
    </row>
    <row r="22" spans="2:40" x14ac:dyDescent="0.35">
      <c r="B22" s="18" t="s">
        <v>474</v>
      </c>
      <c r="C22" s="17">
        <v>0.156384237784294</v>
      </c>
      <c r="D22" s="17">
        <v>0.192702369150031</v>
      </c>
      <c r="E22" s="17">
        <v>0.115033383070302</v>
      </c>
      <c r="F22" s="17"/>
      <c r="G22" s="17">
        <v>0.25801088015737</v>
      </c>
      <c r="H22" s="17">
        <v>0.225679481892303</v>
      </c>
      <c r="I22" s="17">
        <v>0.146975045657285</v>
      </c>
      <c r="J22" s="17">
        <v>0.16439077972753999</v>
      </c>
      <c r="K22" s="17">
        <v>0.13367529253139601</v>
      </c>
      <c r="L22" s="17">
        <v>8.1415621565679303E-2</v>
      </c>
      <c r="M22" s="17"/>
      <c r="N22" s="17">
        <v>0.18430402912969299</v>
      </c>
      <c r="O22" s="17">
        <v>0.178737580870623</v>
      </c>
      <c r="P22" s="17">
        <v>0.11779780600329399</v>
      </c>
      <c r="Q22" s="17">
        <v>0.167606519050296</v>
      </c>
      <c r="R22" s="17">
        <v>0.200277388422851</v>
      </c>
      <c r="S22" s="17"/>
      <c r="T22" s="17">
        <v>0.19781496292112799</v>
      </c>
      <c r="U22" s="17">
        <v>0.13826911366379399</v>
      </c>
      <c r="V22" s="17">
        <v>0.126175347611102</v>
      </c>
      <c r="W22" s="17">
        <v>0.204496705233635</v>
      </c>
      <c r="X22" s="17"/>
      <c r="Y22" s="17">
        <v>0.164116755044559</v>
      </c>
      <c r="Z22" s="17">
        <v>0.211139418095041</v>
      </c>
      <c r="AA22" s="17">
        <v>7.6471248753955501E-2</v>
      </c>
      <c r="AB22" s="17">
        <v>0.27976550297138902</v>
      </c>
      <c r="AC22" s="17">
        <v>0.26638406825406102</v>
      </c>
      <c r="AD22" s="17">
        <v>0.15224327023218101</v>
      </c>
      <c r="AE22" s="17"/>
      <c r="AF22" s="17">
        <v>0.115806242017018</v>
      </c>
      <c r="AG22" s="17"/>
      <c r="AH22" s="17">
        <v>0.158900516915506</v>
      </c>
      <c r="AI22" s="17"/>
      <c r="AJ22" s="17">
        <v>0.17639656427303699</v>
      </c>
      <c r="AK22" s="17">
        <v>0.14094164401707901</v>
      </c>
      <c r="AL22" s="17">
        <v>0.13058400076280299</v>
      </c>
      <c r="AM22" s="17">
        <v>0.163766701745266</v>
      </c>
      <c r="AN22" s="17">
        <v>0.15238906675827699</v>
      </c>
    </row>
    <row r="23" spans="2:40" x14ac:dyDescent="0.35">
      <c r="B23" s="18" t="s">
        <v>475</v>
      </c>
      <c r="C23" s="17">
        <v>0.155247815818918</v>
      </c>
      <c r="D23" s="17">
        <v>0.148188792332208</v>
      </c>
      <c r="E23" s="17">
        <v>0.15929136868896401</v>
      </c>
      <c r="F23" s="17"/>
      <c r="G23" s="17">
        <v>0.38515962722061298</v>
      </c>
      <c r="H23" s="17">
        <v>0.24716425682146201</v>
      </c>
      <c r="I23" s="17">
        <v>0.17713830339325801</v>
      </c>
      <c r="J23" s="17">
        <v>0.128728874682875</v>
      </c>
      <c r="K23" s="17">
        <v>9.3530408639301593E-2</v>
      </c>
      <c r="L23" s="17">
        <v>4.0264284525017201E-2</v>
      </c>
      <c r="M23" s="17"/>
      <c r="N23" s="17">
        <v>0.221090513317655</v>
      </c>
      <c r="O23" s="17">
        <v>0.21508087742377699</v>
      </c>
      <c r="P23" s="17">
        <v>0.12127134265254801</v>
      </c>
      <c r="Q23" s="17">
        <v>0.15302095995801801</v>
      </c>
      <c r="R23" s="17">
        <v>0.12968221142739</v>
      </c>
      <c r="S23" s="17"/>
      <c r="T23" s="17">
        <v>0.26408317340676801</v>
      </c>
      <c r="U23" s="17">
        <v>0.13684958852903201</v>
      </c>
      <c r="V23" s="17">
        <v>0.165154667390014</v>
      </c>
      <c r="W23" s="17">
        <v>0.14432321518204699</v>
      </c>
      <c r="X23" s="17"/>
      <c r="Y23" s="17">
        <v>0.16659178871883301</v>
      </c>
      <c r="Z23" s="17">
        <v>0.227703092915263</v>
      </c>
      <c r="AA23" s="17">
        <v>5.9797594405133297E-2</v>
      </c>
      <c r="AB23" s="17">
        <v>0.19741136765084999</v>
      </c>
      <c r="AC23" s="17">
        <v>0.35957066928499098</v>
      </c>
      <c r="AD23" s="17">
        <v>0.15608473934762801</v>
      </c>
      <c r="AE23" s="17"/>
      <c r="AF23" s="17">
        <v>0.105397674427416</v>
      </c>
      <c r="AG23" s="17"/>
      <c r="AH23" s="17">
        <v>0.15773660517268001</v>
      </c>
      <c r="AI23" s="17"/>
      <c r="AJ23" s="17">
        <v>0.14326955805764599</v>
      </c>
      <c r="AK23" s="17">
        <v>0.14804425422439901</v>
      </c>
      <c r="AL23" s="17">
        <v>0.16561114934302801</v>
      </c>
      <c r="AM23" s="17">
        <v>0.165491468175683</v>
      </c>
      <c r="AN23" s="17">
        <v>0.1585982930182</v>
      </c>
    </row>
    <row r="24" spans="2:40" x14ac:dyDescent="0.35">
      <c r="B24" s="18" t="s">
        <v>476</v>
      </c>
      <c r="C24" s="17">
        <v>0.153284519455712</v>
      </c>
      <c r="D24" s="17">
        <v>0.16606789804809799</v>
      </c>
      <c r="E24" s="17">
        <v>0.139395601737</v>
      </c>
      <c r="F24" s="17"/>
      <c r="G24" s="17">
        <v>0.16799449695720201</v>
      </c>
      <c r="H24" s="17">
        <v>8.9214534871567996E-2</v>
      </c>
      <c r="I24" s="17">
        <v>0.17280279170020801</v>
      </c>
      <c r="J24" s="17">
        <v>0.14919015448749801</v>
      </c>
      <c r="K24" s="17">
        <v>0.17952142610442001</v>
      </c>
      <c r="L24" s="17">
        <v>0.16444942544734001</v>
      </c>
      <c r="M24" s="17"/>
      <c r="N24" s="17">
        <v>0.13036767150512699</v>
      </c>
      <c r="O24" s="17">
        <v>0.16803151281126999</v>
      </c>
      <c r="P24" s="17">
        <v>0.16681474548522501</v>
      </c>
      <c r="Q24" s="17">
        <v>0.13355901717040899</v>
      </c>
      <c r="R24" s="17">
        <v>0.16045372640741801</v>
      </c>
      <c r="S24" s="17"/>
      <c r="T24" s="17">
        <v>0.13930946270870501</v>
      </c>
      <c r="U24" s="17">
        <v>0.16060954121804699</v>
      </c>
      <c r="V24" s="17">
        <v>0.14507279725970501</v>
      </c>
      <c r="W24" s="17">
        <v>0.14596372721961001</v>
      </c>
      <c r="X24" s="17"/>
      <c r="Y24" s="17">
        <v>0.14275392443582499</v>
      </c>
      <c r="Z24" s="17">
        <v>0.15912795095708099</v>
      </c>
      <c r="AA24" s="17">
        <v>0.16716633995732</v>
      </c>
      <c r="AB24" s="17">
        <v>0.18288854438812799</v>
      </c>
      <c r="AC24" s="17">
        <v>0.128184805171184</v>
      </c>
      <c r="AD24" s="17">
        <v>0.161233771970798</v>
      </c>
      <c r="AE24" s="17"/>
      <c r="AF24" s="17">
        <v>0.176554193486649</v>
      </c>
      <c r="AG24" s="17"/>
      <c r="AH24" s="17">
        <v>0.15571357723453899</v>
      </c>
      <c r="AI24" s="17"/>
      <c r="AJ24" s="17">
        <v>0.112768197821515</v>
      </c>
      <c r="AK24" s="17">
        <v>0.13282090602142399</v>
      </c>
      <c r="AL24" s="17">
        <v>0.20121660634616301</v>
      </c>
      <c r="AM24" s="17">
        <v>0.16713068495531</v>
      </c>
      <c r="AN24" s="17">
        <v>0.17899330234524399</v>
      </c>
    </row>
    <row r="25" spans="2:40" x14ac:dyDescent="0.35">
      <c r="B25" s="18" t="s">
        <v>477</v>
      </c>
      <c r="C25" s="17">
        <v>0.13895131563330301</v>
      </c>
      <c r="D25" s="17">
        <v>0.12779774635951999</v>
      </c>
      <c r="E25" s="17">
        <v>0.150934692109917</v>
      </c>
      <c r="F25" s="17"/>
      <c r="G25" s="17">
        <v>0.25748440278039503</v>
      </c>
      <c r="H25" s="17">
        <v>0.21514643939734199</v>
      </c>
      <c r="I25" s="17">
        <v>0.17960458645382699</v>
      </c>
      <c r="J25" s="17">
        <v>0.104845470271687</v>
      </c>
      <c r="K25" s="17">
        <v>6.9438250266124796E-2</v>
      </c>
      <c r="L25" s="17">
        <v>8.1324483703947903E-2</v>
      </c>
      <c r="M25" s="17"/>
      <c r="N25" s="17">
        <v>0.183970912809127</v>
      </c>
      <c r="O25" s="17">
        <v>0.16102096978506</v>
      </c>
      <c r="P25" s="17">
        <v>0.105689438731923</v>
      </c>
      <c r="Q25" s="17">
        <v>0.15940029932632099</v>
      </c>
      <c r="R25" s="17">
        <v>0.12662113274138301</v>
      </c>
      <c r="S25" s="17"/>
      <c r="T25" s="17">
        <v>9.7115268993984594E-2</v>
      </c>
      <c r="U25" s="17">
        <v>0.10962769326869801</v>
      </c>
      <c r="V25" s="17">
        <v>0.121960701664464</v>
      </c>
      <c r="W25" s="17">
        <v>0.17796093170470001</v>
      </c>
      <c r="X25" s="17"/>
      <c r="Y25" s="17">
        <v>0.16452076323762899</v>
      </c>
      <c r="Z25" s="17">
        <v>0.19997585018477601</v>
      </c>
      <c r="AA25" s="17">
        <v>6.0920903365772099E-2</v>
      </c>
      <c r="AB25" s="17">
        <v>0.11109128774044399</v>
      </c>
      <c r="AC25" s="17">
        <v>0.27248473876210599</v>
      </c>
      <c r="AD25" s="17">
        <v>0.124666429975337</v>
      </c>
      <c r="AE25" s="17"/>
      <c r="AF25" s="17">
        <v>7.7011388751847307E-2</v>
      </c>
      <c r="AG25" s="17"/>
      <c r="AH25" s="17">
        <v>0.14144732465332199</v>
      </c>
      <c r="AI25" s="17"/>
      <c r="AJ25" s="17">
        <v>0.156386498800065</v>
      </c>
      <c r="AK25" s="17">
        <v>0.141321506817566</v>
      </c>
      <c r="AL25" s="17">
        <v>0.13792061017454499</v>
      </c>
      <c r="AM25" s="17">
        <v>0.13445258955620101</v>
      </c>
      <c r="AN25" s="17">
        <v>9.3560546588369903E-2</v>
      </c>
    </row>
    <row r="26" spans="2:40" x14ac:dyDescent="0.35">
      <c r="B26" s="18" t="s">
        <v>478</v>
      </c>
      <c r="C26" s="17">
        <v>0.105100126309718</v>
      </c>
      <c r="D26" s="17">
        <v>0.11094905701192299</v>
      </c>
      <c r="E26" s="17">
        <v>9.9876439670108799E-2</v>
      </c>
      <c r="F26" s="17"/>
      <c r="G26" s="17">
        <v>0.115885522397438</v>
      </c>
      <c r="H26" s="17">
        <v>9.7295138534760905E-2</v>
      </c>
      <c r="I26" s="17">
        <v>9.2498222833530305E-2</v>
      </c>
      <c r="J26" s="17">
        <v>0.13290270571127299</v>
      </c>
      <c r="K26" s="17">
        <v>0.101505529669401</v>
      </c>
      <c r="L26" s="17">
        <v>9.6690339497223901E-2</v>
      </c>
      <c r="M26" s="17"/>
      <c r="N26" s="17">
        <v>7.3672417561898296E-2</v>
      </c>
      <c r="O26" s="17">
        <v>6.6310603810058599E-2</v>
      </c>
      <c r="P26" s="17">
        <v>0.114428576359192</v>
      </c>
      <c r="Q26" s="17">
        <v>0.12831163043216701</v>
      </c>
      <c r="R26" s="17">
        <v>0.102809382785108</v>
      </c>
      <c r="S26" s="17"/>
      <c r="T26" s="17">
        <v>0.11143348558112499</v>
      </c>
      <c r="U26" s="17">
        <v>0.10815441427921201</v>
      </c>
      <c r="V26" s="17">
        <v>9.9685692300124099E-2</v>
      </c>
      <c r="W26" s="17">
        <v>0.12156395096898</v>
      </c>
      <c r="X26" s="17"/>
      <c r="Y26" s="17">
        <v>0.114738771549296</v>
      </c>
      <c r="Z26" s="17">
        <v>9.90135608110463E-2</v>
      </c>
      <c r="AA26" s="17">
        <v>8.4087464816639604E-2</v>
      </c>
      <c r="AB26" s="17">
        <v>0.114234566430859</v>
      </c>
      <c r="AC26" s="17">
        <v>0.110055302937082</v>
      </c>
      <c r="AD26" s="17">
        <v>0.17963203459888899</v>
      </c>
      <c r="AE26" s="17"/>
      <c r="AF26" s="17">
        <v>0.108993092842931</v>
      </c>
      <c r="AG26" s="17"/>
      <c r="AH26" s="17">
        <v>0.105812707853372</v>
      </c>
      <c r="AI26" s="17"/>
      <c r="AJ26" s="17">
        <v>8.8024927956667401E-2</v>
      </c>
      <c r="AK26" s="17">
        <v>8.3514726001508499E-2</v>
      </c>
      <c r="AL26" s="17">
        <v>0.134119840958457</v>
      </c>
      <c r="AM26" s="17">
        <v>0.124156577605178</v>
      </c>
      <c r="AN26" s="17">
        <v>8.6720120291486694E-2</v>
      </c>
    </row>
    <row r="27" spans="2:40" ht="29" x14ac:dyDescent="0.35">
      <c r="B27" s="18" t="s">
        <v>479</v>
      </c>
      <c r="C27" s="17">
        <v>9.8799207683513898E-2</v>
      </c>
      <c r="D27" s="17">
        <v>8.5389188290794296E-2</v>
      </c>
      <c r="E27" s="17">
        <v>0.11280017178200399</v>
      </c>
      <c r="F27" s="17"/>
      <c r="G27" s="17">
        <v>0.278311619516873</v>
      </c>
      <c r="H27" s="17">
        <v>0.175337904125861</v>
      </c>
      <c r="I27" s="17">
        <v>0.12324108929046899</v>
      </c>
      <c r="J27" s="17">
        <v>6.5043630918009201E-2</v>
      </c>
      <c r="K27" s="17">
        <v>2.0920811636341598E-2</v>
      </c>
      <c r="L27" s="17">
        <v>2.9182983252810098E-2</v>
      </c>
      <c r="M27" s="17"/>
      <c r="N27" s="17">
        <v>0.100667967789812</v>
      </c>
      <c r="O27" s="17">
        <v>0.14628200345238401</v>
      </c>
      <c r="P27" s="17">
        <v>4.9355104331312502E-2</v>
      </c>
      <c r="Q27" s="17">
        <v>0.12883857286915901</v>
      </c>
      <c r="R27" s="17">
        <v>0.118379600034334</v>
      </c>
      <c r="S27" s="17"/>
      <c r="T27" s="17">
        <v>0.21679514853951101</v>
      </c>
      <c r="U27" s="17">
        <v>7.4910939476999699E-2</v>
      </c>
      <c r="V27" s="17">
        <v>8.46539155508296E-2</v>
      </c>
      <c r="W27" s="17">
        <v>9.6478490823655103E-2</v>
      </c>
      <c r="X27" s="17"/>
      <c r="Y27" s="17">
        <v>8.4768895318596604E-2</v>
      </c>
      <c r="Z27" s="17">
        <v>0.203674218731767</v>
      </c>
      <c r="AA27" s="17">
        <v>3.3013060158778598E-2</v>
      </c>
      <c r="AB27" s="17">
        <v>0.12735183704611899</v>
      </c>
      <c r="AC27" s="17">
        <v>0.27574106013012301</v>
      </c>
      <c r="AD27" s="17">
        <v>0.10434934764155999</v>
      </c>
      <c r="AE27" s="17"/>
      <c r="AF27" s="17">
        <v>0.103339375562294</v>
      </c>
      <c r="AG27" s="17"/>
      <c r="AH27" s="17">
        <v>0.101189137053285</v>
      </c>
      <c r="AI27" s="17"/>
      <c r="AJ27" s="17">
        <v>0.101744229709918</v>
      </c>
      <c r="AK27" s="17">
        <v>0.104168862546621</v>
      </c>
      <c r="AL27" s="17">
        <v>9.1532020575593606E-2</v>
      </c>
      <c r="AM27" s="17">
        <v>0.105692664118929</v>
      </c>
      <c r="AN27" s="17">
        <v>8.1651323726827998E-2</v>
      </c>
    </row>
    <row r="28" spans="2:40" x14ac:dyDescent="0.35">
      <c r="B28" s="18" t="s">
        <v>480</v>
      </c>
      <c r="C28" s="17">
        <v>9.1620627849078595E-2</v>
      </c>
      <c r="D28" s="17">
        <v>7.7318882950190806E-2</v>
      </c>
      <c r="E28" s="17">
        <v>0.104499850119544</v>
      </c>
      <c r="F28" s="17"/>
      <c r="G28" s="17">
        <v>0.14952809948266399</v>
      </c>
      <c r="H28" s="17">
        <v>0.15035607627719</v>
      </c>
      <c r="I28" s="17">
        <v>7.4044872218083604E-2</v>
      </c>
      <c r="J28" s="17">
        <v>8.7677613876122995E-2</v>
      </c>
      <c r="K28" s="17">
        <v>6.7540294370465104E-2</v>
      </c>
      <c r="L28" s="17">
        <v>5.5799461839781399E-2</v>
      </c>
      <c r="M28" s="17"/>
      <c r="N28" s="17">
        <v>4.6007078839712799E-2</v>
      </c>
      <c r="O28" s="17">
        <v>0.10505207386349499</v>
      </c>
      <c r="P28" s="17">
        <v>5.0991969310165801E-2</v>
      </c>
      <c r="Q28" s="17">
        <v>0.12898198292256599</v>
      </c>
      <c r="R28" s="17">
        <v>0.136933318862489</v>
      </c>
      <c r="S28" s="17"/>
      <c r="T28" s="17">
        <v>0.196237316733536</v>
      </c>
      <c r="U28" s="17">
        <v>6.2237446644861E-2</v>
      </c>
      <c r="V28" s="17">
        <v>0.102878892541583</v>
      </c>
      <c r="W28" s="17">
        <v>7.7499815778817593E-2</v>
      </c>
      <c r="X28" s="17"/>
      <c r="Y28" s="17">
        <v>0.103551584740987</v>
      </c>
      <c r="Z28" s="17">
        <v>0.102463756243602</v>
      </c>
      <c r="AA28" s="17">
        <v>4.2680066134315298E-2</v>
      </c>
      <c r="AB28" s="17">
        <v>9.9103386835422594E-2</v>
      </c>
      <c r="AC28" s="17">
        <v>0.23788452743965999</v>
      </c>
      <c r="AD28" s="17">
        <v>0</v>
      </c>
      <c r="AE28" s="17"/>
      <c r="AF28" s="17">
        <v>9.0218266101276895E-2</v>
      </c>
      <c r="AG28" s="17"/>
      <c r="AH28" s="17">
        <v>9.2908735685206606E-2</v>
      </c>
      <c r="AI28" s="17"/>
      <c r="AJ28" s="17">
        <v>0.119678797575255</v>
      </c>
      <c r="AK28" s="17">
        <v>8.6472974845811498E-2</v>
      </c>
      <c r="AL28" s="17">
        <v>0.124122942099449</v>
      </c>
      <c r="AM28" s="17">
        <v>5.2417668008990698E-2</v>
      </c>
      <c r="AN28" s="17">
        <v>3.2273879010721901E-2</v>
      </c>
    </row>
    <row r="29" spans="2:40" x14ac:dyDescent="0.35">
      <c r="B29" s="18" t="s">
        <v>481</v>
      </c>
      <c r="C29" s="17">
        <v>8.2948600147698295E-2</v>
      </c>
      <c r="D29" s="17">
        <v>5.5223919884314902E-2</v>
      </c>
      <c r="E29" s="17">
        <v>0.11117219198856899</v>
      </c>
      <c r="F29" s="17"/>
      <c r="G29" s="17">
        <v>0.154612492539657</v>
      </c>
      <c r="H29" s="17">
        <v>0.11812678608159199</v>
      </c>
      <c r="I29" s="17">
        <v>7.4398499563250203E-2</v>
      </c>
      <c r="J29" s="17">
        <v>5.4952298426800897E-2</v>
      </c>
      <c r="K29" s="17">
        <v>8.96912312551192E-2</v>
      </c>
      <c r="L29" s="17">
        <v>4.8111231963107501E-2</v>
      </c>
      <c r="M29" s="17"/>
      <c r="N29" s="17">
        <v>9.1252546840275006E-2</v>
      </c>
      <c r="O29" s="17">
        <v>0.10321186562475</v>
      </c>
      <c r="P29" s="17">
        <v>6.6396146951101104E-2</v>
      </c>
      <c r="Q29" s="17">
        <v>8.7712568671557203E-2</v>
      </c>
      <c r="R29" s="17">
        <v>7.7683989177190896E-2</v>
      </c>
      <c r="S29" s="17"/>
      <c r="T29" s="17">
        <v>0.16244746404597801</v>
      </c>
      <c r="U29" s="17">
        <v>7.51966326123093E-2</v>
      </c>
      <c r="V29" s="17">
        <v>7.54316948443748E-2</v>
      </c>
      <c r="W29" s="17">
        <v>7.0628634772863505E-2</v>
      </c>
      <c r="X29" s="17"/>
      <c r="Y29" s="17">
        <v>7.2154741953519799E-2</v>
      </c>
      <c r="Z29" s="17">
        <v>0.17845138509252301</v>
      </c>
      <c r="AA29" s="17">
        <v>6.4233482773448203E-2</v>
      </c>
      <c r="AB29" s="17">
        <v>5.6917983876452402E-2</v>
      </c>
      <c r="AC29" s="17">
        <v>0.122983346415544</v>
      </c>
      <c r="AD29" s="17">
        <v>3.8082021115880299E-2</v>
      </c>
      <c r="AE29" s="17"/>
      <c r="AF29" s="17">
        <v>7.2002239041824304E-2</v>
      </c>
      <c r="AG29" s="17"/>
      <c r="AH29" s="17">
        <v>8.2349379219010393E-2</v>
      </c>
      <c r="AI29" s="17"/>
      <c r="AJ29" s="17">
        <v>9.8761821840400804E-2</v>
      </c>
      <c r="AK29" s="17">
        <v>9.6885626082610005E-2</v>
      </c>
      <c r="AL29" s="17">
        <v>7.4566050149487806E-2</v>
      </c>
      <c r="AM29" s="17">
        <v>6.5519593940184695E-2</v>
      </c>
      <c r="AN29" s="17">
        <v>7.0122005671154994E-2</v>
      </c>
    </row>
    <row r="30" spans="2:40" x14ac:dyDescent="0.35">
      <c r="B30" s="18" t="s">
        <v>482</v>
      </c>
      <c r="C30" s="17">
        <v>7.9199192373485994E-2</v>
      </c>
      <c r="D30" s="17">
        <v>7.25098873399255E-2</v>
      </c>
      <c r="E30" s="17">
        <v>8.6361525179776494E-2</v>
      </c>
      <c r="F30" s="17"/>
      <c r="G30" s="17">
        <v>0.117158399129555</v>
      </c>
      <c r="H30" s="17">
        <v>7.4772418821664896E-2</v>
      </c>
      <c r="I30" s="17">
        <v>9.5980012751339702E-2</v>
      </c>
      <c r="J30" s="17">
        <v>9.4206143785753996E-2</v>
      </c>
      <c r="K30" s="17">
        <v>7.07536908179138E-2</v>
      </c>
      <c r="L30" s="17">
        <v>5.1763511517538302E-2</v>
      </c>
      <c r="M30" s="17"/>
      <c r="N30" s="17">
        <v>5.9096016753333203E-2</v>
      </c>
      <c r="O30" s="17">
        <v>7.9414746113923795E-2</v>
      </c>
      <c r="P30" s="17">
        <v>5.5416186740559897E-2</v>
      </c>
      <c r="Q30" s="17">
        <v>0.113345022237007</v>
      </c>
      <c r="R30" s="17">
        <v>8.8732463990925506E-2</v>
      </c>
      <c r="S30" s="17"/>
      <c r="T30" s="17">
        <v>7.35000359242204E-2</v>
      </c>
      <c r="U30" s="17">
        <v>5.3273660568776901E-2</v>
      </c>
      <c r="V30" s="17">
        <v>7.0725841739345804E-2</v>
      </c>
      <c r="W30" s="17">
        <v>0.131243658194445</v>
      </c>
      <c r="X30" s="17"/>
      <c r="Y30" s="17">
        <v>0.104811858691693</v>
      </c>
      <c r="Z30" s="17">
        <v>9.0643002579789606E-2</v>
      </c>
      <c r="AA30" s="17">
        <v>3.2678001997289902E-2</v>
      </c>
      <c r="AB30" s="17">
        <v>0.12593061879380699</v>
      </c>
      <c r="AC30" s="17">
        <v>8.1761190806923997E-2</v>
      </c>
      <c r="AD30" s="17">
        <v>4.2247494242138001E-2</v>
      </c>
      <c r="AE30" s="17"/>
      <c r="AF30" s="17">
        <v>7.1878363101524304E-2</v>
      </c>
      <c r="AG30" s="17"/>
      <c r="AH30" s="17">
        <v>8.02845300765022E-2</v>
      </c>
      <c r="AI30" s="17"/>
      <c r="AJ30" s="17">
        <v>8.3635255284712301E-2</v>
      </c>
      <c r="AK30" s="17">
        <v>9.0427275242901603E-2</v>
      </c>
      <c r="AL30" s="17">
        <v>7.7419259316708997E-2</v>
      </c>
      <c r="AM30" s="17">
        <v>8.0536164599167806E-2</v>
      </c>
      <c r="AN30" s="17">
        <v>5.0284503903982501E-2</v>
      </c>
    </row>
    <row r="31" spans="2:40" x14ac:dyDescent="0.35">
      <c r="B31" s="18" t="s">
        <v>483</v>
      </c>
      <c r="C31" s="17">
        <v>7.4493850280694093E-2</v>
      </c>
      <c r="D31" s="17">
        <v>7.50696350382698E-2</v>
      </c>
      <c r="E31" s="17">
        <v>7.4361833184681495E-2</v>
      </c>
      <c r="F31" s="17"/>
      <c r="G31" s="17">
        <v>9.0545660987258303E-2</v>
      </c>
      <c r="H31" s="17">
        <v>0.110266706865043</v>
      </c>
      <c r="I31" s="17">
        <v>7.3772193061900804E-2</v>
      </c>
      <c r="J31" s="17">
        <v>5.5094167820971499E-2</v>
      </c>
      <c r="K31" s="17">
        <v>6.0333003474510302E-2</v>
      </c>
      <c r="L31" s="17">
        <v>6.6160523413505298E-2</v>
      </c>
      <c r="M31" s="17"/>
      <c r="N31" s="17">
        <v>9.5842388208593504E-2</v>
      </c>
      <c r="O31" s="17">
        <v>4.5610150766354399E-2</v>
      </c>
      <c r="P31" s="17">
        <v>4.2803194444655801E-2</v>
      </c>
      <c r="Q31" s="17">
        <v>9.2961982435543003E-2</v>
      </c>
      <c r="R31" s="17">
        <v>0.119070106882929</v>
      </c>
      <c r="S31" s="17"/>
      <c r="T31" s="17">
        <v>9.5846119562743401E-2</v>
      </c>
      <c r="U31" s="17">
        <v>6.7268879062578404E-2</v>
      </c>
      <c r="V31" s="17">
        <v>9.2864476323147094E-2</v>
      </c>
      <c r="W31" s="17">
        <v>8.3010917883081403E-2</v>
      </c>
      <c r="X31" s="17"/>
      <c r="Y31" s="17">
        <v>6.9943178074034801E-2</v>
      </c>
      <c r="Z31" s="17">
        <v>8.0315385272774806E-2</v>
      </c>
      <c r="AA31" s="17">
        <v>7.9642061323959304E-2</v>
      </c>
      <c r="AB31" s="17">
        <v>9.49459984703898E-2</v>
      </c>
      <c r="AC31" s="17">
        <v>7.8291248931891003E-2</v>
      </c>
      <c r="AD31" s="17">
        <v>0</v>
      </c>
      <c r="AE31" s="17"/>
      <c r="AF31" s="17">
        <v>6.1847173665392101E-2</v>
      </c>
      <c r="AG31" s="17"/>
      <c r="AH31" s="17">
        <v>7.4103179067440003E-2</v>
      </c>
      <c r="AI31" s="17"/>
      <c r="AJ31" s="17">
        <v>0.102113558197308</v>
      </c>
      <c r="AK31" s="17">
        <v>6.4115285601364896E-2</v>
      </c>
      <c r="AL31" s="17">
        <v>6.76060967759263E-2</v>
      </c>
      <c r="AM31" s="17">
        <v>5.6566945951662499E-2</v>
      </c>
      <c r="AN31" s="17">
        <v>5.7262417523806702E-2</v>
      </c>
    </row>
    <row r="32" spans="2:40" x14ac:dyDescent="0.35">
      <c r="B32" s="18" t="s">
        <v>484</v>
      </c>
      <c r="C32" s="17">
        <v>7.4294346664493902E-2</v>
      </c>
      <c r="D32" s="17">
        <v>7.3507572676940205E-2</v>
      </c>
      <c r="E32" s="17">
        <v>7.5523929106472099E-2</v>
      </c>
      <c r="F32" s="17"/>
      <c r="G32" s="17">
        <v>7.7626908487941196E-2</v>
      </c>
      <c r="H32" s="17">
        <v>8.8922083878055003E-2</v>
      </c>
      <c r="I32" s="17">
        <v>0.124528601039491</v>
      </c>
      <c r="J32" s="17">
        <v>9.4126325068335695E-2</v>
      </c>
      <c r="K32" s="17">
        <v>2.1207258520717E-2</v>
      </c>
      <c r="L32" s="17">
        <v>5.5126921164540599E-2</v>
      </c>
      <c r="M32" s="17"/>
      <c r="N32" s="17">
        <v>4.0014202116981402E-2</v>
      </c>
      <c r="O32" s="17">
        <v>5.6095235306913897E-2</v>
      </c>
      <c r="P32" s="17">
        <v>6.5314557211617497E-2</v>
      </c>
      <c r="Q32" s="17">
        <v>9.3977644848920003E-2</v>
      </c>
      <c r="R32" s="17">
        <v>9.1286884058010304E-2</v>
      </c>
      <c r="S32" s="17"/>
      <c r="T32" s="17">
        <v>0.116953940435398</v>
      </c>
      <c r="U32" s="17">
        <v>5.6200901785607098E-2</v>
      </c>
      <c r="V32" s="17">
        <v>6.7216461075169903E-2</v>
      </c>
      <c r="W32" s="17">
        <v>8.6815892417886203E-2</v>
      </c>
      <c r="X32" s="17"/>
      <c r="Y32" s="17">
        <v>8.6078259566440496E-2</v>
      </c>
      <c r="Z32" s="17">
        <v>5.5439490238533902E-2</v>
      </c>
      <c r="AA32" s="17">
        <v>4.8370406632848501E-2</v>
      </c>
      <c r="AB32" s="17">
        <v>0.11597536120978599</v>
      </c>
      <c r="AC32" s="17">
        <v>0.127953308654259</v>
      </c>
      <c r="AD32" s="17">
        <v>0</v>
      </c>
      <c r="AE32" s="17"/>
      <c r="AF32" s="17">
        <v>5.0681045395826602E-2</v>
      </c>
      <c r="AG32" s="17"/>
      <c r="AH32" s="17">
        <v>7.4321341572582397E-2</v>
      </c>
      <c r="AI32" s="17"/>
      <c r="AJ32" s="17">
        <v>7.4688297861813302E-2</v>
      </c>
      <c r="AK32" s="17">
        <v>0.10389625426806399</v>
      </c>
      <c r="AL32" s="17">
        <v>9.1198032576836993E-2</v>
      </c>
      <c r="AM32" s="17">
        <v>5.4756980682542901E-2</v>
      </c>
      <c r="AN32" s="17">
        <v>4.0207337894616099E-2</v>
      </c>
    </row>
    <row r="33" spans="2:40" x14ac:dyDescent="0.35">
      <c r="B33" s="18" t="s">
        <v>485</v>
      </c>
      <c r="C33" s="17">
        <v>5.47442510710337E-2</v>
      </c>
      <c r="D33" s="17">
        <v>5.5112371129311298E-2</v>
      </c>
      <c r="E33" s="17">
        <v>5.4702257512013602E-2</v>
      </c>
      <c r="F33" s="17"/>
      <c r="G33" s="17">
        <v>0.15037164155368701</v>
      </c>
      <c r="H33" s="17">
        <v>5.3050915342770198E-2</v>
      </c>
      <c r="I33" s="17">
        <v>3.28440278838956E-2</v>
      </c>
      <c r="J33" s="17">
        <v>5.1997225988919302E-2</v>
      </c>
      <c r="K33" s="17">
        <v>3.6428847351718099E-2</v>
      </c>
      <c r="L33" s="17">
        <v>4.0905232937187799E-2</v>
      </c>
      <c r="M33" s="17"/>
      <c r="N33" s="17">
        <v>0.110929359796796</v>
      </c>
      <c r="O33" s="17">
        <v>5.4717946487039697E-2</v>
      </c>
      <c r="P33" s="17">
        <v>3.9252128957651698E-2</v>
      </c>
      <c r="Q33" s="17">
        <v>5.7350758812589497E-2</v>
      </c>
      <c r="R33" s="17">
        <v>4.6278397440681601E-2</v>
      </c>
      <c r="S33" s="17"/>
      <c r="T33" s="17">
        <v>5.5563184122504501E-2</v>
      </c>
      <c r="U33" s="17">
        <v>6.4034448028164201E-2</v>
      </c>
      <c r="V33" s="17">
        <v>3.9206252323554798E-2</v>
      </c>
      <c r="W33" s="17">
        <v>4.3275519649561202E-2</v>
      </c>
      <c r="X33" s="17"/>
      <c r="Y33" s="17">
        <v>3.99338414297494E-2</v>
      </c>
      <c r="Z33" s="17">
        <v>7.0072642169250507E-2</v>
      </c>
      <c r="AA33" s="17">
        <v>4.31775518440079E-2</v>
      </c>
      <c r="AB33" s="17">
        <v>0.114106477769071</v>
      </c>
      <c r="AC33" s="17">
        <v>0.13150899038550401</v>
      </c>
      <c r="AD33" s="17">
        <v>0</v>
      </c>
      <c r="AE33" s="17"/>
      <c r="AF33" s="17">
        <v>3.1912651087957197E-2</v>
      </c>
      <c r="AG33" s="17"/>
      <c r="AH33" s="17">
        <v>5.4801883062409601E-2</v>
      </c>
      <c r="AI33" s="17"/>
      <c r="AJ33" s="17">
        <v>5.6481045209089503E-2</v>
      </c>
      <c r="AK33" s="17">
        <v>6.1143348890379097E-2</v>
      </c>
      <c r="AL33" s="17">
        <v>7.6283978137524494E-2</v>
      </c>
      <c r="AM33" s="17">
        <v>3.6897765905012002E-2</v>
      </c>
      <c r="AN33" s="17">
        <v>3.5892982954591798E-2</v>
      </c>
    </row>
    <row r="34" spans="2:40" x14ac:dyDescent="0.35">
      <c r="B34" s="18" t="s">
        <v>486</v>
      </c>
      <c r="C34" s="17">
        <v>5.0107948404411802E-2</v>
      </c>
      <c r="D34" s="17">
        <v>6.0482596484094202E-2</v>
      </c>
      <c r="E34" s="17">
        <v>3.6042554331261398E-2</v>
      </c>
      <c r="F34" s="17"/>
      <c r="G34" s="17">
        <v>7.3976232827924093E-2</v>
      </c>
      <c r="H34" s="17">
        <v>7.43250807402005E-2</v>
      </c>
      <c r="I34" s="17">
        <v>4.5624281064145997E-2</v>
      </c>
      <c r="J34" s="17">
        <v>3.4828796947578997E-2</v>
      </c>
      <c r="K34" s="17">
        <v>4.3784988023886202E-2</v>
      </c>
      <c r="L34" s="17">
        <v>4.0532298345285302E-2</v>
      </c>
      <c r="M34" s="17"/>
      <c r="N34" s="17">
        <v>3.75654453557146E-2</v>
      </c>
      <c r="O34" s="17">
        <v>4.3765121015036997E-2</v>
      </c>
      <c r="P34" s="17">
        <v>2.92774548331163E-2</v>
      </c>
      <c r="Q34" s="17">
        <v>5.5230854967061198E-2</v>
      </c>
      <c r="R34" s="17">
        <v>0.114920889317962</v>
      </c>
      <c r="S34" s="17"/>
      <c r="T34" s="17">
        <v>3.08998855423155E-2</v>
      </c>
      <c r="U34" s="17">
        <v>6.10536039878928E-2</v>
      </c>
      <c r="V34" s="17">
        <v>3.7336877589193497E-2</v>
      </c>
      <c r="W34" s="17">
        <v>6.2731130595855999E-2</v>
      </c>
      <c r="X34" s="17"/>
      <c r="Y34" s="17">
        <v>4.98685040709533E-2</v>
      </c>
      <c r="Z34" s="17">
        <v>4.6846659942761097E-2</v>
      </c>
      <c r="AA34" s="17">
        <v>4.3320184432385E-2</v>
      </c>
      <c r="AB34" s="17">
        <v>6.6697730976676806E-2</v>
      </c>
      <c r="AC34" s="17">
        <v>5.7388387724036802E-2</v>
      </c>
      <c r="AD34" s="17">
        <v>4.1158832946156597E-2</v>
      </c>
      <c r="AE34" s="17"/>
      <c r="AF34" s="17">
        <v>6.0639827167995798E-2</v>
      </c>
      <c r="AG34" s="17"/>
      <c r="AH34" s="17">
        <v>4.8735305228497901E-2</v>
      </c>
      <c r="AI34" s="17"/>
      <c r="AJ34" s="17">
        <v>4.6712439573570297E-2</v>
      </c>
      <c r="AK34" s="17">
        <v>3.4251359904167597E-2</v>
      </c>
      <c r="AL34" s="17">
        <v>5.0267455421882698E-2</v>
      </c>
      <c r="AM34" s="17">
        <v>2.9054601251857499E-2</v>
      </c>
      <c r="AN34" s="17">
        <v>0.129460653993279</v>
      </c>
    </row>
    <row r="35" spans="2:40" x14ac:dyDescent="0.35">
      <c r="B35" s="18" t="s">
        <v>487</v>
      </c>
      <c r="C35" s="17">
        <v>4.8211592203254099E-2</v>
      </c>
      <c r="D35" s="17">
        <v>5.6896066706513801E-2</v>
      </c>
      <c r="E35" s="17">
        <v>3.9812919111217697E-2</v>
      </c>
      <c r="F35" s="17"/>
      <c r="G35" s="17">
        <v>9.6843814071937304E-2</v>
      </c>
      <c r="H35" s="17">
        <v>9.9505717112092995E-2</v>
      </c>
      <c r="I35" s="17">
        <v>3.4026813023537002E-2</v>
      </c>
      <c r="J35" s="17">
        <v>6.5933347354228705E-2</v>
      </c>
      <c r="K35" s="17">
        <v>2.0771439420125201E-2</v>
      </c>
      <c r="L35" s="17">
        <v>7.1312932491622997E-3</v>
      </c>
      <c r="M35" s="17"/>
      <c r="N35" s="17">
        <v>4.8637516501768799E-2</v>
      </c>
      <c r="O35" s="17">
        <v>5.1363955288191598E-2</v>
      </c>
      <c r="P35" s="17">
        <v>2.8695933913712099E-2</v>
      </c>
      <c r="Q35" s="17">
        <v>5.4815211136174401E-2</v>
      </c>
      <c r="R35" s="17">
        <v>7.9149736162981807E-2</v>
      </c>
      <c r="S35" s="17"/>
      <c r="T35" s="17">
        <v>5.0712609387044798E-2</v>
      </c>
      <c r="U35" s="17">
        <v>2.9414254562815201E-2</v>
      </c>
      <c r="V35" s="17">
        <v>6.0023930112945698E-2</v>
      </c>
      <c r="W35" s="17">
        <v>6.3916888720220805E-2</v>
      </c>
      <c r="X35" s="17"/>
      <c r="Y35" s="17">
        <v>5.7898031875150899E-2</v>
      </c>
      <c r="Z35" s="17">
        <v>8.2815652617780094E-2</v>
      </c>
      <c r="AA35" s="17">
        <v>1.4989677562238001E-2</v>
      </c>
      <c r="AB35" s="17">
        <v>8.2806729167351101E-2</v>
      </c>
      <c r="AC35" s="17">
        <v>6.7764998054402503E-2</v>
      </c>
      <c r="AD35" s="17">
        <v>0</v>
      </c>
      <c r="AE35" s="17"/>
      <c r="AF35" s="17">
        <v>5.6125743853998697E-2</v>
      </c>
      <c r="AG35" s="17"/>
      <c r="AH35" s="17">
        <v>4.7529582212389003E-2</v>
      </c>
      <c r="AI35" s="17"/>
      <c r="AJ35" s="17">
        <v>7.4893584386190204E-2</v>
      </c>
      <c r="AK35" s="17">
        <v>1.23703708036037E-2</v>
      </c>
      <c r="AL35" s="17">
        <v>4.2649145781855302E-2</v>
      </c>
      <c r="AM35" s="17">
        <v>5.0180679026428497E-2</v>
      </c>
      <c r="AN35" s="17">
        <v>2.27892127548854E-2</v>
      </c>
    </row>
    <row r="36" spans="2:40" x14ac:dyDescent="0.35">
      <c r="B36" s="18" t="s">
        <v>488</v>
      </c>
      <c r="C36" s="17">
        <v>4.6064533026410601E-2</v>
      </c>
      <c r="D36" s="17">
        <v>6.8693159377948607E-2</v>
      </c>
      <c r="E36" s="17">
        <v>2.3706566208589901E-2</v>
      </c>
      <c r="F36" s="17"/>
      <c r="G36" s="17">
        <v>0.14224385799502701</v>
      </c>
      <c r="H36" s="17">
        <v>8.52469963002771E-2</v>
      </c>
      <c r="I36" s="17">
        <v>4.4408021718156297E-2</v>
      </c>
      <c r="J36" s="17">
        <v>3.4262860752082402E-2</v>
      </c>
      <c r="K36" s="17">
        <v>2.10336299992844E-2</v>
      </c>
      <c r="L36" s="17">
        <v>3.6053386485054898E-3</v>
      </c>
      <c r="M36" s="17"/>
      <c r="N36" s="17">
        <v>5.6657123456679101E-2</v>
      </c>
      <c r="O36" s="17">
        <v>4.5003172126332203E-2</v>
      </c>
      <c r="P36" s="17">
        <v>3.5767724427587799E-2</v>
      </c>
      <c r="Q36" s="17">
        <v>5.35678349175586E-2</v>
      </c>
      <c r="R36" s="17">
        <v>4.7179259131292901E-2</v>
      </c>
      <c r="S36" s="17"/>
      <c r="T36" s="17">
        <v>3.15672512462793E-2</v>
      </c>
      <c r="U36" s="17">
        <v>4.6037077138592702E-2</v>
      </c>
      <c r="V36" s="17">
        <v>6.2164606082831898E-2</v>
      </c>
      <c r="W36" s="17">
        <v>3.2462278406260599E-2</v>
      </c>
      <c r="X36" s="17"/>
      <c r="Y36" s="17">
        <v>4.9060236743432101E-2</v>
      </c>
      <c r="Z36" s="17">
        <v>7.0825135520569002E-2</v>
      </c>
      <c r="AA36" s="17">
        <v>8.9850125538727607E-3</v>
      </c>
      <c r="AB36" s="17">
        <v>0.113466318598429</v>
      </c>
      <c r="AC36" s="17">
        <v>9.1603475717677102E-2</v>
      </c>
      <c r="AD36" s="17">
        <v>3.9058123648750102E-2</v>
      </c>
      <c r="AE36" s="17"/>
      <c r="AF36" s="17">
        <v>3.6899788000601903E-2</v>
      </c>
      <c r="AG36" s="17"/>
      <c r="AH36" s="17">
        <v>4.7178823140328001E-2</v>
      </c>
      <c r="AI36" s="17"/>
      <c r="AJ36" s="17">
        <v>5.0019725943197701E-2</v>
      </c>
      <c r="AK36" s="17">
        <v>3.4924732224615E-2</v>
      </c>
      <c r="AL36" s="17">
        <v>4.9437815998170598E-2</v>
      </c>
      <c r="AM36" s="17">
        <v>3.3649829508975999E-2</v>
      </c>
      <c r="AN36" s="17">
        <v>7.0150103719028106E-2</v>
      </c>
    </row>
    <row r="37" spans="2:40" x14ac:dyDescent="0.35">
      <c r="B37" s="18" t="s">
        <v>489</v>
      </c>
      <c r="C37" s="17">
        <v>3.5155192435064701E-2</v>
      </c>
      <c r="D37" s="17">
        <v>3.8582977551897199E-2</v>
      </c>
      <c r="E37" s="17">
        <v>3.1936298855074097E-2</v>
      </c>
      <c r="F37" s="17"/>
      <c r="G37" s="17">
        <v>3.05968481721164E-2</v>
      </c>
      <c r="H37" s="17">
        <v>4.5651767753870198E-2</v>
      </c>
      <c r="I37" s="17">
        <v>2.9977208308806701E-2</v>
      </c>
      <c r="J37" s="17">
        <v>6.5410445629005304E-2</v>
      </c>
      <c r="K37" s="17">
        <v>1.57287646900987E-2</v>
      </c>
      <c r="L37" s="17">
        <v>2.53631250219708E-2</v>
      </c>
      <c r="M37" s="17"/>
      <c r="N37" s="17">
        <v>3.0245394373791801E-2</v>
      </c>
      <c r="O37" s="17">
        <v>4.0831866438458098E-2</v>
      </c>
      <c r="P37" s="17">
        <v>2.4381255647815799E-2</v>
      </c>
      <c r="Q37" s="17">
        <v>5.6487525122632103E-2</v>
      </c>
      <c r="R37" s="17">
        <v>1.72417677356815E-2</v>
      </c>
      <c r="S37" s="17"/>
      <c r="T37" s="17">
        <v>6.2001874509271603E-2</v>
      </c>
      <c r="U37" s="17">
        <v>3.44774372840441E-2</v>
      </c>
      <c r="V37" s="17">
        <v>2.8941826598911501E-2</v>
      </c>
      <c r="W37" s="17">
        <v>4.1118463789556803E-2</v>
      </c>
      <c r="X37" s="17"/>
      <c r="Y37" s="17">
        <v>3.7460965780993498E-2</v>
      </c>
      <c r="Z37" s="17">
        <v>3.6616702489559401E-2</v>
      </c>
      <c r="AA37" s="17">
        <v>2.7418306872868101E-2</v>
      </c>
      <c r="AB37" s="17">
        <v>4.63840625431804E-2</v>
      </c>
      <c r="AC37" s="17">
        <v>5.4055143773846001E-2</v>
      </c>
      <c r="AD37" s="17">
        <v>0</v>
      </c>
      <c r="AE37" s="17"/>
      <c r="AF37" s="17">
        <v>3.7007941193147098E-2</v>
      </c>
      <c r="AG37" s="17"/>
      <c r="AH37" s="17">
        <v>3.5189838792746002E-2</v>
      </c>
      <c r="AI37" s="17"/>
      <c r="AJ37" s="17">
        <v>3.9847357653500198E-2</v>
      </c>
      <c r="AK37" s="17">
        <v>5.3746805436339001E-2</v>
      </c>
      <c r="AL37" s="17">
        <v>5.3298980734429097E-2</v>
      </c>
      <c r="AM37" s="17">
        <v>1.20369564478907E-2</v>
      </c>
      <c r="AN37" s="17">
        <v>8.6353861711120396E-3</v>
      </c>
    </row>
    <row r="38" spans="2:40" x14ac:dyDescent="0.35">
      <c r="B38" s="18" t="s">
        <v>490</v>
      </c>
      <c r="C38" s="17">
        <v>3.1378310689898201E-2</v>
      </c>
      <c r="D38" s="17">
        <v>5.2375466598536903E-2</v>
      </c>
      <c r="E38" s="17">
        <v>1.0564582644182099E-2</v>
      </c>
      <c r="F38" s="17"/>
      <c r="G38" s="17">
        <v>6.6393982079042804E-2</v>
      </c>
      <c r="H38" s="17">
        <v>8.9564193254223198E-2</v>
      </c>
      <c r="I38" s="17">
        <v>3.6341676208873602E-2</v>
      </c>
      <c r="J38" s="17">
        <v>2.3682633889773999E-2</v>
      </c>
      <c r="K38" s="17">
        <v>0</v>
      </c>
      <c r="L38" s="17">
        <v>0</v>
      </c>
      <c r="M38" s="17"/>
      <c r="N38" s="17">
        <v>0</v>
      </c>
      <c r="O38" s="17">
        <v>1.51757918126859E-2</v>
      </c>
      <c r="P38" s="17">
        <v>9.6431450412793693E-3</v>
      </c>
      <c r="Q38" s="17">
        <v>5.5322791709434702E-2</v>
      </c>
      <c r="R38" s="17">
        <v>8.1513206862766099E-2</v>
      </c>
      <c r="S38" s="17"/>
      <c r="T38" s="17">
        <v>0</v>
      </c>
      <c r="U38" s="17">
        <v>1.54750809924049E-2</v>
      </c>
      <c r="V38" s="17">
        <v>4.2253897399320901E-2</v>
      </c>
      <c r="W38" s="17">
        <v>5.5552305419394002E-2</v>
      </c>
      <c r="X38" s="17"/>
      <c r="Y38" s="17">
        <v>5.33683544913005E-2</v>
      </c>
      <c r="Z38" s="17">
        <v>4.3133375651574303E-2</v>
      </c>
      <c r="AA38" s="17">
        <v>2.8925627424839402E-3</v>
      </c>
      <c r="AB38" s="17">
        <v>0</v>
      </c>
      <c r="AC38" s="17">
        <v>4.7404928812539E-2</v>
      </c>
      <c r="AD38" s="17">
        <v>0</v>
      </c>
      <c r="AE38" s="17"/>
      <c r="AF38" s="17">
        <v>3.0370497042697401E-2</v>
      </c>
      <c r="AG38" s="17"/>
      <c r="AH38" s="17">
        <v>3.2137344573366401E-2</v>
      </c>
      <c r="AI38" s="17"/>
      <c r="AJ38" s="17">
        <v>5.30097541713117E-2</v>
      </c>
      <c r="AK38" s="17">
        <v>1.3820662884073499E-2</v>
      </c>
      <c r="AL38" s="17">
        <v>3.3354317815099899E-2</v>
      </c>
      <c r="AM38" s="17">
        <v>6.5522087907650996E-3</v>
      </c>
      <c r="AN38" s="17">
        <v>4.0038862624618698E-2</v>
      </c>
    </row>
    <row r="39" spans="2:40" x14ac:dyDescent="0.35">
      <c r="B39" s="18" t="s">
        <v>491</v>
      </c>
      <c r="C39" s="17">
        <v>2.2620382086666099E-2</v>
      </c>
      <c r="D39" s="17">
        <v>3.05502115245034E-2</v>
      </c>
      <c r="E39" s="17">
        <v>1.48239983409533E-2</v>
      </c>
      <c r="F39" s="17"/>
      <c r="G39" s="17">
        <v>5.7075741890013597E-2</v>
      </c>
      <c r="H39" s="17">
        <v>6.0317038942833301E-2</v>
      </c>
      <c r="I39" s="17">
        <v>1.43264674523537E-2</v>
      </c>
      <c r="J39" s="17">
        <v>2.5578866692634102E-2</v>
      </c>
      <c r="K39" s="17">
        <v>0</v>
      </c>
      <c r="L39" s="17">
        <v>0</v>
      </c>
      <c r="M39" s="17"/>
      <c r="N39" s="17">
        <v>2.1361016950822001E-2</v>
      </c>
      <c r="O39" s="17">
        <v>1.4200822407727401E-2</v>
      </c>
      <c r="P39" s="17">
        <v>7.5115795964846403E-3</v>
      </c>
      <c r="Q39" s="17">
        <v>2.7844902534730601E-2</v>
      </c>
      <c r="R39" s="17">
        <v>6.4010824862744398E-2</v>
      </c>
      <c r="S39" s="17"/>
      <c r="T39" s="17">
        <v>3.52892767594776E-2</v>
      </c>
      <c r="U39" s="17">
        <v>9.1589236905489802E-3</v>
      </c>
      <c r="V39" s="17">
        <v>2.49520047311768E-2</v>
      </c>
      <c r="W39" s="17">
        <v>3.0772692906060401E-2</v>
      </c>
      <c r="X39" s="17"/>
      <c r="Y39" s="17">
        <v>3.2194300784850603E-2</v>
      </c>
      <c r="Z39" s="17">
        <v>3.3793952996973603E-2</v>
      </c>
      <c r="AA39" s="17">
        <v>3.6842574041051801E-3</v>
      </c>
      <c r="AB39" s="17">
        <v>3.4663646760794101E-2</v>
      </c>
      <c r="AC39" s="17">
        <v>2.7622919807773299E-2</v>
      </c>
      <c r="AD39" s="17">
        <v>0</v>
      </c>
      <c r="AE39" s="17"/>
      <c r="AF39" s="17">
        <v>3.3048761341363003E-2</v>
      </c>
      <c r="AG39" s="17"/>
      <c r="AH39" s="17">
        <v>2.3167563757166401E-2</v>
      </c>
      <c r="AI39" s="17"/>
      <c r="AJ39" s="17">
        <v>2.6821076633547099E-2</v>
      </c>
      <c r="AK39" s="17">
        <v>1.5889353188089501E-2</v>
      </c>
      <c r="AL39" s="17">
        <v>1.54718623810189E-2</v>
      </c>
      <c r="AM39" s="17">
        <v>1.9977365847119E-2</v>
      </c>
      <c r="AN39" s="17">
        <v>3.9565676378311897E-2</v>
      </c>
    </row>
    <row r="40" spans="2:40" x14ac:dyDescent="0.35">
      <c r="B40" s="18" t="s">
        <v>492</v>
      </c>
      <c r="C40" s="17">
        <v>8.2670070681995795E-3</v>
      </c>
      <c r="D40" s="17">
        <v>9.6777639578948405E-3</v>
      </c>
      <c r="E40" s="17">
        <v>6.9052707327729402E-3</v>
      </c>
      <c r="F40" s="17"/>
      <c r="G40" s="17">
        <v>2.6848291727057501E-2</v>
      </c>
      <c r="H40" s="17">
        <v>1.3798209667941E-2</v>
      </c>
      <c r="I40" s="17">
        <v>0</v>
      </c>
      <c r="J40" s="17">
        <v>1.8234496837277899E-2</v>
      </c>
      <c r="K40" s="17">
        <v>0</v>
      </c>
      <c r="L40" s="17">
        <v>0</v>
      </c>
      <c r="M40" s="17"/>
      <c r="N40" s="17">
        <v>0</v>
      </c>
      <c r="O40" s="17">
        <v>0</v>
      </c>
      <c r="P40" s="17">
        <v>0</v>
      </c>
      <c r="Q40" s="17">
        <v>1.05962294579233E-2</v>
      </c>
      <c r="R40" s="17">
        <v>4.1549365372598901E-2</v>
      </c>
      <c r="S40" s="17"/>
      <c r="T40" s="17">
        <v>0</v>
      </c>
      <c r="U40" s="17">
        <v>0</v>
      </c>
      <c r="V40" s="17">
        <v>1.11109172980173E-2</v>
      </c>
      <c r="W40" s="17">
        <v>1.9674825576247501E-2</v>
      </c>
      <c r="X40" s="17"/>
      <c r="Y40" s="17">
        <v>1.2047942476006599E-2</v>
      </c>
      <c r="Z40" s="17">
        <v>1.91538243470263E-2</v>
      </c>
      <c r="AA40" s="17">
        <v>0</v>
      </c>
      <c r="AB40" s="17">
        <v>0</v>
      </c>
      <c r="AC40" s="17">
        <v>1.6534778388162901E-2</v>
      </c>
      <c r="AD40" s="17">
        <v>0</v>
      </c>
      <c r="AE40" s="17"/>
      <c r="AF40" s="17">
        <v>1.16858677177351E-2</v>
      </c>
      <c r="AG40" s="17"/>
      <c r="AH40" s="17">
        <v>8.4669840058253006E-3</v>
      </c>
      <c r="AI40" s="17"/>
      <c r="AJ40" s="17">
        <v>1.8755180142838002E-2</v>
      </c>
      <c r="AK40" s="17">
        <v>0</v>
      </c>
      <c r="AL40" s="17">
        <v>4.29737824840991E-3</v>
      </c>
      <c r="AM40" s="17">
        <v>0</v>
      </c>
      <c r="AN40" s="17">
        <v>1.38324142584711E-2</v>
      </c>
    </row>
    <row r="41" spans="2:40" x14ac:dyDescent="0.35">
      <c r="B41" s="18" t="s">
        <v>493</v>
      </c>
      <c r="C41" s="17">
        <v>1.0283269439452901E-2</v>
      </c>
      <c r="D41" s="17">
        <v>1.3592048006843299E-2</v>
      </c>
      <c r="E41" s="17">
        <v>7.0352054246619698E-3</v>
      </c>
      <c r="F41" s="17"/>
      <c r="G41" s="17">
        <v>0</v>
      </c>
      <c r="H41" s="17">
        <v>6.15004053539717E-3</v>
      </c>
      <c r="I41" s="17">
        <v>7.4252123219335497E-3</v>
      </c>
      <c r="J41" s="17">
        <v>1.2024932790396599E-2</v>
      </c>
      <c r="K41" s="17">
        <v>1.52674884262693E-2</v>
      </c>
      <c r="L41" s="17">
        <v>1.47297512332944E-2</v>
      </c>
      <c r="M41" s="17"/>
      <c r="N41" s="17">
        <v>9.6346687231033106E-3</v>
      </c>
      <c r="O41" s="17">
        <v>1.35549330920486E-2</v>
      </c>
      <c r="P41" s="17">
        <v>2.6960134543084499E-3</v>
      </c>
      <c r="Q41" s="17">
        <v>9.7102605530137096E-3</v>
      </c>
      <c r="R41" s="17">
        <v>2.9508816805079299E-2</v>
      </c>
      <c r="S41" s="17"/>
      <c r="T41" s="17">
        <v>0</v>
      </c>
      <c r="U41" s="17">
        <v>1.64967002796013E-2</v>
      </c>
      <c r="V41" s="17">
        <v>0</v>
      </c>
      <c r="W41" s="17">
        <v>1.4031522560131701E-2</v>
      </c>
      <c r="X41" s="17"/>
      <c r="Y41" s="17">
        <v>1.11275591964134E-2</v>
      </c>
      <c r="Z41" s="17">
        <v>7.9767784454639508E-3</v>
      </c>
      <c r="AA41" s="17">
        <v>1.2133874058975201E-2</v>
      </c>
      <c r="AB41" s="17">
        <v>0</v>
      </c>
      <c r="AC41" s="17">
        <v>0</v>
      </c>
      <c r="AD41" s="17">
        <v>4.9291391562061297E-2</v>
      </c>
      <c r="AE41" s="17"/>
      <c r="AF41" s="17">
        <v>1.14882713056404E-2</v>
      </c>
      <c r="AG41" s="17"/>
      <c r="AH41" s="17">
        <v>9.7143917444244207E-3</v>
      </c>
      <c r="AI41" s="17"/>
      <c r="AJ41" s="17">
        <v>9.0360662077741995E-3</v>
      </c>
      <c r="AK41" s="17">
        <v>1.2042635683086099E-2</v>
      </c>
      <c r="AL41" s="17">
        <v>1.7510978658295699E-2</v>
      </c>
      <c r="AM41" s="17">
        <v>4.5378743968509296E-3</v>
      </c>
      <c r="AN41" s="17">
        <v>9.6487621422727595E-3</v>
      </c>
    </row>
    <row r="42" spans="2:40" x14ac:dyDescent="0.35">
      <c r="B42" s="18" t="s">
        <v>79</v>
      </c>
      <c r="C42" s="17">
        <v>1.2555094874335201E-2</v>
      </c>
      <c r="D42" s="17">
        <v>1.12734826254431E-2</v>
      </c>
      <c r="E42" s="17">
        <v>1.3911731364964401E-2</v>
      </c>
      <c r="F42" s="17"/>
      <c r="G42" s="17">
        <v>8.1559168603962395E-3</v>
      </c>
      <c r="H42" s="17">
        <v>1.2977338116231E-2</v>
      </c>
      <c r="I42" s="17">
        <v>0</v>
      </c>
      <c r="J42" s="17">
        <v>5.0829024606566997E-3</v>
      </c>
      <c r="K42" s="17">
        <v>4.2768772681999002E-2</v>
      </c>
      <c r="L42" s="17">
        <v>7.0682435789081802E-3</v>
      </c>
      <c r="M42" s="17"/>
      <c r="N42" s="17">
        <v>8.9373588356570707E-3</v>
      </c>
      <c r="O42" s="17">
        <v>1.20943353273603E-2</v>
      </c>
      <c r="P42" s="17">
        <v>7.4027223408941797E-3</v>
      </c>
      <c r="Q42" s="17">
        <v>1.3843214765073801E-2</v>
      </c>
      <c r="R42" s="17">
        <v>2.7679720815334999E-2</v>
      </c>
      <c r="S42" s="17"/>
      <c r="T42" s="17">
        <v>2.0873471654158302E-2</v>
      </c>
      <c r="U42" s="17">
        <v>1.21318555131137E-2</v>
      </c>
      <c r="V42" s="17">
        <v>2.0932786745127802E-2</v>
      </c>
      <c r="W42" s="17">
        <v>2.8762674837045899E-3</v>
      </c>
      <c r="X42" s="17"/>
      <c r="Y42" s="17">
        <v>6.1536384514984596E-3</v>
      </c>
      <c r="Z42" s="17">
        <v>2.59361369376136E-2</v>
      </c>
      <c r="AA42" s="17">
        <v>1.15393153327601E-2</v>
      </c>
      <c r="AB42" s="17">
        <v>3.6354873170976999E-2</v>
      </c>
      <c r="AC42" s="17">
        <v>1.7454933315765801E-2</v>
      </c>
      <c r="AD42" s="17">
        <v>0</v>
      </c>
      <c r="AE42" s="17"/>
      <c r="AF42" s="17">
        <v>1.44370555065148E-2</v>
      </c>
      <c r="AG42" s="17"/>
      <c r="AH42" s="17">
        <v>1.10722990145081E-2</v>
      </c>
      <c r="AI42" s="17"/>
      <c r="AJ42" s="17">
        <v>2.02470329784658E-2</v>
      </c>
      <c r="AK42" s="17">
        <v>1.1701879486008201E-2</v>
      </c>
      <c r="AL42" s="17">
        <v>1.2291076193540701E-2</v>
      </c>
      <c r="AM42" s="17">
        <v>8.2370981568232002E-3</v>
      </c>
      <c r="AN42" s="17">
        <v>0</v>
      </c>
    </row>
    <row r="43" spans="2:40" x14ac:dyDescent="0.35">
      <c r="B43" s="18" t="s">
        <v>89</v>
      </c>
      <c r="C43" s="19">
        <v>7.0975254105986402E-2</v>
      </c>
      <c r="D43" s="19">
        <v>5.5554293142021802E-2</v>
      </c>
      <c r="E43" s="19">
        <v>8.6821712080389996E-2</v>
      </c>
      <c r="F43" s="19"/>
      <c r="G43" s="19">
        <v>1.14505444043001E-2</v>
      </c>
      <c r="H43" s="19">
        <v>3.0775085462766E-2</v>
      </c>
      <c r="I43" s="19">
        <v>6.5581255644383496E-2</v>
      </c>
      <c r="J43" s="19">
        <v>9.1105772439902699E-2</v>
      </c>
      <c r="K43" s="19">
        <v>8.3706290465091204E-2</v>
      </c>
      <c r="L43" s="19">
        <v>0.104741299135559</v>
      </c>
      <c r="M43" s="19"/>
      <c r="N43" s="19">
        <v>0.14863554148922301</v>
      </c>
      <c r="O43" s="19">
        <v>5.1564660725483401E-2</v>
      </c>
      <c r="P43" s="19">
        <v>9.6242206377567696E-2</v>
      </c>
      <c r="Q43" s="19">
        <v>4.6910547654576501E-2</v>
      </c>
      <c r="R43" s="19">
        <v>1.5572533704100401E-2</v>
      </c>
      <c r="S43" s="19"/>
      <c r="T43" s="19">
        <v>4.5390631203054199E-2</v>
      </c>
      <c r="U43" s="19">
        <v>9.8079191739174398E-2</v>
      </c>
      <c r="V43" s="19">
        <v>3.9925015765800202E-2</v>
      </c>
      <c r="W43" s="19">
        <v>4.5163536978968598E-2</v>
      </c>
      <c r="X43" s="19"/>
      <c r="Y43" s="19">
        <v>4.5951002538405297E-2</v>
      </c>
      <c r="Z43" s="19">
        <v>6.7473960006804806E-2</v>
      </c>
      <c r="AA43" s="19">
        <v>0.119165497669652</v>
      </c>
      <c r="AB43" s="19">
        <v>4.3803006544716701E-2</v>
      </c>
      <c r="AC43" s="19">
        <v>1.26872343004853E-2</v>
      </c>
      <c r="AD43" s="19">
        <v>0.15414878959006501</v>
      </c>
      <c r="AE43" s="19"/>
      <c r="AF43" s="19">
        <v>7.7745788700426394E-2</v>
      </c>
      <c r="AG43" s="19"/>
      <c r="AH43" s="19">
        <v>6.5215089278464505E-2</v>
      </c>
      <c r="AI43" s="19"/>
      <c r="AJ43" s="19">
        <v>8.5307268727823501E-2</v>
      </c>
      <c r="AK43" s="19">
        <v>9.4521337730563898E-2</v>
      </c>
      <c r="AL43" s="19">
        <v>3.3978430729109499E-2</v>
      </c>
      <c r="AM43" s="19">
        <v>7.1687772660705001E-2</v>
      </c>
      <c r="AN43" s="19">
        <v>6.7506673318985605E-2</v>
      </c>
    </row>
    <row r="44" spans="2:40" x14ac:dyDescent="0.35">
      <c r="B44" s="16"/>
    </row>
    <row r="45" spans="2:40" x14ac:dyDescent="0.35">
      <c r="B45" t="s">
        <v>63</v>
      </c>
    </row>
    <row r="46" spans="2:40" x14ac:dyDescent="0.35">
      <c r="B46" t="s">
        <v>64</v>
      </c>
    </row>
    <row r="48" spans="2:40" x14ac:dyDescent="0.35">
      <c r="B48" s="8" t="str">
        <f>HYPERLINK("#'Contents'!A1", "Return to Contents")</f>
        <v>Return to Contents</v>
      </c>
    </row>
  </sheetData>
  <mergeCells count="9">
    <mergeCell ref="AF5"/>
    <mergeCell ref="AH5"/>
    <mergeCell ref="AJ5:AN5"/>
    <mergeCell ref="D2:AH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C00-000000000000}">
  <dimension ref="B2:AN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0" width="10.7265625" customWidth="1"/>
    <col min="41" max="41" width="2.1796875" customWidth="1"/>
  </cols>
  <sheetData>
    <row r="2" spans="2:40" ht="40" customHeight="1" x14ac:dyDescent="0.35">
      <c r="D2" s="30" t="s">
        <v>496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row>
    <row r="5" spans="2:40" ht="30" customHeight="1" x14ac:dyDescent="0.35">
      <c r="B5" s="15"/>
      <c r="C5" s="15"/>
      <c r="D5" s="29" t="s">
        <v>49</v>
      </c>
      <c r="E5" s="29"/>
      <c r="F5" s="15"/>
      <c r="G5" s="29" t="s">
        <v>50</v>
      </c>
      <c r="H5" s="29"/>
      <c r="I5" s="29"/>
      <c r="J5" s="29"/>
      <c r="K5" s="29"/>
      <c r="L5" s="29"/>
      <c r="M5" s="15"/>
      <c r="N5" s="29" t="s">
        <v>51</v>
      </c>
      <c r="O5" s="29"/>
      <c r="P5" s="29"/>
      <c r="Q5" s="29"/>
      <c r="R5" s="29"/>
      <c r="S5" s="15"/>
      <c r="T5" s="29" t="s">
        <v>52</v>
      </c>
      <c r="U5" s="29"/>
      <c r="V5" s="29"/>
      <c r="W5" s="29"/>
      <c r="X5" s="15"/>
      <c r="Y5" s="29" t="s">
        <v>53</v>
      </c>
      <c r="Z5" s="29"/>
      <c r="AA5" s="29"/>
      <c r="AB5" s="29"/>
      <c r="AC5" s="29"/>
      <c r="AD5" s="29"/>
      <c r="AE5" s="15"/>
      <c r="AF5" s="29" t="s">
        <v>42</v>
      </c>
      <c r="AG5" s="15"/>
      <c r="AH5" s="29" t="s">
        <v>43</v>
      </c>
      <c r="AI5" s="15"/>
      <c r="AJ5" s="29" t="s">
        <v>54</v>
      </c>
      <c r="AK5" s="29"/>
      <c r="AL5" s="29"/>
      <c r="AM5" s="29"/>
      <c r="AN5" s="29"/>
    </row>
    <row r="6" spans="2:4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C6" s="12" t="s">
        <v>40</v>
      </c>
      <c r="AD6" s="12" t="s">
        <v>41</v>
      </c>
      <c r="AF6" s="12" t="s">
        <v>42</v>
      </c>
      <c r="AH6" s="12" t="s">
        <v>43</v>
      </c>
      <c r="AJ6" s="12" t="s">
        <v>44</v>
      </c>
      <c r="AK6" s="12" t="s">
        <v>45</v>
      </c>
      <c r="AL6" s="12" t="s">
        <v>46</v>
      </c>
      <c r="AM6" s="12" t="s">
        <v>47</v>
      </c>
      <c r="AN6" s="12" t="s">
        <v>48</v>
      </c>
    </row>
    <row r="7" spans="2:40" ht="30" customHeight="1" x14ac:dyDescent="0.35">
      <c r="B7" s="10" t="s">
        <v>19</v>
      </c>
      <c r="C7" s="10">
        <v>1008</v>
      </c>
      <c r="D7" s="10">
        <v>459</v>
      </c>
      <c r="E7" s="10">
        <v>546</v>
      </c>
      <c r="F7" s="10"/>
      <c r="G7" s="10">
        <v>99</v>
      </c>
      <c r="H7" s="10">
        <v>151</v>
      </c>
      <c r="I7" s="10">
        <v>140</v>
      </c>
      <c r="J7" s="10">
        <v>164</v>
      </c>
      <c r="K7" s="10">
        <v>186</v>
      </c>
      <c r="L7" s="10">
        <v>268</v>
      </c>
      <c r="M7" s="10"/>
      <c r="N7" s="10">
        <v>91</v>
      </c>
      <c r="O7" s="10">
        <v>143</v>
      </c>
      <c r="P7" s="10">
        <v>357</v>
      </c>
      <c r="Q7" s="10">
        <v>280</v>
      </c>
      <c r="R7" s="10">
        <v>129</v>
      </c>
      <c r="S7" s="10"/>
      <c r="T7" s="10">
        <v>61</v>
      </c>
      <c r="U7" s="10">
        <v>290</v>
      </c>
      <c r="V7" s="10">
        <v>259</v>
      </c>
      <c r="W7" s="10">
        <v>272</v>
      </c>
      <c r="X7" s="10"/>
      <c r="Y7" s="10">
        <v>415</v>
      </c>
      <c r="Z7" s="10">
        <v>104</v>
      </c>
      <c r="AA7" s="10">
        <v>327</v>
      </c>
      <c r="AB7" s="10">
        <v>67</v>
      </c>
      <c r="AC7" s="10">
        <v>69</v>
      </c>
      <c r="AD7" s="10">
        <v>21</v>
      </c>
      <c r="AE7" s="10"/>
      <c r="AF7" s="10">
        <v>488</v>
      </c>
      <c r="AG7" s="10"/>
      <c r="AH7" s="10">
        <v>983</v>
      </c>
      <c r="AI7" s="10"/>
      <c r="AJ7" s="10">
        <v>334</v>
      </c>
      <c r="AK7" s="10">
        <v>150</v>
      </c>
      <c r="AL7" s="10">
        <v>221</v>
      </c>
      <c r="AM7" s="10">
        <v>207</v>
      </c>
      <c r="AN7" s="10">
        <v>96</v>
      </c>
    </row>
    <row r="8" spans="2:40" ht="30" customHeight="1" x14ac:dyDescent="0.35">
      <c r="B8" s="11" t="s">
        <v>20</v>
      </c>
      <c r="C8" s="11">
        <v>1008</v>
      </c>
      <c r="D8" s="11">
        <v>503</v>
      </c>
      <c r="E8" s="11">
        <v>502</v>
      </c>
      <c r="F8" s="11"/>
      <c r="G8" s="11">
        <v>109</v>
      </c>
      <c r="H8" s="11">
        <v>169</v>
      </c>
      <c r="I8" s="11">
        <v>145</v>
      </c>
      <c r="J8" s="11">
        <v>169</v>
      </c>
      <c r="K8" s="11">
        <v>162</v>
      </c>
      <c r="L8" s="11">
        <v>255</v>
      </c>
      <c r="M8" s="11"/>
      <c r="N8" s="11">
        <v>95</v>
      </c>
      <c r="O8" s="11">
        <v>146</v>
      </c>
      <c r="P8" s="11">
        <v>349</v>
      </c>
      <c r="Q8" s="11">
        <v>281</v>
      </c>
      <c r="R8" s="11">
        <v>129</v>
      </c>
      <c r="S8" s="11"/>
      <c r="T8" s="11">
        <v>62</v>
      </c>
      <c r="U8" s="11">
        <v>286</v>
      </c>
      <c r="V8" s="11">
        <v>258</v>
      </c>
      <c r="W8" s="11">
        <v>278</v>
      </c>
      <c r="X8" s="11"/>
      <c r="Y8" s="11">
        <v>428</v>
      </c>
      <c r="Z8" s="11">
        <v>102</v>
      </c>
      <c r="AA8" s="11">
        <v>309</v>
      </c>
      <c r="AB8" s="11">
        <v>69</v>
      </c>
      <c r="AC8" s="11">
        <v>74</v>
      </c>
      <c r="AD8" s="11">
        <v>21</v>
      </c>
      <c r="AE8" s="11"/>
      <c r="AF8" s="11">
        <v>487</v>
      </c>
      <c r="AG8" s="11"/>
      <c r="AH8" s="11">
        <v>984</v>
      </c>
      <c r="AI8" s="11"/>
      <c r="AJ8" s="11">
        <v>320</v>
      </c>
      <c r="AK8" s="11">
        <v>145</v>
      </c>
      <c r="AL8" s="11">
        <v>211</v>
      </c>
      <c r="AM8" s="11">
        <v>229</v>
      </c>
      <c r="AN8" s="11">
        <v>103</v>
      </c>
    </row>
    <row r="9" spans="2:40" x14ac:dyDescent="0.35">
      <c r="B9" s="18" t="s">
        <v>333</v>
      </c>
      <c r="C9" s="17">
        <v>5.6815171982641403E-2</v>
      </c>
      <c r="D9" s="17">
        <v>8.0482848930720496E-2</v>
      </c>
      <c r="E9" s="17">
        <v>3.3482036223355001E-2</v>
      </c>
      <c r="F9" s="17"/>
      <c r="G9" s="17">
        <v>0.13304775258141699</v>
      </c>
      <c r="H9" s="17">
        <v>0.14508932184613299</v>
      </c>
      <c r="I9" s="17">
        <v>5.9224864198595503E-2</v>
      </c>
      <c r="J9" s="17">
        <v>3.9236841626676802E-2</v>
      </c>
      <c r="K9" s="17">
        <v>1.2285738326322199E-2</v>
      </c>
      <c r="L9" s="17">
        <v>4.2064544235162196E-3</v>
      </c>
      <c r="M9" s="17"/>
      <c r="N9" s="17">
        <v>2.4831531830345799E-2</v>
      </c>
      <c r="O9" s="17">
        <v>2.3855316965494301E-2</v>
      </c>
      <c r="P9" s="17">
        <v>1.6417567419505199E-2</v>
      </c>
      <c r="Q9" s="17">
        <v>9.2076007725320694E-2</v>
      </c>
      <c r="R9" s="17">
        <v>0.15379982935244699</v>
      </c>
      <c r="S9" s="17"/>
      <c r="T9" s="17">
        <v>3.8256725036984199E-2</v>
      </c>
      <c r="U9" s="17">
        <v>3.07926195270289E-2</v>
      </c>
      <c r="V9" s="17">
        <v>8.5583308523853499E-2</v>
      </c>
      <c r="W9" s="17">
        <v>8.1679538937197094E-2</v>
      </c>
      <c r="X9" s="17"/>
      <c r="Y9" s="17">
        <v>9.0453533215956894E-2</v>
      </c>
      <c r="Z9" s="17">
        <v>8.0011785298065699E-2</v>
      </c>
      <c r="AA9" s="17">
        <v>6.6794821159363296E-3</v>
      </c>
      <c r="AB9" s="17">
        <v>7.0548114959161204E-2</v>
      </c>
      <c r="AC9" s="17">
        <v>4.6774879480682402E-2</v>
      </c>
      <c r="AD9" s="17">
        <v>0</v>
      </c>
      <c r="AE9" s="17"/>
      <c r="AF9" s="17">
        <v>7.4575545470805096E-2</v>
      </c>
      <c r="AG9" s="17"/>
      <c r="AH9" s="17">
        <v>5.6358498792451001E-2</v>
      </c>
      <c r="AI9" s="17"/>
      <c r="AJ9" s="17">
        <v>0.11186837538487</v>
      </c>
      <c r="AK9" s="17">
        <v>5.0633112114740399E-2</v>
      </c>
      <c r="AL9" s="17">
        <v>3.2902529085383499E-2</v>
      </c>
      <c r="AM9" s="17">
        <v>2.5493215069144998E-2</v>
      </c>
      <c r="AN9" s="17">
        <v>1.3103224183073799E-2</v>
      </c>
    </row>
    <row r="10" spans="2:40" x14ac:dyDescent="0.35">
      <c r="B10" s="18" t="s">
        <v>334</v>
      </c>
      <c r="C10" s="17">
        <v>0.153156082142512</v>
      </c>
      <c r="D10" s="17">
        <v>0.21083876082858199</v>
      </c>
      <c r="E10" s="17">
        <v>9.4359535975276201E-2</v>
      </c>
      <c r="F10" s="17"/>
      <c r="G10" s="17">
        <v>0.26621312060395103</v>
      </c>
      <c r="H10" s="17">
        <v>0.26909445488169298</v>
      </c>
      <c r="I10" s="17">
        <v>0.22310667578819901</v>
      </c>
      <c r="J10" s="17">
        <v>9.4754263548497294E-2</v>
      </c>
      <c r="K10" s="17">
        <v>9.7876827386274207E-2</v>
      </c>
      <c r="L10" s="17">
        <v>6.1882735825964597E-2</v>
      </c>
      <c r="M10" s="17"/>
      <c r="N10" s="17">
        <v>0.146033554028354</v>
      </c>
      <c r="O10" s="17">
        <v>0.16497685359113401</v>
      </c>
      <c r="P10" s="17">
        <v>6.9181799644831801E-2</v>
      </c>
      <c r="Q10" s="17">
        <v>0.21953368768884801</v>
      </c>
      <c r="R10" s="17">
        <v>0.23738286063306399</v>
      </c>
      <c r="S10" s="17"/>
      <c r="T10" s="17">
        <v>0.15965962793816299</v>
      </c>
      <c r="U10" s="17">
        <v>0.111359492394323</v>
      </c>
      <c r="V10" s="17">
        <v>0.14653107572499299</v>
      </c>
      <c r="W10" s="17">
        <v>0.22803345062854199</v>
      </c>
      <c r="X10" s="17"/>
      <c r="Y10" s="17">
        <v>0.22622367299618101</v>
      </c>
      <c r="Z10" s="17">
        <v>0.104362182711982</v>
      </c>
      <c r="AA10" s="17">
        <v>6.5412171166128796E-2</v>
      </c>
      <c r="AB10" s="17">
        <v>8.9743458725345907E-2</v>
      </c>
      <c r="AC10" s="17">
        <v>0.26571385394902802</v>
      </c>
      <c r="AD10" s="17">
        <v>0</v>
      </c>
      <c r="AE10" s="17"/>
      <c r="AF10" s="17">
        <v>0.15637107182253401</v>
      </c>
      <c r="AG10" s="17"/>
      <c r="AH10" s="17">
        <v>0.15288708888872299</v>
      </c>
      <c r="AI10" s="17"/>
      <c r="AJ10" s="17">
        <v>0.160557609508926</v>
      </c>
      <c r="AK10" s="17">
        <v>0.13418938371484901</v>
      </c>
      <c r="AL10" s="17">
        <v>0.129938709836672</v>
      </c>
      <c r="AM10" s="17">
        <v>0.15721758580671699</v>
      </c>
      <c r="AN10" s="17">
        <v>0.1953935941055</v>
      </c>
    </row>
    <row r="11" spans="2:40" ht="29" x14ac:dyDescent="0.35">
      <c r="B11" s="18" t="s">
        <v>495</v>
      </c>
      <c r="C11" s="17">
        <v>0.206727847011522</v>
      </c>
      <c r="D11" s="17">
        <v>0.22917218120608701</v>
      </c>
      <c r="E11" s="17">
        <v>0.18354065610192599</v>
      </c>
      <c r="F11" s="17"/>
      <c r="G11" s="17">
        <v>0.22972057637638801</v>
      </c>
      <c r="H11" s="17">
        <v>0.176224908925112</v>
      </c>
      <c r="I11" s="17">
        <v>0.226967408693</v>
      </c>
      <c r="J11" s="17">
        <v>0.25567838890594702</v>
      </c>
      <c r="K11" s="17">
        <v>0.167255257016691</v>
      </c>
      <c r="L11" s="17">
        <v>0.19822682834754199</v>
      </c>
      <c r="M11" s="17"/>
      <c r="N11" s="17">
        <v>0.26310953136955501</v>
      </c>
      <c r="O11" s="17">
        <v>0.227237922007482</v>
      </c>
      <c r="P11" s="17">
        <v>0.19969307816204501</v>
      </c>
      <c r="Q11" s="17">
        <v>0.206774178825397</v>
      </c>
      <c r="R11" s="17">
        <v>0.16702148706657299</v>
      </c>
      <c r="S11" s="17"/>
      <c r="T11" s="17">
        <v>0.237107850574864</v>
      </c>
      <c r="U11" s="17">
        <v>0.22058892528413901</v>
      </c>
      <c r="V11" s="17">
        <v>0.19847683926278001</v>
      </c>
      <c r="W11" s="17">
        <v>0.176491446265304</v>
      </c>
      <c r="X11" s="17"/>
      <c r="Y11" s="17">
        <v>0.18292249315608899</v>
      </c>
      <c r="Z11" s="17">
        <v>0.31815298145865401</v>
      </c>
      <c r="AA11" s="17">
        <v>0.19057637405991501</v>
      </c>
      <c r="AB11" s="17">
        <v>0.26559292835737602</v>
      </c>
      <c r="AC11" s="17">
        <v>0.21645685740542001</v>
      </c>
      <c r="AD11" s="17">
        <v>0.144875368901447</v>
      </c>
      <c r="AE11" s="17"/>
      <c r="AF11" s="17">
        <v>0.19873726752354701</v>
      </c>
      <c r="AG11" s="17"/>
      <c r="AH11" s="17">
        <v>0.207351771702879</v>
      </c>
      <c r="AI11" s="17"/>
      <c r="AJ11" s="17">
        <v>0.19683589021561801</v>
      </c>
      <c r="AK11" s="17">
        <v>0.19387599012970899</v>
      </c>
      <c r="AL11" s="17">
        <v>0.197715110775601</v>
      </c>
      <c r="AM11" s="17">
        <v>0.235835034892145</v>
      </c>
      <c r="AN11" s="17">
        <v>0.209301504717049</v>
      </c>
    </row>
    <row r="12" spans="2:40" x14ac:dyDescent="0.35">
      <c r="B12" s="18" t="s">
        <v>336</v>
      </c>
      <c r="C12" s="17">
        <v>0.19052709966477099</v>
      </c>
      <c r="D12" s="17">
        <v>0.18235259819701999</v>
      </c>
      <c r="E12" s="17">
        <v>0.19786737137437899</v>
      </c>
      <c r="F12" s="17"/>
      <c r="G12" s="17">
        <v>0.184831567895476</v>
      </c>
      <c r="H12" s="17">
        <v>0.164961374002946</v>
      </c>
      <c r="I12" s="17">
        <v>0.19158942186597899</v>
      </c>
      <c r="J12" s="17">
        <v>0.160908009630196</v>
      </c>
      <c r="K12" s="17">
        <v>0.24401069423483901</v>
      </c>
      <c r="L12" s="17">
        <v>0.194992457370361</v>
      </c>
      <c r="M12" s="17"/>
      <c r="N12" s="17">
        <v>0.139839381066657</v>
      </c>
      <c r="O12" s="17">
        <v>0.22089340539425401</v>
      </c>
      <c r="P12" s="17">
        <v>0.205358548390074</v>
      </c>
      <c r="Q12" s="17">
        <v>0.18198543487873201</v>
      </c>
      <c r="R12" s="17">
        <v>0.17684406928298399</v>
      </c>
      <c r="S12" s="17"/>
      <c r="T12" s="17">
        <v>0.22695949017804201</v>
      </c>
      <c r="U12" s="17">
        <v>0.17593719751421999</v>
      </c>
      <c r="V12" s="17">
        <v>0.19090982571166101</v>
      </c>
      <c r="W12" s="17">
        <v>0.20848592803029301</v>
      </c>
      <c r="X12" s="17"/>
      <c r="Y12" s="17">
        <v>0.197788712158251</v>
      </c>
      <c r="Z12" s="17">
        <v>0.14392914504663901</v>
      </c>
      <c r="AA12" s="17">
        <v>0.17485330756131301</v>
      </c>
      <c r="AB12" s="17">
        <v>0.22057871432804599</v>
      </c>
      <c r="AC12" s="17">
        <v>0.225204828903214</v>
      </c>
      <c r="AD12" s="17">
        <v>0.32402906142687599</v>
      </c>
      <c r="AE12" s="17"/>
      <c r="AF12" s="17">
        <v>0.18396897450283101</v>
      </c>
      <c r="AG12" s="17"/>
      <c r="AH12" s="17">
        <v>0.19133802605400799</v>
      </c>
      <c r="AI12" s="17"/>
      <c r="AJ12" s="17">
        <v>0.14364073152972401</v>
      </c>
      <c r="AK12" s="17">
        <v>0.25406635935375299</v>
      </c>
      <c r="AL12" s="17">
        <v>0.21233499687684099</v>
      </c>
      <c r="AM12" s="17">
        <v>0.21939525068713001</v>
      </c>
      <c r="AN12" s="17">
        <v>0.13788799531958301</v>
      </c>
    </row>
    <row r="13" spans="2:40" x14ac:dyDescent="0.35">
      <c r="B13" s="18" t="s">
        <v>337</v>
      </c>
      <c r="C13" s="17">
        <v>0.35575595713383101</v>
      </c>
      <c r="D13" s="17">
        <v>0.27530132205737201</v>
      </c>
      <c r="E13" s="17">
        <v>0.4383438830559</v>
      </c>
      <c r="F13" s="17"/>
      <c r="G13" s="17">
        <v>0.16215299466156999</v>
      </c>
      <c r="H13" s="17">
        <v>0.207385611327495</v>
      </c>
      <c r="I13" s="17">
        <v>0.283935746728601</v>
      </c>
      <c r="J13" s="17">
        <v>0.39716415812684203</v>
      </c>
      <c r="K13" s="17">
        <v>0.468117740063413</v>
      </c>
      <c r="L13" s="17">
        <v>0.47906760456419001</v>
      </c>
      <c r="M13" s="17"/>
      <c r="N13" s="17">
        <v>0.31826088502475602</v>
      </c>
      <c r="O13" s="17">
        <v>0.32121038321137602</v>
      </c>
      <c r="P13" s="17">
        <v>0.47089654471161402</v>
      </c>
      <c r="Q13" s="17">
        <v>0.28043454925999001</v>
      </c>
      <c r="R13" s="17">
        <v>0.248516339792659</v>
      </c>
      <c r="S13" s="17"/>
      <c r="T13" s="17">
        <v>0.26036582518832901</v>
      </c>
      <c r="U13" s="17">
        <v>0.41464662497270799</v>
      </c>
      <c r="V13" s="17">
        <v>0.35488817043702697</v>
      </c>
      <c r="W13" s="17">
        <v>0.28636453454059402</v>
      </c>
      <c r="X13" s="17"/>
      <c r="Y13" s="17">
        <v>0.28021752609203998</v>
      </c>
      <c r="Z13" s="17">
        <v>0.33644316918464001</v>
      </c>
      <c r="AA13" s="17">
        <v>0.50115252799640997</v>
      </c>
      <c r="AB13" s="17">
        <v>0.31101506928070199</v>
      </c>
      <c r="AC13" s="17">
        <v>0.221324587799478</v>
      </c>
      <c r="AD13" s="17">
        <v>0.46707489656656898</v>
      </c>
      <c r="AE13" s="17"/>
      <c r="AF13" s="17">
        <v>0.35476419630049899</v>
      </c>
      <c r="AG13" s="17"/>
      <c r="AH13" s="17">
        <v>0.35505629707727299</v>
      </c>
      <c r="AI13" s="17"/>
      <c r="AJ13" s="17">
        <v>0.34702204082573401</v>
      </c>
      <c r="AK13" s="17">
        <v>0.31829015474148697</v>
      </c>
      <c r="AL13" s="17">
        <v>0.394822807563384</v>
      </c>
      <c r="AM13" s="17">
        <v>0.329866885855775</v>
      </c>
      <c r="AN13" s="17">
        <v>0.413162621672863</v>
      </c>
    </row>
    <row r="14" spans="2:40" x14ac:dyDescent="0.35">
      <c r="B14" s="18" t="s">
        <v>58</v>
      </c>
      <c r="C14" s="19">
        <v>3.7017842064722202E-2</v>
      </c>
      <c r="D14" s="19">
        <v>2.1852288780219199E-2</v>
      </c>
      <c r="E14" s="19">
        <v>5.2406517269163698E-2</v>
      </c>
      <c r="F14" s="19"/>
      <c r="G14" s="19">
        <v>2.4033987881198302E-2</v>
      </c>
      <c r="H14" s="19">
        <v>3.7244329016620899E-2</v>
      </c>
      <c r="I14" s="19">
        <v>1.51758827256246E-2</v>
      </c>
      <c r="J14" s="19">
        <v>5.2258338161840799E-2</v>
      </c>
      <c r="K14" s="19">
        <v>1.04537429724603E-2</v>
      </c>
      <c r="L14" s="19">
        <v>6.1623919468425999E-2</v>
      </c>
      <c r="M14" s="19"/>
      <c r="N14" s="19">
        <v>0.107925116680332</v>
      </c>
      <c r="O14" s="19">
        <v>4.18261188302603E-2</v>
      </c>
      <c r="P14" s="19">
        <v>3.8452461671930102E-2</v>
      </c>
      <c r="Q14" s="19">
        <v>1.91961416217123E-2</v>
      </c>
      <c r="R14" s="19">
        <v>1.6435413872273E-2</v>
      </c>
      <c r="S14" s="19"/>
      <c r="T14" s="19">
        <v>7.7650481083617398E-2</v>
      </c>
      <c r="U14" s="19">
        <v>4.6675140307580798E-2</v>
      </c>
      <c r="V14" s="19">
        <v>2.3610780339685899E-2</v>
      </c>
      <c r="W14" s="19">
        <v>1.8945101598069999E-2</v>
      </c>
      <c r="X14" s="19"/>
      <c r="Y14" s="19">
        <v>2.23940623814817E-2</v>
      </c>
      <c r="Z14" s="19">
        <v>1.7100736300019299E-2</v>
      </c>
      <c r="AA14" s="19">
        <v>6.1326137100296801E-2</v>
      </c>
      <c r="AB14" s="19">
        <v>4.25217143493688E-2</v>
      </c>
      <c r="AC14" s="19">
        <v>2.4524992462177798E-2</v>
      </c>
      <c r="AD14" s="19">
        <v>6.4020673105108103E-2</v>
      </c>
      <c r="AE14" s="19"/>
      <c r="AF14" s="19">
        <v>3.15829443797839E-2</v>
      </c>
      <c r="AG14" s="19"/>
      <c r="AH14" s="19">
        <v>3.7008317484664703E-2</v>
      </c>
      <c r="AI14" s="19"/>
      <c r="AJ14" s="19">
        <v>4.0075352535127999E-2</v>
      </c>
      <c r="AK14" s="19">
        <v>4.8944999945460699E-2</v>
      </c>
      <c r="AL14" s="19">
        <v>3.2285845862118301E-2</v>
      </c>
      <c r="AM14" s="19">
        <v>3.2192027689088798E-2</v>
      </c>
      <c r="AN14" s="19">
        <v>3.1151060001931099E-2</v>
      </c>
    </row>
    <row r="15" spans="2:40" x14ac:dyDescent="0.35">
      <c r="B15" s="16"/>
    </row>
    <row r="16" spans="2:40" x14ac:dyDescent="0.35">
      <c r="B16" t="s">
        <v>63</v>
      </c>
    </row>
    <row r="17" spans="2:2" x14ac:dyDescent="0.35">
      <c r="B17" t="s">
        <v>64</v>
      </c>
    </row>
    <row r="19" spans="2:2" x14ac:dyDescent="0.35">
      <c r="B19" s="8" t="str">
        <f>HYPERLINK("#'Contents'!A1", "Return to Contents")</f>
        <v>Return to Contents</v>
      </c>
    </row>
  </sheetData>
  <mergeCells count="9">
    <mergeCell ref="AF5"/>
    <mergeCell ref="AH5"/>
    <mergeCell ref="AJ5:AN5"/>
    <mergeCell ref="D2:AH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D00-000000000000}">
  <dimension ref="B2:M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13" width="20.7265625" customWidth="1"/>
  </cols>
  <sheetData>
    <row r="2" spans="2:13" ht="40" customHeight="1" x14ac:dyDescent="0.35">
      <c r="D2" s="30" t="s">
        <v>507</v>
      </c>
      <c r="E2" s="26"/>
      <c r="F2" s="26"/>
      <c r="G2" s="26"/>
      <c r="H2" s="26"/>
      <c r="I2" s="26"/>
      <c r="J2" s="26"/>
      <c r="K2" s="26"/>
      <c r="L2" s="26"/>
      <c r="M2" s="26"/>
    </row>
    <row r="6" spans="2:13" ht="50" customHeight="1" x14ac:dyDescent="0.35">
      <c r="B6" s="20" t="s">
        <v>15</v>
      </c>
      <c r="C6" s="20" t="s">
        <v>497</v>
      </c>
      <c r="D6" s="20" t="s">
        <v>498</v>
      </c>
      <c r="E6" s="20" t="s">
        <v>499</v>
      </c>
      <c r="F6" s="20" t="s">
        <v>500</v>
      </c>
      <c r="G6" s="20" t="s">
        <v>501</v>
      </c>
      <c r="H6" s="20" t="s">
        <v>502</v>
      </c>
      <c r="I6" s="20" t="s">
        <v>503</v>
      </c>
      <c r="J6" s="20" t="s">
        <v>504</v>
      </c>
      <c r="K6" s="20" t="s">
        <v>505</v>
      </c>
      <c r="L6" s="20" t="s">
        <v>506</v>
      </c>
    </row>
    <row r="7" spans="2:13" x14ac:dyDescent="0.35">
      <c r="B7" s="18" t="s">
        <v>134</v>
      </c>
      <c r="C7" s="17">
        <v>0.120351245023955</v>
      </c>
      <c r="D7" s="17">
        <v>7.0026118338983506E-2</v>
      </c>
      <c r="E7" s="17">
        <v>5.9320254613736099E-2</v>
      </c>
      <c r="F7" s="17">
        <v>6.13610282281759E-2</v>
      </c>
      <c r="G7" s="17">
        <v>4.9994757768895198E-2</v>
      </c>
      <c r="H7" s="17">
        <v>6.3526578440500595E-2</v>
      </c>
      <c r="I7" s="17">
        <v>6.3906457353985702E-2</v>
      </c>
      <c r="J7" s="17">
        <v>5.5936409630442802E-2</v>
      </c>
      <c r="K7" s="17">
        <v>5.8514553577469597E-2</v>
      </c>
      <c r="L7" s="17">
        <v>2.8923738710040701E-2</v>
      </c>
    </row>
    <row r="8" spans="2:13" x14ac:dyDescent="0.35">
      <c r="B8" s="18" t="s">
        <v>135</v>
      </c>
      <c r="C8" s="17">
        <v>0.25731173884445402</v>
      </c>
      <c r="D8" s="17">
        <v>0.24937459923026201</v>
      </c>
      <c r="E8" s="17">
        <v>0.22535203607971899</v>
      </c>
      <c r="F8" s="17">
        <v>0.24018212988536999</v>
      </c>
      <c r="G8" s="17">
        <v>0.15183596198184701</v>
      </c>
      <c r="H8" s="17">
        <v>0.16101184149193701</v>
      </c>
      <c r="I8" s="17">
        <v>0.17486050080676899</v>
      </c>
      <c r="J8" s="17">
        <v>0.13421190373146799</v>
      </c>
      <c r="K8" s="17">
        <v>0.170212227986281</v>
      </c>
      <c r="L8" s="17">
        <v>7.9949791914553994E-2</v>
      </c>
    </row>
    <row r="9" spans="2:13" ht="29" x14ac:dyDescent="0.35">
      <c r="B9" s="18" t="s">
        <v>136</v>
      </c>
      <c r="C9" s="17">
        <v>0.228300785291394</v>
      </c>
      <c r="D9" s="17">
        <v>0.241275162069019</v>
      </c>
      <c r="E9" s="17">
        <v>0.26153592706800999</v>
      </c>
      <c r="F9" s="17">
        <v>0.23403750884570501</v>
      </c>
      <c r="G9" s="17">
        <v>0.23415406343942699</v>
      </c>
      <c r="H9" s="17">
        <v>0.236078298199485</v>
      </c>
      <c r="I9" s="17">
        <v>0.224190489778932</v>
      </c>
      <c r="J9" s="17">
        <v>0.240110895984183</v>
      </c>
      <c r="K9" s="17">
        <v>0.25553952483979803</v>
      </c>
      <c r="L9" s="17">
        <v>0.244844649330102</v>
      </c>
    </row>
    <row r="10" spans="2:13" x14ac:dyDescent="0.35">
      <c r="B10" s="18" t="s">
        <v>137</v>
      </c>
      <c r="C10" s="17">
        <v>3.4447716483827398E-2</v>
      </c>
      <c r="D10" s="17">
        <v>6.4810767210882705E-2</v>
      </c>
      <c r="E10" s="17">
        <v>6.8182965528569797E-2</v>
      </c>
      <c r="F10" s="17">
        <v>7.6568868101274307E-2</v>
      </c>
      <c r="G10" s="17">
        <v>0.12952144096104501</v>
      </c>
      <c r="H10" s="17">
        <v>8.9889759094699498E-2</v>
      </c>
      <c r="I10" s="17">
        <v>6.9325195459892505E-2</v>
      </c>
      <c r="J10" s="17">
        <v>0.106239269488915</v>
      </c>
      <c r="K10" s="17">
        <v>9.7419855464190602E-2</v>
      </c>
      <c r="L10" s="17">
        <v>0.20541447035223501</v>
      </c>
    </row>
    <row r="11" spans="2:13" x14ac:dyDescent="0.35">
      <c r="B11" s="18" t="s">
        <v>138</v>
      </c>
      <c r="C11" s="17">
        <v>1.1163104271213101E-2</v>
      </c>
      <c r="D11" s="17">
        <v>2.3903160074153901E-2</v>
      </c>
      <c r="E11" s="17">
        <v>1.5492455083051899E-2</v>
      </c>
      <c r="F11" s="17">
        <v>3.01665592593937E-2</v>
      </c>
      <c r="G11" s="17">
        <v>7.9220601005065297E-2</v>
      </c>
      <c r="H11" s="17">
        <v>5.1673985206326302E-2</v>
      </c>
      <c r="I11" s="17">
        <v>4.5530117639017098E-2</v>
      </c>
      <c r="J11" s="17">
        <v>6.4944734077589994E-2</v>
      </c>
      <c r="K11" s="17">
        <v>2.74043533389224E-2</v>
      </c>
      <c r="L11" s="17">
        <v>5.7768316894303402E-2</v>
      </c>
    </row>
    <row r="12" spans="2:13" x14ac:dyDescent="0.35">
      <c r="B12" s="18" t="s">
        <v>58</v>
      </c>
      <c r="C12" s="17">
        <v>0.34842541008515698</v>
      </c>
      <c r="D12" s="17">
        <v>0.35061019307669999</v>
      </c>
      <c r="E12" s="17">
        <v>0.37011636162691303</v>
      </c>
      <c r="F12" s="17">
        <v>0.35768390568008102</v>
      </c>
      <c r="G12" s="17">
        <v>0.35527317484372101</v>
      </c>
      <c r="H12" s="17">
        <v>0.39781953756705102</v>
      </c>
      <c r="I12" s="17">
        <v>0.42218723896140298</v>
      </c>
      <c r="J12" s="17">
        <v>0.398556787087401</v>
      </c>
      <c r="K12" s="17">
        <v>0.39090948479333798</v>
      </c>
      <c r="L12" s="17">
        <v>0.383099032798765</v>
      </c>
    </row>
    <row r="13" spans="2:13" x14ac:dyDescent="0.35">
      <c r="B13" s="16"/>
      <c r="C13" s="16"/>
      <c r="D13" s="16"/>
      <c r="E13" s="16"/>
      <c r="F13" s="16"/>
      <c r="G13" s="16"/>
      <c r="H13" s="16"/>
      <c r="I13" s="16"/>
      <c r="J13" s="16"/>
      <c r="K13" s="16"/>
      <c r="L13" s="16"/>
    </row>
    <row r="14" spans="2:13" x14ac:dyDescent="0.35">
      <c r="B14" t="s">
        <v>63</v>
      </c>
    </row>
    <row r="15" spans="2:13" x14ac:dyDescent="0.35">
      <c r="B15" t="s">
        <v>64</v>
      </c>
    </row>
    <row r="19" spans="2:2" x14ac:dyDescent="0.35">
      <c r="B19" s="8" t="str">
        <f>HYPERLINK("#'Contents'!A1", "Return to Contents")</f>
        <v>Return to Contents</v>
      </c>
    </row>
  </sheetData>
  <mergeCells count="1">
    <mergeCell ref="D2:M2"/>
  </mergeCells>
  <pageMargins left="0.7" right="0.7" top="0.75" bottom="0.75" header="0.3" footer="0.3"/>
  <pageSetup paperSize="9" orientation="portrait" horizontalDpi="300" verticalDpi="300"/>
  <drawing r:id="rId1"/>
</worksheet>
</file>

<file path=xl/worksheets/sheet1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E00-000000000000}">
  <dimension ref="B2:AN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0" width="10.7265625" customWidth="1"/>
    <col min="41" max="41" width="2.1796875" customWidth="1"/>
  </cols>
  <sheetData>
    <row r="2" spans="2:40" ht="40" customHeight="1" x14ac:dyDescent="0.35">
      <c r="D2" s="30" t="s">
        <v>508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row>
    <row r="5" spans="2:40" ht="30" customHeight="1" x14ac:dyDescent="0.35">
      <c r="B5" s="15"/>
      <c r="C5" s="15"/>
      <c r="D5" s="29" t="s">
        <v>49</v>
      </c>
      <c r="E5" s="29"/>
      <c r="F5" s="15"/>
      <c r="G5" s="29" t="s">
        <v>50</v>
      </c>
      <c r="H5" s="29"/>
      <c r="I5" s="29"/>
      <c r="J5" s="29"/>
      <c r="K5" s="29"/>
      <c r="L5" s="29"/>
      <c r="M5" s="15"/>
      <c r="N5" s="29" t="s">
        <v>51</v>
      </c>
      <c r="O5" s="29"/>
      <c r="P5" s="29"/>
      <c r="Q5" s="29"/>
      <c r="R5" s="29"/>
      <c r="S5" s="15"/>
      <c r="T5" s="29" t="s">
        <v>52</v>
      </c>
      <c r="U5" s="29"/>
      <c r="V5" s="29"/>
      <c r="W5" s="29"/>
      <c r="X5" s="15"/>
      <c r="Y5" s="29" t="s">
        <v>53</v>
      </c>
      <c r="Z5" s="29"/>
      <c r="AA5" s="29"/>
      <c r="AB5" s="29"/>
      <c r="AC5" s="29"/>
      <c r="AD5" s="29"/>
      <c r="AE5" s="15"/>
      <c r="AF5" s="29" t="s">
        <v>42</v>
      </c>
      <c r="AG5" s="15"/>
      <c r="AH5" s="29" t="s">
        <v>43</v>
      </c>
      <c r="AI5" s="15"/>
      <c r="AJ5" s="29" t="s">
        <v>54</v>
      </c>
      <c r="AK5" s="29"/>
      <c r="AL5" s="29"/>
      <c r="AM5" s="29"/>
      <c r="AN5" s="29"/>
    </row>
    <row r="6" spans="2:4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C6" s="12" t="s">
        <v>40</v>
      </c>
      <c r="AD6" s="12" t="s">
        <v>41</v>
      </c>
      <c r="AF6" s="12" t="s">
        <v>42</v>
      </c>
      <c r="AH6" s="12" t="s">
        <v>43</v>
      </c>
      <c r="AJ6" s="12" t="s">
        <v>44</v>
      </c>
      <c r="AK6" s="12" t="s">
        <v>45</v>
      </c>
      <c r="AL6" s="12" t="s">
        <v>46</v>
      </c>
      <c r="AM6" s="12" t="s">
        <v>47</v>
      </c>
      <c r="AN6" s="12" t="s">
        <v>48</v>
      </c>
    </row>
    <row r="7" spans="2:40" ht="30" customHeight="1" x14ac:dyDescent="0.35">
      <c r="B7" s="10" t="s">
        <v>19</v>
      </c>
      <c r="C7" s="10">
        <v>1008</v>
      </c>
      <c r="D7" s="10">
        <v>459</v>
      </c>
      <c r="E7" s="10">
        <v>546</v>
      </c>
      <c r="F7" s="10"/>
      <c r="G7" s="10">
        <v>99</v>
      </c>
      <c r="H7" s="10">
        <v>151</v>
      </c>
      <c r="I7" s="10">
        <v>140</v>
      </c>
      <c r="J7" s="10">
        <v>164</v>
      </c>
      <c r="K7" s="10">
        <v>186</v>
      </c>
      <c r="L7" s="10">
        <v>268</v>
      </c>
      <c r="M7" s="10"/>
      <c r="N7" s="10">
        <v>91</v>
      </c>
      <c r="O7" s="10">
        <v>143</v>
      </c>
      <c r="P7" s="10">
        <v>357</v>
      </c>
      <c r="Q7" s="10">
        <v>280</v>
      </c>
      <c r="R7" s="10">
        <v>129</v>
      </c>
      <c r="S7" s="10"/>
      <c r="T7" s="10">
        <v>61</v>
      </c>
      <c r="U7" s="10">
        <v>290</v>
      </c>
      <c r="V7" s="10">
        <v>259</v>
      </c>
      <c r="W7" s="10">
        <v>272</v>
      </c>
      <c r="X7" s="10"/>
      <c r="Y7" s="10">
        <v>415</v>
      </c>
      <c r="Z7" s="10">
        <v>104</v>
      </c>
      <c r="AA7" s="10">
        <v>327</v>
      </c>
      <c r="AB7" s="10">
        <v>67</v>
      </c>
      <c r="AC7" s="10">
        <v>69</v>
      </c>
      <c r="AD7" s="10">
        <v>21</v>
      </c>
      <c r="AE7" s="10"/>
      <c r="AF7" s="10">
        <v>488</v>
      </c>
      <c r="AG7" s="10"/>
      <c r="AH7" s="10">
        <v>983</v>
      </c>
      <c r="AI7" s="10"/>
      <c r="AJ7" s="10">
        <v>334</v>
      </c>
      <c r="AK7" s="10">
        <v>150</v>
      </c>
      <c r="AL7" s="10">
        <v>221</v>
      </c>
      <c r="AM7" s="10">
        <v>207</v>
      </c>
      <c r="AN7" s="10">
        <v>96</v>
      </c>
    </row>
    <row r="8" spans="2:40" ht="30" customHeight="1" x14ac:dyDescent="0.35">
      <c r="B8" s="11" t="s">
        <v>20</v>
      </c>
      <c r="C8" s="11">
        <v>1008</v>
      </c>
      <c r="D8" s="11">
        <v>503</v>
      </c>
      <c r="E8" s="11">
        <v>502</v>
      </c>
      <c r="F8" s="11"/>
      <c r="G8" s="11">
        <v>109</v>
      </c>
      <c r="H8" s="11">
        <v>169</v>
      </c>
      <c r="I8" s="11">
        <v>145</v>
      </c>
      <c r="J8" s="11">
        <v>169</v>
      </c>
      <c r="K8" s="11">
        <v>162</v>
      </c>
      <c r="L8" s="11">
        <v>255</v>
      </c>
      <c r="M8" s="11"/>
      <c r="N8" s="11">
        <v>95</v>
      </c>
      <c r="O8" s="11">
        <v>146</v>
      </c>
      <c r="P8" s="11">
        <v>349</v>
      </c>
      <c r="Q8" s="11">
        <v>281</v>
      </c>
      <c r="R8" s="11">
        <v>129</v>
      </c>
      <c r="S8" s="11"/>
      <c r="T8" s="11">
        <v>62</v>
      </c>
      <c r="U8" s="11">
        <v>286</v>
      </c>
      <c r="V8" s="11">
        <v>258</v>
      </c>
      <c r="W8" s="11">
        <v>278</v>
      </c>
      <c r="X8" s="11"/>
      <c r="Y8" s="11">
        <v>428</v>
      </c>
      <c r="Z8" s="11">
        <v>102</v>
      </c>
      <c r="AA8" s="11">
        <v>309</v>
      </c>
      <c r="AB8" s="11">
        <v>69</v>
      </c>
      <c r="AC8" s="11">
        <v>74</v>
      </c>
      <c r="AD8" s="11">
        <v>21</v>
      </c>
      <c r="AE8" s="11"/>
      <c r="AF8" s="11">
        <v>487</v>
      </c>
      <c r="AG8" s="11"/>
      <c r="AH8" s="11">
        <v>984</v>
      </c>
      <c r="AI8" s="11"/>
      <c r="AJ8" s="11">
        <v>320</v>
      </c>
      <c r="AK8" s="11">
        <v>145</v>
      </c>
      <c r="AL8" s="11">
        <v>211</v>
      </c>
      <c r="AM8" s="11">
        <v>229</v>
      </c>
      <c r="AN8" s="11">
        <v>103</v>
      </c>
    </row>
    <row r="9" spans="2:40" x14ac:dyDescent="0.35">
      <c r="B9" s="18" t="s">
        <v>134</v>
      </c>
      <c r="C9" s="17">
        <v>0.120351245023955</v>
      </c>
      <c r="D9" s="17">
        <v>0.13047292672995001</v>
      </c>
      <c r="E9" s="17">
        <v>0.108974115378956</v>
      </c>
      <c r="F9" s="17"/>
      <c r="G9" s="17">
        <v>0.18109867772369401</v>
      </c>
      <c r="H9" s="17">
        <v>0.24871597738659501</v>
      </c>
      <c r="I9" s="17">
        <v>0.150594838322575</v>
      </c>
      <c r="J9" s="17">
        <v>0.121716726727769</v>
      </c>
      <c r="K9" s="17">
        <v>4.3352079174950701E-2</v>
      </c>
      <c r="L9" s="17">
        <v>3.9971071154561201E-2</v>
      </c>
      <c r="M9" s="17"/>
      <c r="N9" s="17">
        <v>8.5145817467791998E-2</v>
      </c>
      <c r="O9" s="17">
        <v>0.105870053544961</v>
      </c>
      <c r="P9" s="17">
        <v>5.2367450394155697E-2</v>
      </c>
      <c r="Q9" s="17">
        <v>0.17109829211159799</v>
      </c>
      <c r="R9" s="17">
        <v>0.24376368370142401</v>
      </c>
      <c r="S9" s="17"/>
      <c r="T9" s="17">
        <v>8.3377347011894906E-2</v>
      </c>
      <c r="U9" s="17">
        <v>4.96802056056267E-2</v>
      </c>
      <c r="V9" s="17">
        <v>0.19023655104147899</v>
      </c>
      <c r="W9" s="17">
        <v>0.17302254934133601</v>
      </c>
      <c r="X9" s="17"/>
      <c r="Y9" s="17">
        <v>0.16977769860073</v>
      </c>
      <c r="Z9" s="17">
        <v>0.146631993534908</v>
      </c>
      <c r="AA9" s="17">
        <v>4.5297320101261598E-2</v>
      </c>
      <c r="AB9" s="17">
        <v>4.52178964526843E-2</v>
      </c>
      <c r="AC9" s="17">
        <v>0.198713075896817</v>
      </c>
      <c r="AD9" s="17">
        <v>4.6147590915338099E-2</v>
      </c>
      <c r="AE9" s="17"/>
      <c r="AF9" s="17">
        <v>0.11951450637696399</v>
      </c>
      <c r="AG9" s="17"/>
      <c r="AH9" s="17">
        <v>0.121408298347105</v>
      </c>
      <c r="AI9" s="17"/>
      <c r="AJ9" s="17">
        <v>0.16935332210858001</v>
      </c>
      <c r="AK9" s="17">
        <v>0.13055655837567001</v>
      </c>
      <c r="AL9" s="17">
        <v>9.9873869222628905E-2</v>
      </c>
      <c r="AM9" s="17">
        <v>5.6758386195929302E-2</v>
      </c>
      <c r="AN9" s="17">
        <v>0.137079942719284</v>
      </c>
    </row>
    <row r="10" spans="2:40" x14ac:dyDescent="0.35">
      <c r="B10" s="18" t="s">
        <v>135</v>
      </c>
      <c r="C10" s="17">
        <v>0.25731173884445402</v>
      </c>
      <c r="D10" s="17">
        <v>0.29571295516218998</v>
      </c>
      <c r="E10" s="17">
        <v>0.220437221989878</v>
      </c>
      <c r="F10" s="17"/>
      <c r="G10" s="17">
        <v>0.31594202067588201</v>
      </c>
      <c r="H10" s="17">
        <v>0.31241032379299499</v>
      </c>
      <c r="I10" s="17">
        <v>0.26426834055818599</v>
      </c>
      <c r="J10" s="17">
        <v>0.248279569279231</v>
      </c>
      <c r="K10" s="17">
        <v>0.20342223919560401</v>
      </c>
      <c r="L10" s="17">
        <v>0.23193556367054499</v>
      </c>
      <c r="M10" s="17"/>
      <c r="N10" s="17">
        <v>0.30870754246562998</v>
      </c>
      <c r="O10" s="17">
        <v>0.19663554191600199</v>
      </c>
      <c r="P10" s="17">
        <v>0.27667276407281399</v>
      </c>
      <c r="Q10" s="17">
        <v>0.265345517151376</v>
      </c>
      <c r="R10" s="17">
        <v>0.23388575133155101</v>
      </c>
      <c r="S10" s="17"/>
      <c r="T10" s="17">
        <v>0.254035689672097</v>
      </c>
      <c r="U10" s="17">
        <v>0.240155046221979</v>
      </c>
      <c r="V10" s="17">
        <v>0.234520351131417</v>
      </c>
      <c r="W10" s="17">
        <v>0.28953347385528799</v>
      </c>
      <c r="X10" s="17"/>
      <c r="Y10" s="17">
        <v>0.30203495202974101</v>
      </c>
      <c r="Z10" s="17">
        <v>0.24309457924569799</v>
      </c>
      <c r="AA10" s="17">
        <v>0.21161399148299001</v>
      </c>
      <c r="AB10" s="17">
        <v>0.17608980094007201</v>
      </c>
      <c r="AC10" s="17">
        <v>0.34189469594435001</v>
      </c>
      <c r="AD10" s="17">
        <v>0.11977591413251901</v>
      </c>
      <c r="AE10" s="17"/>
      <c r="AF10" s="17">
        <v>0.26605970032751403</v>
      </c>
      <c r="AG10" s="17"/>
      <c r="AH10" s="17">
        <v>0.26089213345086298</v>
      </c>
      <c r="AI10" s="17"/>
      <c r="AJ10" s="17">
        <v>0.250242789003432</v>
      </c>
      <c r="AK10" s="17">
        <v>0.23288784355749401</v>
      </c>
      <c r="AL10" s="17">
        <v>0.25910770762792301</v>
      </c>
      <c r="AM10" s="17">
        <v>0.26759763663415198</v>
      </c>
      <c r="AN10" s="17">
        <v>0.28710891125788202</v>
      </c>
    </row>
    <row r="11" spans="2:40" ht="29" x14ac:dyDescent="0.35">
      <c r="B11" s="18" t="s">
        <v>136</v>
      </c>
      <c r="C11" s="17">
        <v>0.228300785291394</v>
      </c>
      <c r="D11" s="17">
        <v>0.24419106152763001</v>
      </c>
      <c r="E11" s="17">
        <v>0.211751424000787</v>
      </c>
      <c r="F11" s="17"/>
      <c r="G11" s="17">
        <v>0.24157431598786899</v>
      </c>
      <c r="H11" s="17">
        <v>0.16941752124074599</v>
      </c>
      <c r="I11" s="17">
        <v>0.28976350082392299</v>
      </c>
      <c r="J11" s="17">
        <v>0.22025619257909201</v>
      </c>
      <c r="K11" s="17">
        <v>0.28404628693384698</v>
      </c>
      <c r="L11" s="17">
        <v>0.196628758746661</v>
      </c>
      <c r="M11" s="17"/>
      <c r="N11" s="17">
        <v>0.22411699621372499</v>
      </c>
      <c r="O11" s="17">
        <v>0.25608575468662798</v>
      </c>
      <c r="P11" s="17">
        <v>0.234675124543406</v>
      </c>
      <c r="Q11" s="17">
        <v>0.22927615025488701</v>
      </c>
      <c r="R11" s="17">
        <v>0.188129066867814</v>
      </c>
      <c r="S11" s="17"/>
      <c r="T11" s="17">
        <v>0.28424248957553599</v>
      </c>
      <c r="U11" s="17">
        <v>0.24401368757494701</v>
      </c>
      <c r="V11" s="17">
        <v>0.20233326107833299</v>
      </c>
      <c r="W11" s="17">
        <v>0.23081153593626599</v>
      </c>
      <c r="X11" s="17"/>
      <c r="Y11" s="17">
        <v>0.23639488270356601</v>
      </c>
      <c r="Z11" s="17">
        <v>0.235657027136257</v>
      </c>
      <c r="AA11" s="17">
        <v>0.20331768363066299</v>
      </c>
      <c r="AB11" s="17">
        <v>0.37071991179112901</v>
      </c>
      <c r="AC11" s="17">
        <v>0.14144888686224699</v>
      </c>
      <c r="AD11" s="17">
        <v>0.24041512812621299</v>
      </c>
      <c r="AE11" s="17"/>
      <c r="AF11" s="17">
        <v>0.20996096342096501</v>
      </c>
      <c r="AG11" s="17"/>
      <c r="AH11" s="17">
        <v>0.22547193298507001</v>
      </c>
      <c r="AI11" s="17"/>
      <c r="AJ11" s="17">
        <v>0.219681622432917</v>
      </c>
      <c r="AK11" s="17">
        <v>0.193791639102675</v>
      </c>
      <c r="AL11" s="17">
        <v>0.26218821136620801</v>
      </c>
      <c r="AM11" s="17">
        <v>0.24063221631638701</v>
      </c>
      <c r="AN11" s="17">
        <v>0.20682324845224201</v>
      </c>
    </row>
    <row r="12" spans="2:40" x14ac:dyDescent="0.35">
      <c r="B12" s="18" t="s">
        <v>137</v>
      </c>
      <c r="C12" s="17">
        <v>3.4447716483827398E-2</v>
      </c>
      <c r="D12" s="17">
        <v>4.7243104011788002E-2</v>
      </c>
      <c r="E12" s="17">
        <v>2.1855427135347199E-2</v>
      </c>
      <c r="F12" s="17"/>
      <c r="G12" s="17">
        <v>9.2559992524208504E-2</v>
      </c>
      <c r="H12" s="17">
        <v>3.1936546930396097E-2</v>
      </c>
      <c r="I12" s="17">
        <v>3.7206426327299501E-2</v>
      </c>
      <c r="J12" s="17">
        <v>3.9732679018175697E-2</v>
      </c>
      <c r="K12" s="17">
        <v>2.72139725129249E-2</v>
      </c>
      <c r="L12" s="17">
        <v>1.07854554146555E-2</v>
      </c>
      <c r="M12" s="17"/>
      <c r="N12" s="17">
        <v>4.3180279276825002E-2</v>
      </c>
      <c r="O12" s="17">
        <v>6.22228621197288E-2</v>
      </c>
      <c r="P12" s="17">
        <v>1.9751070547174999E-2</v>
      </c>
      <c r="Q12" s="17">
        <v>2.7145571167594699E-2</v>
      </c>
      <c r="R12" s="17">
        <v>5.4485369126259897E-2</v>
      </c>
      <c r="S12" s="17"/>
      <c r="T12" s="17">
        <v>7.5107766714405402E-2</v>
      </c>
      <c r="U12" s="17">
        <v>3.3460804291573901E-2</v>
      </c>
      <c r="V12" s="17">
        <v>3.5647250714628001E-2</v>
      </c>
      <c r="W12" s="17">
        <v>2.90273579373879E-2</v>
      </c>
      <c r="X12" s="17"/>
      <c r="Y12" s="17">
        <v>3.3712906958608201E-2</v>
      </c>
      <c r="Z12" s="17">
        <v>5.2504199355146802E-2</v>
      </c>
      <c r="AA12" s="17">
        <v>1.15488480121581E-2</v>
      </c>
      <c r="AB12" s="17">
        <v>8.9411997805259699E-2</v>
      </c>
      <c r="AC12" s="17">
        <v>3.9481271863680299E-2</v>
      </c>
      <c r="AD12" s="17">
        <v>0.107449768675336</v>
      </c>
      <c r="AE12" s="17"/>
      <c r="AF12" s="17">
        <v>2.8022440857710398E-2</v>
      </c>
      <c r="AG12" s="17"/>
      <c r="AH12" s="17">
        <v>3.4365842697399798E-2</v>
      </c>
      <c r="AI12" s="17"/>
      <c r="AJ12" s="17">
        <v>2.6067555913612001E-2</v>
      </c>
      <c r="AK12" s="17">
        <v>4.5023810441288198E-2</v>
      </c>
      <c r="AL12" s="17">
        <v>2.7323526167732301E-2</v>
      </c>
      <c r="AM12" s="17">
        <v>4.6960441873253302E-2</v>
      </c>
      <c r="AN12" s="17">
        <v>3.2369151446494403E-2</v>
      </c>
    </row>
    <row r="13" spans="2:40" x14ac:dyDescent="0.35">
      <c r="B13" s="18" t="s">
        <v>138</v>
      </c>
      <c r="C13" s="17">
        <v>1.1163104271213101E-2</v>
      </c>
      <c r="D13" s="17">
        <v>1.14037214065485E-2</v>
      </c>
      <c r="E13" s="17">
        <v>1.0988960919322501E-2</v>
      </c>
      <c r="F13" s="17"/>
      <c r="G13" s="17">
        <v>0</v>
      </c>
      <c r="H13" s="17">
        <v>5.40628879280126E-3</v>
      </c>
      <c r="I13" s="17">
        <v>2.23816005697576E-2</v>
      </c>
      <c r="J13" s="17">
        <v>1.0417428006208001E-2</v>
      </c>
      <c r="K13" s="17">
        <v>3.2987637067375397E-2</v>
      </c>
      <c r="L13" s="17">
        <v>0</v>
      </c>
      <c r="M13" s="17"/>
      <c r="N13" s="17">
        <v>0</v>
      </c>
      <c r="O13" s="17">
        <v>8.8255962576922493E-3</v>
      </c>
      <c r="P13" s="17">
        <v>1.7856738735048401E-2</v>
      </c>
      <c r="Q13" s="17">
        <v>1.3279915516613099E-2</v>
      </c>
      <c r="R13" s="17">
        <v>0</v>
      </c>
      <c r="S13" s="17"/>
      <c r="T13" s="17">
        <v>1.48269156133262E-2</v>
      </c>
      <c r="U13" s="17">
        <v>2.2088476399825901E-2</v>
      </c>
      <c r="V13" s="17">
        <v>6.7673786433473798E-3</v>
      </c>
      <c r="W13" s="17">
        <v>0</v>
      </c>
      <c r="X13" s="17"/>
      <c r="Y13" s="17">
        <v>6.2891678854225704E-3</v>
      </c>
      <c r="Z13" s="17">
        <v>8.9152120046074902E-3</v>
      </c>
      <c r="AA13" s="17">
        <v>1.4506258619094299E-2</v>
      </c>
      <c r="AB13" s="17">
        <v>2.7196625894058201E-2</v>
      </c>
      <c r="AC13" s="17">
        <v>0</v>
      </c>
      <c r="AD13" s="17">
        <v>0</v>
      </c>
      <c r="AE13" s="17"/>
      <c r="AF13" s="17">
        <v>1.53800256928268E-2</v>
      </c>
      <c r="AG13" s="17"/>
      <c r="AH13" s="17">
        <v>1.01272529076831E-2</v>
      </c>
      <c r="AI13" s="17"/>
      <c r="AJ13" s="17">
        <v>5.3428722444940598E-3</v>
      </c>
      <c r="AK13" s="17">
        <v>1.25116623655196E-2</v>
      </c>
      <c r="AL13" s="17">
        <v>1.23253355735214E-2</v>
      </c>
      <c r="AM13" s="17">
        <v>9.9507766801913405E-3</v>
      </c>
      <c r="AN13" s="17">
        <v>2.76614104695878E-2</v>
      </c>
    </row>
    <row r="14" spans="2:40" x14ac:dyDescent="0.35">
      <c r="B14" s="18" t="s">
        <v>58</v>
      </c>
      <c r="C14" s="19">
        <v>0.34842541008515698</v>
      </c>
      <c r="D14" s="19">
        <v>0.27097623116189301</v>
      </c>
      <c r="E14" s="19">
        <v>0.42599285057570901</v>
      </c>
      <c r="F14" s="19"/>
      <c r="G14" s="19">
        <v>0.168824993088346</v>
      </c>
      <c r="H14" s="19">
        <v>0.23211334185646701</v>
      </c>
      <c r="I14" s="19">
        <v>0.23578529339825899</v>
      </c>
      <c r="J14" s="19">
        <v>0.35959740438952498</v>
      </c>
      <c r="K14" s="19">
        <v>0.40897778511529798</v>
      </c>
      <c r="L14" s="19">
        <v>0.52067915101357698</v>
      </c>
      <c r="M14" s="19"/>
      <c r="N14" s="19">
        <v>0.33884936457602799</v>
      </c>
      <c r="O14" s="19">
        <v>0.370360191474988</v>
      </c>
      <c r="P14" s="19">
        <v>0.39867685170740103</v>
      </c>
      <c r="Q14" s="19">
        <v>0.29385455379793202</v>
      </c>
      <c r="R14" s="19">
        <v>0.27973612897295103</v>
      </c>
      <c r="S14" s="19"/>
      <c r="T14" s="19">
        <v>0.28840979141273998</v>
      </c>
      <c r="U14" s="19">
        <v>0.41060177990604801</v>
      </c>
      <c r="V14" s="19">
        <v>0.33049520739079702</v>
      </c>
      <c r="W14" s="19">
        <v>0.27760508292972202</v>
      </c>
      <c r="X14" s="19"/>
      <c r="Y14" s="19">
        <v>0.25179039182193103</v>
      </c>
      <c r="Z14" s="19">
        <v>0.31319698872338297</v>
      </c>
      <c r="AA14" s="19">
        <v>0.51371589815383301</v>
      </c>
      <c r="AB14" s="19">
        <v>0.29136376711679701</v>
      </c>
      <c r="AC14" s="19">
        <v>0.27846206943290502</v>
      </c>
      <c r="AD14" s="19">
        <v>0.486211598150594</v>
      </c>
      <c r="AE14" s="19"/>
      <c r="AF14" s="19">
        <v>0.36106236332401997</v>
      </c>
      <c r="AG14" s="19"/>
      <c r="AH14" s="19">
        <v>0.347734539611879</v>
      </c>
      <c r="AI14" s="19"/>
      <c r="AJ14" s="19">
        <v>0.32931183829696498</v>
      </c>
      <c r="AK14" s="19">
        <v>0.385228486157353</v>
      </c>
      <c r="AL14" s="19">
        <v>0.33918135004198602</v>
      </c>
      <c r="AM14" s="19">
        <v>0.37810054230008799</v>
      </c>
      <c r="AN14" s="19">
        <v>0.30895733565451</v>
      </c>
    </row>
    <row r="15" spans="2:40" x14ac:dyDescent="0.35">
      <c r="B15" s="16"/>
    </row>
    <row r="16" spans="2:40" x14ac:dyDescent="0.35">
      <c r="B16" t="s">
        <v>63</v>
      </c>
    </row>
    <row r="17" spans="2:2" x14ac:dyDescent="0.35">
      <c r="B17" t="s">
        <v>64</v>
      </c>
    </row>
    <row r="19" spans="2:2" x14ac:dyDescent="0.35">
      <c r="B19" s="8" t="str">
        <f>HYPERLINK("#'Contents'!A1", "Return to Contents")</f>
        <v>Return to Contents</v>
      </c>
    </row>
  </sheetData>
  <mergeCells count="9">
    <mergeCell ref="AF5"/>
    <mergeCell ref="AH5"/>
    <mergeCell ref="AJ5:AN5"/>
    <mergeCell ref="D2:AH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9F00-000000000000}">
  <dimension ref="B2:AN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0" width="10.7265625" customWidth="1"/>
    <col min="41" max="41" width="2.1796875" customWidth="1"/>
  </cols>
  <sheetData>
    <row r="2" spans="2:40" ht="40" customHeight="1" x14ac:dyDescent="0.35">
      <c r="D2" s="30" t="s">
        <v>509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row>
    <row r="5" spans="2:40" ht="30" customHeight="1" x14ac:dyDescent="0.35">
      <c r="B5" s="15"/>
      <c r="C5" s="15"/>
      <c r="D5" s="29" t="s">
        <v>49</v>
      </c>
      <c r="E5" s="29"/>
      <c r="F5" s="15"/>
      <c r="G5" s="29" t="s">
        <v>50</v>
      </c>
      <c r="H5" s="29"/>
      <c r="I5" s="29"/>
      <c r="J5" s="29"/>
      <c r="K5" s="29"/>
      <c r="L5" s="29"/>
      <c r="M5" s="15"/>
      <c r="N5" s="29" t="s">
        <v>51</v>
      </c>
      <c r="O5" s="29"/>
      <c r="P5" s="29"/>
      <c r="Q5" s="29"/>
      <c r="R5" s="29"/>
      <c r="S5" s="15"/>
      <c r="T5" s="29" t="s">
        <v>52</v>
      </c>
      <c r="U5" s="29"/>
      <c r="V5" s="29"/>
      <c r="W5" s="29"/>
      <c r="X5" s="15"/>
      <c r="Y5" s="29" t="s">
        <v>53</v>
      </c>
      <c r="Z5" s="29"/>
      <c r="AA5" s="29"/>
      <c r="AB5" s="29"/>
      <c r="AC5" s="29"/>
      <c r="AD5" s="29"/>
      <c r="AE5" s="15"/>
      <c r="AF5" s="29" t="s">
        <v>42</v>
      </c>
      <c r="AG5" s="15"/>
      <c r="AH5" s="29" t="s">
        <v>43</v>
      </c>
      <c r="AI5" s="15"/>
      <c r="AJ5" s="29" t="s">
        <v>54</v>
      </c>
      <c r="AK5" s="29"/>
      <c r="AL5" s="29"/>
      <c r="AM5" s="29"/>
      <c r="AN5" s="29"/>
    </row>
    <row r="6" spans="2:4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C6" s="12" t="s">
        <v>40</v>
      </c>
      <c r="AD6" s="12" t="s">
        <v>41</v>
      </c>
      <c r="AF6" s="12" t="s">
        <v>42</v>
      </c>
      <c r="AH6" s="12" t="s">
        <v>43</v>
      </c>
      <c r="AJ6" s="12" t="s">
        <v>44</v>
      </c>
      <c r="AK6" s="12" t="s">
        <v>45</v>
      </c>
      <c r="AL6" s="12" t="s">
        <v>46</v>
      </c>
      <c r="AM6" s="12" t="s">
        <v>47</v>
      </c>
      <c r="AN6" s="12" t="s">
        <v>48</v>
      </c>
    </row>
    <row r="7" spans="2:40" ht="30" customHeight="1" x14ac:dyDescent="0.35">
      <c r="B7" s="10" t="s">
        <v>19</v>
      </c>
      <c r="C7" s="10">
        <v>1008</v>
      </c>
      <c r="D7" s="10">
        <v>459</v>
      </c>
      <c r="E7" s="10">
        <v>546</v>
      </c>
      <c r="F7" s="10"/>
      <c r="G7" s="10">
        <v>99</v>
      </c>
      <c r="H7" s="10">
        <v>151</v>
      </c>
      <c r="I7" s="10">
        <v>140</v>
      </c>
      <c r="J7" s="10">
        <v>164</v>
      </c>
      <c r="K7" s="10">
        <v>186</v>
      </c>
      <c r="L7" s="10">
        <v>268</v>
      </c>
      <c r="M7" s="10"/>
      <c r="N7" s="10">
        <v>91</v>
      </c>
      <c r="O7" s="10">
        <v>143</v>
      </c>
      <c r="P7" s="10">
        <v>357</v>
      </c>
      <c r="Q7" s="10">
        <v>280</v>
      </c>
      <c r="R7" s="10">
        <v>129</v>
      </c>
      <c r="S7" s="10"/>
      <c r="T7" s="10">
        <v>61</v>
      </c>
      <c r="U7" s="10">
        <v>290</v>
      </c>
      <c r="V7" s="10">
        <v>259</v>
      </c>
      <c r="W7" s="10">
        <v>272</v>
      </c>
      <c r="X7" s="10"/>
      <c r="Y7" s="10">
        <v>415</v>
      </c>
      <c r="Z7" s="10">
        <v>104</v>
      </c>
      <c r="AA7" s="10">
        <v>327</v>
      </c>
      <c r="AB7" s="10">
        <v>67</v>
      </c>
      <c r="AC7" s="10">
        <v>69</v>
      </c>
      <c r="AD7" s="10">
        <v>21</v>
      </c>
      <c r="AE7" s="10"/>
      <c r="AF7" s="10">
        <v>488</v>
      </c>
      <c r="AG7" s="10"/>
      <c r="AH7" s="10">
        <v>983</v>
      </c>
      <c r="AI7" s="10"/>
      <c r="AJ7" s="10">
        <v>334</v>
      </c>
      <c r="AK7" s="10">
        <v>150</v>
      </c>
      <c r="AL7" s="10">
        <v>221</v>
      </c>
      <c r="AM7" s="10">
        <v>207</v>
      </c>
      <c r="AN7" s="10">
        <v>96</v>
      </c>
    </row>
    <row r="8" spans="2:40" ht="30" customHeight="1" x14ac:dyDescent="0.35">
      <c r="B8" s="11" t="s">
        <v>20</v>
      </c>
      <c r="C8" s="11">
        <v>1008</v>
      </c>
      <c r="D8" s="11">
        <v>503</v>
      </c>
      <c r="E8" s="11">
        <v>502</v>
      </c>
      <c r="F8" s="11"/>
      <c r="G8" s="11">
        <v>109</v>
      </c>
      <c r="H8" s="11">
        <v>169</v>
      </c>
      <c r="I8" s="11">
        <v>145</v>
      </c>
      <c r="J8" s="11">
        <v>169</v>
      </c>
      <c r="K8" s="11">
        <v>162</v>
      </c>
      <c r="L8" s="11">
        <v>255</v>
      </c>
      <c r="M8" s="11"/>
      <c r="N8" s="11">
        <v>95</v>
      </c>
      <c r="O8" s="11">
        <v>146</v>
      </c>
      <c r="P8" s="11">
        <v>349</v>
      </c>
      <c r="Q8" s="11">
        <v>281</v>
      </c>
      <c r="R8" s="11">
        <v>129</v>
      </c>
      <c r="S8" s="11"/>
      <c r="T8" s="11">
        <v>62</v>
      </c>
      <c r="U8" s="11">
        <v>286</v>
      </c>
      <c r="V8" s="11">
        <v>258</v>
      </c>
      <c r="W8" s="11">
        <v>278</v>
      </c>
      <c r="X8" s="11"/>
      <c r="Y8" s="11">
        <v>428</v>
      </c>
      <c r="Z8" s="11">
        <v>102</v>
      </c>
      <c r="AA8" s="11">
        <v>309</v>
      </c>
      <c r="AB8" s="11">
        <v>69</v>
      </c>
      <c r="AC8" s="11">
        <v>74</v>
      </c>
      <c r="AD8" s="11">
        <v>21</v>
      </c>
      <c r="AE8" s="11"/>
      <c r="AF8" s="11">
        <v>487</v>
      </c>
      <c r="AG8" s="11"/>
      <c r="AH8" s="11">
        <v>984</v>
      </c>
      <c r="AI8" s="11"/>
      <c r="AJ8" s="11">
        <v>320</v>
      </c>
      <c r="AK8" s="11">
        <v>145</v>
      </c>
      <c r="AL8" s="11">
        <v>211</v>
      </c>
      <c r="AM8" s="11">
        <v>229</v>
      </c>
      <c r="AN8" s="11">
        <v>103</v>
      </c>
    </row>
    <row r="9" spans="2:40" x14ac:dyDescent="0.35">
      <c r="B9" s="18" t="s">
        <v>134</v>
      </c>
      <c r="C9" s="17">
        <v>7.0026118338983506E-2</v>
      </c>
      <c r="D9" s="17">
        <v>8.6099704570795202E-2</v>
      </c>
      <c r="E9" s="17">
        <v>5.4367068674417499E-2</v>
      </c>
      <c r="F9" s="17"/>
      <c r="G9" s="17">
        <v>0.10861687532182999</v>
      </c>
      <c r="H9" s="17">
        <v>0.120494194285518</v>
      </c>
      <c r="I9" s="17">
        <v>9.0076842610767399E-2</v>
      </c>
      <c r="J9" s="17">
        <v>7.3904760041818299E-2</v>
      </c>
      <c r="K9" s="17">
        <v>4.45846813219265E-2</v>
      </c>
      <c r="L9" s="17">
        <v>2.22032788691503E-2</v>
      </c>
      <c r="M9" s="17"/>
      <c r="N9" s="17">
        <v>6.7032986328726493E-2</v>
      </c>
      <c r="O9" s="17">
        <v>4.6685677342882502E-2</v>
      </c>
      <c r="P9" s="17">
        <v>3.76497428553716E-2</v>
      </c>
      <c r="Q9" s="17">
        <v>0.107356654725857</v>
      </c>
      <c r="R9" s="17">
        <v>0.109293907938482</v>
      </c>
      <c r="S9" s="17"/>
      <c r="T9" s="17">
        <v>3.4139675622832197E-2</v>
      </c>
      <c r="U9" s="17">
        <v>3.7701943297608703E-2</v>
      </c>
      <c r="V9" s="17">
        <v>0.104752257021477</v>
      </c>
      <c r="W9" s="17">
        <v>9.1455446060686105E-2</v>
      </c>
      <c r="X9" s="17"/>
      <c r="Y9" s="17">
        <v>0.10240199849425</v>
      </c>
      <c r="Z9" s="17">
        <v>6.1074064199903799E-2</v>
      </c>
      <c r="AA9" s="17">
        <v>3.1338870660835197E-2</v>
      </c>
      <c r="AB9" s="17">
        <v>4.68223326330671E-2</v>
      </c>
      <c r="AC9" s="17">
        <v>9.01163141771672E-2</v>
      </c>
      <c r="AD9" s="17">
        <v>4.6147590915338099E-2</v>
      </c>
      <c r="AE9" s="17"/>
      <c r="AF9" s="17">
        <v>5.9629342182970897E-2</v>
      </c>
      <c r="AG9" s="17"/>
      <c r="AH9" s="17">
        <v>7.17200335109099E-2</v>
      </c>
      <c r="AI9" s="17"/>
      <c r="AJ9" s="17">
        <v>9.1019756331238599E-2</v>
      </c>
      <c r="AK9" s="17">
        <v>7.4454735364856806E-2</v>
      </c>
      <c r="AL9" s="17">
        <v>4.7231645969253298E-2</v>
      </c>
      <c r="AM9" s="17">
        <v>5.3520924222486603E-2</v>
      </c>
      <c r="AN9" s="17">
        <v>8.1960191119736306E-2</v>
      </c>
    </row>
    <row r="10" spans="2:40" x14ac:dyDescent="0.35">
      <c r="B10" s="18" t="s">
        <v>135</v>
      </c>
      <c r="C10" s="17">
        <v>0.24937459923026201</v>
      </c>
      <c r="D10" s="17">
        <v>0.28734863056777199</v>
      </c>
      <c r="E10" s="17">
        <v>0.21288004660806001</v>
      </c>
      <c r="F10" s="17"/>
      <c r="G10" s="17">
        <v>0.32939579488591902</v>
      </c>
      <c r="H10" s="17">
        <v>0.35207012609898902</v>
      </c>
      <c r="I10" s="17">
        <v>0.31914969052565401</v>
      </c>
      <c r="J10" s="17">
        <v>0.23154879512817</v>
      </c>
      <c r="K10" s="17">
        <v>0.168537768683277</v>
      </c>
      <c r="L10" s="17">
        <v>0.17044231303139601</v>
      </c>
      <c r="M10" s="17"/>
      <c r="N10" s="17">
        <v>0.258750844745262</v>
      </c>
      <c r="O10" s="17">
        <v>0.17103941668373299</v>
      </c>
      <c r="P10" s="17">
        <v>0.23350239327167599</v>
      </c>
      <c r="Q10" s="17">
        <v>0.28928247846939198</v>
      </c>
      <c r="R10" s="17">
        <v>0.30243598672160699</v>
      </c>
      <c r="S10" s="17"/>
      <c r="T10" s="17">
        <v>0.19543473175214199</v>
      </c>
      <c r="U10" s="17">
        <v>0.198375394215283</v>
      </c>
      <c r="V10" s="17">
        <v>0.30023691016122001</v>
      </c>
      <c r="W10" s="17">
        <v>0.30757968465486302</v>
      </c>
      <c r="X10" s="17"/>
      <c r="Y10" s="17">
        <v>0.32956303367340301</v>
      </c>
      <c r="Z10" s="17">
        <v>0.22974882594352899</v>
      </c>
      <c r="AA10" s="17">
        <v>0.16701015748296899</v>
      </c>
      <c r="AB10" s="17">
        <v>0.114086697915446</v>
      </c>
      <c r="AC10" s="17">
        <v>0.35722643652177799</v>
      </c>
      <c r="AD10" s="17">
        <v>5.0438680415796001E-2</v>
      </c>
      <c r="AE10" s="17"/>
      <c r="AF10" s="17">
        <v>0.257051859640958</v>
      </c>
      <c r="AG10" s="17"/>
      <c r="AH10" s="17">
        <v>0.25041971788693501</v>
      </c>
      <c r="AI10" s="17"/>
      <c r="AJ10" s="17">
        <v>0.26097312333268902</v>
      </c>
      <c r="AK10" s="17">
        <v>0.20219227858052499</v>
      </c>
      <c r="AL10" s="17">
        <v>0.244365229471706</v>
      </c>
      <c r="AM10" s="17">
        <v>0.23905334368730899</v>
      </c>
      <c r="AN10" s="17">
        <v>0.312971233403331</v>
      </c>
    </row>
    <row r="11" spans="2:40" ht="29" x14ac:dyDescent="0.35">
      <c r="B11" s="18" t="s">
        <v>136</v>
      </c>
      <c r="C11" s="17">
        <v>0.241275162069019</v>
      </c>
      <c r="D11" s="17">
        <v>0.26852879862665302</v>
      </c>
      <c r="E11" s="17">
        <v>0.21343783296545299</v>
      </c>
      <c r="F11" s="17"/>
      <c r="G11" s="17">
        <v>0.29027728467365999</v>
      </c>
      <c r="H11" s="17">
        <v>0.171230816817068</v>
      </c>
      <c r="I11" s="17">
        <v>0.21599006832592199</v>
      </c>
      <c r="J11" s="17">
        <v>0.27872206050871601</v>
      </c>
      <c r="K11" s="17">
        <v>0.27398368720239202</v>
      </c>
      <c r="L11" s="17">
        <v>0.23559577410931201</v>
      </c>
      <c r="M11" s="17"/>
      <c r="N11" s="17">
        <v>0.245549122831839</v>
      </c>
      <c r="O11" s="17">
        <v>0.27365422977487702</v>
      </c>
      <c r="P11" s="17">
        <v>0.27667095872115699</v>
      </c>
      <c r="Q11" s="17">
        <v>0.21209738445675499</v>
      </c>
      <c r="R11" s="17">
        <v>0.177572437880512</v>
      </c>
      <c r="S11" s="17"/>
      <c r="T11" s="17">
        <v>0.22544530611418701</v>
      </c>
      <c r="U11" s="17">
        <v>0.27063631569761698</v>
      </c>
      <c r="V11" s="17">
        <v>0.20150405100354901</v>
      </c>
      <c r="W11" s="17">
        <v>0.24844280230774099</v>
      </c>
      <c r="X11" s="17"/>
      <c r="Y11" s="17">
        <v>0.21588511171706101</v>
      </c>
      <c r="Z11" s="17">
        <v>0.31043264202714499</v>
      </c>
      <c r="AA11" s="17">
        <v>0.21261434683364899</v>
      </c>
      <c r="AB11" s="17">
        <v>0.45644208907832701</v>
      </c>
      <c r="AC11" s="17">
        <v>0.187740352191202</v>
      </c>
      <c r="AD11" s="17">
        <v>0.28939152571440002</v>
      </c>
      <c r="AE11" s="17"/>
      <c r="AF11" s="17">
        <v>0.22779723960946499</v>
      </c>
      <c r="AG11" s="17"/>
      <c r="AH11" s="17">
        <v>0.24142081640047899</v>
      </c>
      <c r="AI11" s="17"/>
      <c r="AJ11" s="17">
        <v>0.19527257312728</v>
      </c>
      <c r="AK11" s="17">
        <v>0.245758555942338</v>
      </c>
      <c r="AL11" s="17">
        <v>0.27581548915131798</v>
      </c>
      <c r="AM11" s="17">
        <v>0.28485178127755301</v>
      </c>
      <c r="AN11" s="17">
        <v>0.21024294397780899</v>
      </c>
    </row>
    <row r="12" spans="2:40" x14ac:dyDescent="0.35">
      <c r="B12" s="18" t="s">
        <v>137</v>
      </c>
      <c r="C12" s="17">
        <v>6.4810767210882705E-2</v>
      </c>
      <c r="D12" s="17">
        <v>7.0187911946722303E-2</v>
      </c>
      <c r="E12" s="17">
        <v>5.98188856242537E-2</v>
      </c>
      <c r="F12" s="17"/>
      <c r="G12" s="17">
        <v>9.0723395120174397E-2</v>
      </c>
      <c r="H12" s="17">
        <v>6.4249585910567494E-2</v>
      </c>
      <c r="I12" s="17">
        <v>6.0603040753545903E-2</v>
      </c>
      <c r="J12" s="17">
        <v>7.2610998272879299E-2</v>
      </c>
      <c r="K12" s="17">
        <v>6.51202597213007E-2</v>
      </c>
      <c r="L12" s="17">
        <v>5.1129993738658099E-2</v>
      </c>
      <c r="M12" s="17"/>
      <c r="N12" s="17">
        <v>6.3250239079373799E-2</v>
      </c>
      <c r="O12" s="17">
        <v>0.108753070474451</v>
      </c>
      <c r="P12" s="17">
        <v>5.1292971790215899E-2</v>
      </c>
      <c r="Q12" s="17">
        <v>5.7395288478760902E-2</v>
      </c>
      <c r="R12" s="17">
        <v>7.3130330787925399E-2</v>
      </c>
      <c r="S12" s="17"/>
      <c r="T12" s="17">
        <v>0.152017175580271</v>
      </c>
      <c r="U12" s="17">
        <v>6.5583904769931103E-2</v>
      </c>
      <c r="V12" s="17">
        <v>4.2962600422041697E-2</v>
      </c>
      <c r="W12" s="17">
        <v>6.0002058784668598E-2</v>
      </c>
      <c r="X12" s="17"/>
      <c r="Y12" s="17">
        <v>5.9552016148500198E-2</v>
      </c>
      <c r="Z12" s="17">
        <v>8.3340189534164999E-2</v>
      </c>
      <c r="AA12" s="17">
        <v>5.7444295003141903E-2</v>
      </c>
      <c r="AB12" s="17">
        <v>6.7451774667614803E-2</v>
      </c>
      <c r="AC12" s="17">
        <v>9.00991013138428E-2</v>
      </c>
      <c r="AD12" s="17">
        <v>0.107449768675336</v>
      </c>
      <c r="AE12" s="17"/>
      <c r="AF12" s="17">
        <v>6.4767483953673599E-2</v>
      </c>
      <c r="AG12" s="17"/>
      <c r="AH12" s="17">
        <v>6.5463368410538902E-2</v>
      </c>
      <c r="AI12" s="17"/>
      <c r="AJ12" s="17">
        <v>6.2607156868014102E-2</v>
      </c>
      <c r="AK12" s="17">
        <v>9.8457995433592599E-2</v>
      </c>
      <c r="AL12" s="17">
        <v>5.9299898445903901E-2</v>
      </c>
      <c r="AM12" s="17">
        <v>5.8973731983784299E-2</v>
      </c>
      <c r="AN12" s="17">
        <v>4.85562195782719E-2</v>
      </c>
    </row>
    <row r="13" spans="2:40" x14ac:dyDescent="0.35">
      <c r="B13" s="18" t="s">
        <v>138</v>
      </c>
      <c r="C13" s="17">
        <v>2.3903160074153901E-2</v>
      </c>
      <c r="D13" s="17">
        <v>2.2583545932626601E-2</v>
      </c>
      <c r="E13" s="17">
        <v>2.5365421245329599E-2</v>
      </c>
      <c r="F13" s="17"/>
      <c r="G13" s="17">
        <v>9.1344429940107604E-3</v>
      </c>
      <c r="H13" s="17">
        <v>1.5813540288123401E-2</v>
      </c>
      <c r="I13" s="17">
        <v>3.5051719160860598E-2</v>
      </c>
      <c r="J13" s="17">
        <v>2.24423607966046E-2</v>
      </c>
      <c r="K13" s="17">
        <v>5.3507356508241198E-2</v>
      </c>
      <c r="L13" s="17">
        <v>1.1402264864575301E-2</v>
      </c>
      <c r="M13" s="17"/>
      <c r="N13" s="17">
        <v>0</v>
      </c>
      <c r="O13" s="17">
        <v>2.8612283005519899E-2</v>
      </c>
      <c r="P13" s="17">
        <v>2.0888178492459799E-2</v>
      </c>
      <c r="Q13" s="17">
        <v>2.27312067684418E-2</v>
      </c>
      <c r="R13" s="17">
        <v>4.8457343168633399E-2</v>
      </c>
      <c r="S13" s="17"/>
      <c r="T13" s="17">
        <v>4.8588474611156299E-2</v>
      </c>
      <c r="U13" s="17">
        <v>2.6389028465889901E-2</v>
      </c>
      <c r="V13" s="17">
        <v>1.9922474923115101E-2</v>
      </c>
      <c r="W13" s="17">
        <v>9.4934519281964797E-3</v>
      </c>
      <c r="X13" s="17"/>
      <c r="Y13" s="17">
        <v>3.1617765625956397E-2</v>
      </c>
      <c r="Z13" s="17">
        <v>0</v>
      </c>
      <c r="AA13" s="17">
        <v>2.37972320381762E-2</v>
      </c>
      <c r="AB13" s="17">
        <v>1.30259664442475E-2</v>
      </c>
      <c r="AC13" s="17">
        <v>1.4005814889294E-2</v>
      </c>
      <c r="AD13" s="17">
        <v>0</v>
      </c>
      <c r="AE13" s="17"/>
      <c r="AF13" s="17">
        <v>2.8551707600490799E-2</v>
      </c>
      <c r="AG13" s="17"/>
      <c r="AH13" s="17">
        <v>2.2270510246691501E-2</v>
      </c>
      <c r="AI13" s="17"/>
      <c r="AJ13" s="17">
        <v>2.1718262907191199E-2</v>
      </c>
      <c r="AK13" s="17">
        <v>1.81207144664822E-2</v>
      </c>
      <c r="AL13" s="17">
        <v>3.8678239932310399E-2</v>
      </c>
      <c r="AM13" s="17">
        <v>2.3476370086100502E-2</v>
      </c>
      <c r="AN13" s="17">
        <v>9.5130121492378594E-3</v>
      </c>
    </row>
    <row r="14" spans="2:40" x14ac:dyDescent="0.35">
      <c r="B14" s="18" t="s">
        <v>58</v>
      </c>
      <c r="C14" s="19">
        <v>0.35061019307669999</v>
      </c>
      <c r="D14" s="19">
        <v>0.26525140835542999</v>
      </c>
      <c r="E14" s="19">
        <v>0.43413074488248599</v>
      </c>
      <c r="F14" s="19"/>
      <c r="G14" s="19">
        <v>0.17185220700440601</v>
      </c>
      <c r="H14" s="19">
        <v>0.27614173659973401</v>
      </c>
      <c r="I14" s="19">
        <v>0.27912863862324999</v>
      </c>
      <c r="J14" s="19">
        <v>0.320771025251811</v>
      </c>
      <c r="K14" s="19">
        <v>0.39426624656286202</v>
      </c>
      <c r="L14" s="19">
        <v>0.50922637538690796</v>
      </c>
      <c r="M14" s="19"/>
      <c r="N14" s="19">
        <v>0.36541680701479901</v>
      </c>
      <c r="O14" s="19">
        <v>0.37125532271853601</v>
      </c>
      <c r="P14" s="19">
        <v>0.37999575486912002</v>
      </c>
      <c r="Q14" s="19">
        <v>0.31113698710079302</v>
      </c>
      <c r="R14" s="19">
        <v>0.28910999350284</v>
      </c>
      <c r="S14" s="19"/>
      <c r="T14" s="19">
        <v>0.34437463631941201</v>
      </c>
      <c r="U14" s="19">
        <v>0.40131341355367001</v>
      </c>
      <c r="V14" s="19">
        <v>0.33062170646859701</v>
      </c>
      <c r="W14" s="19">
        <v>0.28302655626384499</v>
      </c>
      <c r="X14" s="19"/>
      <c r="Y14" s="19">
        <v>0.26098007434082898</v>
      </c>
      <c r="Z14" s="19">
        <v>0.31540427829525702</v>
      </c>
      <c r="AA14" s="19">
        <v>0.50779509798122902</v>
      </c>
      <c r="AB14" s="19">
        <v>0.30217113926129802</v>
      </c>
      <c r="AC14" s="19">
        <v>0.26081198090671598</v>
      </c>
      <c r="AD14" s="19">
        <v>0.50657243427913001</v>
      </c>
      <c r="AE14" s="19"/>
      <c r="AF14" s="19">
        <v>0.36220236701244102</v>
      </c>
      <c r="AG14" s="19"/>
      <c r="AH14" s="19">
        <v>0.34870555354444599</v>
      </c>
      <c r="AI14" s="19"/>
      <c r="AJ14" s="19">
        <v>0.368409127433587</v>
      </c>
      <c r="AK14" s="19">
        <v>0.36101572021220502</v>
      </c>
      <c r="AL14" s="19">
        <v>0.33460949702950799</v>
      </c>
      <c r="AM14" s="19">
        <v>0.34012384874276602</v>
      </c>
      <c r="AN14" s="19">
        <v>0.33675639977161398</v>
      </c>
    </row>
    <row r="15" spans="2:40" x14ac:dyDescent="0.35">
      <c r="B15" s="16"/>
    </row>
    <row r="16" spans="2:40" x14ac:dyDescent="0.35">
      <c r="B16" t="s">
        <v>63</v>
      </c>
    </row>
    <row r="17" spans="2:2" x14ac:dyDescent="0.35">
      <c r="B17" t="s">
        <v>64</v>
      </c>
    </row>
    <row r="19" spans="2:2" x14ac:dyDescent="0.35">
      <c r="B19" s="8" t="str">
        <f>HYPERLINK("#'Contents'!A1", "Return to Contents")</f>
        <v>Return to Contents</v>
      </c>
    </row>
  </sheetData>
  <mergeCells count="9">
    <mergeCell ref="AF5"/>
    <mergeCell ref="AH5"/>
    <mergeCell ref="AJ5:AN5"/>
    <mergeCell ref="D2:AH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000-000000000000}">
  <dimension ref="B2:AN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0" width="10.7265625" customWidth="1"/>
    <col min="41" max="41" width="2.1796875" customWidth="1"/>
  </cols>
  <sheetData>
    <row r="2" spans="2:40" ht="40" customHeight="1" x14ac:dyDescent="0.35">
      <c r="D2" s="30" t="s">
        <v>510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row>
    <row r="5" spans="2:40" ht="30" customHeight="1" x14ac:dyDescent="0.35">
      <c r="B5" s="15"/>
      <c r="C5" s="15"/>
      <c r="D5" s="29" t="s">
        <v>49</v>
      </c>
      <c r="E5" s="29"/>
      <c r="F5" s="15"/>
      <c r="G5" s="29" t="s">
        <v>50</v>
      </c>
      <c r="H5" s="29"/>
      <c r="I5" s="29"/>
      <c r="J5" s="29"/>
      <c r="K5" s="29"/>
      <c r="L5" s="29"/>
      <c r="M5" s="15"/>
      <c r="N5" s="29" t="s">
        <v>51</v>
      </c>
      <c r="O5" s="29"/>
      <c r="P5" s="29"/>
      <c r="Q5" s="29"/>
      <c r="R5" s="29"/>
      <c r="S5" s="15"/>
      <c r="T5" s="29" t="s">
        <v>52</v>
      </c>
      <c r="U5" s="29"/>
      <c r="V5" s="29"/>
      <c r="W5" s="29"/>
      <c r="X5" s="15"/>
      <c r="Y5" s="29" t="s">
        <v>53</v>
      </c>
      <c r="Z5" s="29"/>
      <c r="AA5" s="29"/>
      <c r="AB5" s="29"/>
      <c r="AC5" s="29"/>
      <c r="AD5" s="29"/>
      <c r="AE5" s="15"/>
      <c r="AF5" s="29" t="s">
        <v>42</v>
      </c>
      <c r="AG5" s="15"/>
      <c r="AH5" s="29" t="s">
        <v>43</v>
      </c>
      <c r="AI5" s="15"/>
      <c r="AJ5" s="29" t="s">
        <v>54</v>
      </c>
      <c r="AK5" s="29"/>
      <c r="AL5" s="29"/>
      <c r="AM5" s="29"/>
      <c r="AN5" s="29"/>
    </row>
    <row r="6" spans="2:4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C6" s="12" t="s">
        <v>40</v>
      </c>
      <c r="AD6" s="12" t="s">
        <v>41</v>
      </c>
      <c r="AF6" s="12" t="s">
        <v>42</v>
      </c>
      <c r="AH6" s="12" t="s">
        <v>43</v>
      </c>
      <c r="AJ6" s="12" t="s">
        <v>44</v>
      </c>
      <c r="AK6" s="12" t="s">
        <v>45</v>
      </c>
      <c r="AL6" s="12" t="s">
        <v>46</v>
      </c>
      <c r="AM6" s="12" t="s">
        <v>47</v>
      </c>
      <c r="AN6" s="12" t="s">
        <v>48</v>
      </c>
    </row>
    <row r="7" spans="2:40" ht="30" customHeight="1" x14ac:dyDescent="0.35">
      <c r="B7" s="10" t="s">
        <v>19</v>
      </c>
      <c r="C7" s="10">
        <v>1008</v>
      </c>
      <c r="D7" s="10">
        <v>459</v>
      </c>
      <c r="E7" s="10">
        <v>546</v>
      </c>
      <c r="F7" s="10"/>
      <c r="G7" s="10">
        <v>99</v>
      </c>
      <c r="H7" s="10">
        <v>151</v>
      </c>
      <c r="I7" s="10">
        <v>140</v>
      </c>
      <c r="J7" s="10">
        <v>164</v>
      </c>
      <c r="K7" s="10">
        <v>186</v>
      </c>
      <c r="L7" s="10">
        <v>268</v>
      </c>
      <c r="M7" s="10"/>
      <c r="N7" s="10">
        <v>91</v>
      </c>
      <c r="O7" s="10">
        <v>143</v>
      </c>
      <c r="P7" s="10">
        <v>357</v>
      </c>
      <c r="Q7" s="10">
        <v>280</v>
      </c>
      <c r="R7" s="10">
        <v>129</v>
      </c>
      <c r="S7" s="10"/>
      <c r="T7" s="10">
        <v>61</v>
      </c>
      <c r="U7" s="10">
        <v>290</v>
      </c>
      <c r="V7" s="10">
        <v>259</v>
      </c>
      <c r="W7" s="10">
        <v>272</v>
      </c>
      <c r="X7" s="10"/>
      <c r="Y7" s="10">
        <v>415</v>
      </c>
      <c r="Z7" s="10">
        <v>104</v>
      </c>
      <c r="AA7" s="10">
        <v>327</v>
      </c>
      <c r="AB7" s="10">
        <v>67</v>
      </c>
      <c r="AC7" s="10">
        <v>69</v>
      </c>
      <c r="AD7" s="10">
        <v>21</v>
      </c>
      <c r="AE7" s="10"/>
      <c r="AF7" s="10">
        <v>488</v>
      </c>
      <c r="AG7" s="10"/>
      <c r="AH7" s="10">
        <v>983</v>
      </c>
      <c r="AI7" s="10"/>
      <c r="AJ7" s="10">
        <v>334</v>
      </c>
      <c r="AK7" s="10">
        <v>150</v>
      </c>
      <c r="AL7" s="10">
        <v>221</v>
      </c>
      <c r="AM7" s="10">
        <v>207</v>
      </c>
      <c r="AN7" s="10">
        <v>96</v>
      </c>
    </row>
    <row r="8" spans="2:40" ht="30" customHeight="1" x14ac:dyDescent="0.35">
      <c r="B8" s="11" t="s">
        <v>20</v>
      </c>
      <c r="C8" s="11">
        <v>1008</v>
      </c>
      <c r="D8" s="11">
        <v>503</v>
      </c>
      <c r="E8" s="11">
        <v>502</v>
      </c>
      <c r="F8" s="11"/>
      <c r="G8" s="11">
        <v>109</v>
      </c>
      <c r="H8" s="11">
        <v>169</v>
      </c>
      <c r="I8" s="11">
        <v>145</v>
      </c>
      <c r="J8" s="11">
        <v>169</v>
      </c>
      <c r="K8" s="11">
        <v>162</v>
      </c>
      <c r="L8" s="11">
        <v>255</v>
      </c>
      <c r="M8" s="11"/>
      <c r="N8" s="11">
        <v>95</v>
      </c>
      <c r="O8" s="11">
        <v>146</v>
      </c>
      <c r="P8" s="11">
        <v>349</v>
      </c>
      <c r="Q8" s="11">
        <v>281</v>
      </c>
      <c r="R8" s="11">
        <v>129</v>
      </c>
      <c r="S8" s="11"/>
      <c r="T8" s="11">
        <v>62</v>
      </c>
      <c r="U8" s="11">
        <v>286</v>
      </c>
      <c r="V8" s="11">
        <v>258</v>
      </c>
      <c r="W8" s="11">
        <v>278</v>
      </c>
      <c r="X8" s="11"/>
      <c r="Y8" s="11">
        <v>428</v>
      </c>
      <c r="Z8" s="11">
        <v>102</v>
      </c>
      <c r="AA8" s="11">
        <v>309</v>
      </c>
      <c r="AB8" s="11">
        <v>69</v>
      </c>
      <c r="AC8" s="11">
        <v>74</v>
      </c>
      <c r="AD8" s="11">
        <v>21</v>
      </c>
      <c r="AE8" s="11"/>
      <c r="AF8" s="11">
        <v>487</v>
      </c>
      <c r="AG8" s="11"/>
      <c r="AH8" s="11">
        <v>984</v>
      </c>
      <c r="AI8" s="11"/>
      <c r="AJ8" s="11">
        <v>320</v>
      </c>
      <c r="AK8" s="11">
        <v>145</v>
      </c>
      <c r="AL8" s="11">
        <v>211</v>
      </c>
      <c r="AM8" s="11">
        <v>229</v>
      </c>
      <c r="AN8" s="11">
        <v>103</v>
      </c>
    </row>
    <row r="9" spans="2:40" x14ac:dyDescent="0.35">
      <c r="B9" s="18" t="s">
        <v>134</v>
      </c>
      <c r="C9" s="17">
        <v>5.9320254613736099E-2</v>
      </c>
      <c r="D9" s="17">
        <v>7.3248245474434995E-2</v>
      </c>
      <c r="E9" s="17">
        <v>4.5743371846433102E-2</v>
      </c>
      <c r="F9" s="17"/>
      <c r="G9" s="17">
        <v>7.2050014181140598E-2</v>
      </c>
      <c r="H9" s="17">
        <v>9.4827109205603097E-2</v>
      </c>
      <c r="I9" s="17">
        <v>9.3895829345031601E-2</v>
      </c>
      <c r="J9" s="17">
        <v>5.0019093474611399E-2</v>
      </c>
      <c r="K9" s="17">
        <v>4.9839224034930803E-2</v>
      </c>
      <c r="L9" s="17">
        <v>2.2815238056271499E-2</v>
      </c>
      <c r="M9" s="17"/>
      <c r="N9" s="17">
        <v>2.8532312415743E-2</v>
      </c>
      <c r="O9" s="17">
        <v>5.3776799520796399E-2</v>
      </c>
      <c r="P9" s="17">
        <v>4.3949721923952002E-2</v>
      </c>
      <c r="Q9" s="17">
        <v>5.7266835168648701E-2</v>
      </c>
      <c r="R9" s="17">
        <v>0.13813906968326001</v>
      </c>
      <c r="S9" s="17"/>
      <c r="T9" s="17">
        <v>5.1522929005658101E-2</v>
      </c>
      <c r="U9" s="17">
        <v>3.5814084557475999E-2</v>
      </c>
      <c r="V9" s="17">
        <v>9.9949674716326903E-2</v>
      </c>
      <c r="W9" s="17">
        <v>7.4005232589654302E-2</v>
      </c>
      <c r="X9" s="17"/>
      <c r="Y9" s="17">
        <v>9.15886206231184E-2</v>
      </c>
      <c r="Z9" s="17">
        <v>3.8163108181002603E-2</v>
      </c>
      <c r="AA9" s="17">
        <v>3.6943375683201503E-2</v>
      </c>
      <c r="AB9" s="17">
        <v>1.1820609099619499E-2</v>
      </c>
      <c r="AC9" s="17">
        <v>3.4808246385300799E-2</v>
      </c>
      <c r="AD9" s="17">
        <v>4.6147590915338099E-2</v>
      </c>
      <c r="AE9" s="17"/>
      <c r="AF9" s="17">
        <v>6.2377079748102103E-2</v>
      </c>
      <c r="AG9" s="17"/>
      <c r="AH9" s="17">
        <v>6.0755197484713599E-2</v>
      </c>
      <c r="AI9" s="17"/>
      <c r="AJ9" s="17">
        <v>7.8649245252831901E-2</v>
      </c>
      <c r="AK9" s="17">
        <v>4.8826149242407198E-2</v>
      </c>
      <c r="AL9" s="17">
        <v>4.1450929510809698E-2</v>
      </c>
      <c r="AM9" s="17">
        <v>5.2525904713742098E-2</v>
      </c>
      <c r="AN9" s="17">
        <v>6.5754254595756803E-2</v>
      </c>
    </row>
    <row r="10" spans="2:40" x14ac:dyDescent="0.35">
      <c r="B10" s="18" t="s">
        <v>135</v>
      </c>
      <c r="C10" s="17">
        <v>0.22535203607971899</v>
      </c>
      <c r="D10" s="17">
        <v>0.26865510429182499</v>
      </c>
      <c r="E10" s="17">
        <v>0.18338441273304701</v>
      </c>
      <c r="F10" s="17"/>
      <c r="G10" s="17">
        <v>0.24546865983166899</v>
      </c>
      <c r="H10" s="17">
        <v>0.305155042562194</v>
      </c>
      <c r="I10" s="17">
        <v>0.27936944077318698</v>
      </c>
      <c r="J10" s="17">
        <v>0.21367957327356099</v>
      </c>
      <c r="K10" s="17">
        <v>0.171817187676434</v>
      </c>
      <c r="L10" s="17">
        <v>0.174776684028498</v>
      </c>
      <c r="M10" s="17"/>
      <c r="N10" s="17">
        <v>0.17284143394772999</v>
      </c>
      <c r="O10" s="17">
        <v>0.22971336394560901</v>
      </c>
      <c r="P10" s="17">
        <v>0.16491195100714001</v>
      </c>
      <c r="Q10" s="17">
        <v>0.29165754109842501</v>
      </c>
      <c r="R10" s="17">
        <v>0.292436876837318</v>
      </c>
      <c r="S10" s="17"/>
      <c r="T10" s="17">
        <v>0.21645424204989799</v>
      </c>
      <c r="U10" s="17">
        <v>0.18741952564563299</v>
      </c>
      <c r="V10" s="17">
        <v>0.233416174316707</v>
      </c>
      <c r="W10" s="17">
        <v>0.28051451017731699</v>
      </c>
      <c r="X10" s="17"/>
      <c r="Y10" s="17">
        <v>0.26028178793651302</v>
      </c>
      <c r="Z10" s="17">
        <v>0.280345345382014</v>
      </c>
      <c r="AA10" s="17">
        <v>0.17889780379074299</v>
      </c>
      <c r="AB10" s="17">
        <v>0.17350590519885301</v>
      </c>
      <c r="AC10" s="17">
        <v>0.21142769261532199</v>
      </c>
      <c r="AD10" s="17">
        <v>0.15796345919534399</v>
      </c>
      <c r="AE10" s="17"/>
      <c r="AF10" s="17">
        <v>0.237322320639823</v>
      </c>
      <c r="AG10" s="17"/>
      <c r="AH10" s="17">
        <v>0.22592660049070701</v>
      </c>
      <c r="AI10" s="17"/>
      <c r="AJ10" s="17">
        <v>0.24235433630768299</v>
      </c>
      <c r="AK10" s="17">
        <v>0.21468070590414301</v>
      </c>
      <c r="AL10" s="17">
        <v>0.29731501239468799</v>
      </c>
      <c r="AM10" s="17">
        <v>0.18389238776632799</v>
      </c>
      <c r="AN10" s="17">
        <v>0.132310077476016</v>
      </c>
    </row>
    <row r="11" spans="2:40" ht="29" x14ac:dyDescent="0.35">
      <c r="B11" s="18" t="s">
        <v>136</v>
      </c>
      <c r="C11" s="17">
        <v>0.26153592706800999</v>
      </c>
      <c r="D11" s="17">
        <v>0.27838799355230598</v>
      </c>
      <c r="E11" s="17">
        <v>0.244222642008736</v>
      </c>
      <c r="F11" s="17"/>
      <c r="G11" s="17">
        <v>0.38120916207877298</v>
      </c>
      <c r="H11" s="17">
        <v>0.22633373256332401</v>
      </c>
      <c r="I11" s="17">
        <v>0.24481118085717901</v>
      </c>
      <c r="J11" s="17">
        <v>0.29118104974439801</v>
      </c>
      <c r="K11" s="17">
        <v>0.25181028839528302</v>
      </c>
      <c r="L11" s="17">
        <v>0.22976925697589701</v>
      </c>
      <c r="M11" s="17"/>
      <c r="N11" s="17">
        <v>0.31058553556297802</v>
      </c>
      <c r="O11" s="17">
        <v>0.26424244161268801</v>
      </c>
      <c r="P11" s="17">
        <v>0.28848073843182898</v>
      </c>
      <c r="Q11" s="17">
        <v>0.243556101477372</v>
      </c>
      <c r="R11" s="17">
        <v>0.20465896482579801</v>
      </c>
      <c r="S11" s="17"/>
      <c r="T11" s="17">
        <v>0.28545279120414102</v>
      </c>
      <c r="U11" s="17">
        <v>0.29337666180837302</v>
      </c>
      <c r="V11" s="17">
        <v>0.25940459102506502</v>
      </c>
      <c r="W11" s="17">
        <v>0.22966435221307499</v>
      </c>
      <c r="X11" s="17"/>
      <c r="Y11" s="17">
        <v>0.25224327526271401</v>
      </c>
      <c r="Z11" s="17">
        <v>0.27188127179710903</v>
      </c>
      <c r="AA11" s="17">
        <v>0.21882722634821999</v>
      </c>
      <c r="AB11" s="17">
        <v>0.41994367292840201</v>
      </c>
      <c r="AC11" s="17">
        <v>0.38287258464958501</v>
      </c>
      <c r="AD11" s="17">
        <v>0.14309742580109799</v>
      </c>
      <c r="AE11" s="17"/>
      <c r="AF11" s="17">
        <v>0.248649134933557</v>
      </c>
      <c r="AG11" s="17"/>
      <c r="AH11" s="17">
        <v>0.26206113864127001</v>
      </c>
      <c r="AI11" s="17"/>
      <c r="AJ11" s="17">
        <v>0.23559542084228299</v>
      </c>
      <c r="AK11" s="17">
        <v>0.24773021993826799</v>
      </c>
      <c r="AL11" s="17">
        <v>0.26311734189726599</v>
      </c>
      <c r="AM11" s="17">
        <v>0.28900750759511301</v>
      </c>
      <c r="AN11" s="17">
        <v>0.29724582081912898</v>
      </c>
    </row>
    <row r="12" spans="2:40" x14ac:dyDescent="0.35">
      <c r="B12" s="18" t="s">
        <v>137</v>
      </c>
      <c r="C12" s="17">
        <v>6.8182965528569797E-2</v>
      </c>
      <c r="D12" s="17">
        <v>8.0314895232951794E-2</v>
      </c>
      <c r="E12" s="17">
        <v>5.6455254090804201E-2</v>
      </c>
      <c r="F12" s="17"/>
      <c r="G12" s="17">
        <v>9.9439901492241106E-2</v>
      </c>
      <c r="H12" s="17">
        <v>8.5869840212731197E-2</v>
      </c>
      <c r="I12" s="17">
        <v>5.0729593461256502E-2</v>
      </c>
      <c r="J12" s="17">
        <v>8.8336617205814399E-2</v>
      </c>
      <c r="K12" s="17">
        <v>6.0088560890692998E-2</v>
      </c>
      <c r="L12" s="17">
        <v>4.4795404664768203E-2</v>
      </c>
      <c r="M12" s="17"/>
      <c r="N12" s="17">
        <v>6.4651845287791707E-2</v>
      </c>
      <c r="O12" s="17">
        <v>8.3434186546151007E-2</v>
      </c>
      <c r="P12" s="17">
        <v>7.7328418458590897E-2</v>
      </c>
      <c r="Q12" s="17">
        <v>6.0868903674665499E-2</v>
      </c>
      <c r="R12" s="17">
        <v>4.8963572036139602E-2</v>
      </c>
      <c r="S12" s="17"/>
      <c r="T12" s="17">
        <v>8.7863007686049502E-2</v>
      </c>
      <c r="U12" s="17">
        <v>6.6177384714040194E-2</v>
      </c>
      <c r="V12" s="17">
        <v>4.5438387764942599E-2</v>
      </c>
      <c r="W12" s="17">
        <v>8.6064131095117194E-2</v>
      </c>
      <c r="X12" s="17"/>
      <c r="Y12" s="17">
        <v>8.5552162390296504E-2</v>
      </c>
      <c r="Z12" s="17">
        <v>7.6390952076102803E-2</v>
      </c>
      <c r="AA12" s="17">
        <v>3.9647143305983401E-2</v>
      </c>
      <c r="AB12" s="17">
        <v>5.9582941447088603E-2</v>
      </c>
      <c r="AC12" s="17">
        <v>7.70300090347973E-2</v>
      </c>
      <c r="AD12" s="17">
        <v>0.107449768675336</v>
      </c>
      <c r="AE12" s="17"/>
      <c r="AF12" s="17">
        <v>6.2977352997188304E-2</v>
      </c>
      <c r="AG12" s="17"/>
      <c r="AH12" s="17">
        <v>6.8012162016523298E-2</v>
      </c>
      <c r="AI12" s="17"/>
      <c r="AJ12" s="17">
        <v>6.1009935024508501E-2</v>
      </c>
      <c r="AK12" s="17">
        <v>7.1490561231032507E-2</v>
      </c>
      <c r="AL12" s="17">
        <v>4.7385777754537298E-2</v>
      </c>
      <c r="AM12" s="17">
        <v>8.1598512570747003E-2</v>
      </c>
      <c r="AN12" s="17">
        <v>9.8588933801432105E-2</v>
      </c>
    </row>
    <row r="13" spans="2:40" x14ac:dyDescent="0.35">
      <c r="B13" s="18" t="s">
        <v>138</v>
      </c>
      <c r="C13" s="17">
        <v>1.5492455083051899E-2</v>
      </c>
      <c r="D13" s="17">
        <v>1.6301126136494599E-2</v>
      </c>
      <c r="E13" s="17">
        <v>1.47759581595641E-2</v>
      </c>
      <c r="F13" s="17"/>
      <c r="G13" s="17">
        <v>1.33596862478101E-2</v>
      </c>
      <c r="H13" s="17">
        <v>2.0049374342582402E-2</v>
      </c>
      <c r="I13" s="17">
        <v>3.71773386975894E-2</v>
      </c>
      <c r="J13" s="17">
        <v>1.0417428006208001E-2</v>
      </c>
      <c r="K13" s="17">
        <v>1.65943304442072E-2</v>
      </c>
      <c r="L13" s="17">
        <v>3.6977491898460102E-3</v>
      </c>
      <c r="M13" s="17"/>
      <c r="N13" s="17">
        <v>0</v>
      </c>
      <c r="O13" s="17">
        <v>2.8824285303937699E-2</v>
      </c>
      <c r="P13" s="17">
        <v>1.29605371966492E-2</v>
      </c>
      <c r="Q13" s="17">
        <v>2.1326911304702101E-2</v>
      </c>
      <c r="R13" s="17">
        <v>6.9852184211128196E-3</v>
      </c>
      <c r="S13" s="17"/>
      <c r="T13" s="17">
        <v>3.1205221228330401E-2</v>
      </c>
      <c r="U13" s="17">
        <v>9.6405098945634999E-3</v>
      </c>
      <c r="V13" s="17">
        <v>3.32320525094315E-3</v>
      </c>
      <c r="W13" s="17">
        <v>1.3892276764989501E-2</v>
      </c>
      <c r="X13" s="17"/>
      <c r="Y13" s="17">
        <v>1.53066430580417E-2</v>
      </c>
      <c r="Z13" s="17">
        <v>1.4194447438221101E-2</v>
      </c>
      <c r="AA13" s="17">
        <v>9.0651558420928192E-3</v>
      </c>
      <c r="AB13" s="17">
        <v>1.5028745786423801E-2</v>
      </c>
      <c r="AC13" s="17">
        <v>3.3793407282117903E-2</v>
      </c>
      <c r="AD13" s="17">
        <v>0</v>
      </c>
      <c r="AE13" s="17"/>
      <c r="AF13" s="17">
        <v>1.5800142304356501E-2</v>
      </c>
      <c r="AG13" s="17"/>
      <c r="AH13" s="17">
        <v>1.4561329687471E-2</v>
      </c>
      <c r="AI13" s="17"/>
      <c r="AJ13" s="17">
        <v>5.46524147308621E-3</v>
      </c>
      <c r="AK13" s="17">
        <v>1.83834606844002E-2</v>
      </c>
      <c r="AL13" s="17">
        <v>8.3758014658858009E-3</v>
      </c>
      <c r="AM13" s="17">
        <v>2.5346092987221399E-2</v>
      </c>
      <c r="AN13" s="17">
        <v>3.5246274269078698E-2</v>
      </c>
    </row>
    <row r="14" spans="2:40" x14ac:dyDescent="0.35">
      <c r="B14" s="18" t="s">
        <v>58</v>
      </c>
      <c r="C14" s="19">
        <v>0.37011636162691303</v>
      </c>
      <c r="D14" s="19">
        <v>0.28309263531198797</v>
      </c>
      <c r="E14" s="19">
        <v>0.45541836116141599</v>
      </c>
      <c r="F14" s="19"/>
      <c r="G14" s="19">
        <v>0.18847257616836699</v>
      </c>
      <c r="H14" s="19">
        <v>0.26776490111356499</v>
      </c>
      <c r="I14" s="19">
        <v>0.29401661686575598</v>
      </c>
      <c r="J14" s="19">
        <v>0.34636623829540703</v>
      </c>
      <c r="K14" s="19">
        <v>0.44985040855845299</v>
      </c>
      <c r="L14" s="19">
        <v>0.52414566708471899</v>
      </c>
      <c r="M14" s="19"/>
      <c r="N14" s="19">
        <v>0.42338887278575699</v>
      </c>
      <c r="O14" s="19">
        <v>0.34000892307081798</v>
      </c>
      <c r="P14" s="19">
        <v>0.41236863298183801</v>
      </c>
      <c r="Q14" s="19">
        <v>0.32532370727618698</v>
      </c>
      <c r="R14" s="19">
        <v>0.30881629819637202</v>
      </c>
      <c r="S14" s="19"/>
      <c r="T14" s="19">
        <v>0.327501808825923</v>
      </c>
      <c r="U14" s="19">
        <v>0.40757183337991498</v>
      </c>
      <c r="V14" s="19">
        <v>0.35846796692601501</v>
      </c>
      <c r="W14" s="19">
        <v>0.31585949715984701</v>
      </c>
      <c r="X14" s="19"/>
      <c r="Y14" s="19">
        <v>0.29502751072931599</v>
      </c>
      <c r="Z14" s="19">
        <v>0.319024875125551</v>
      </c>
      <c r="AA14" s="19">
        <v>0.51661929502975901</v>
      </c>
      <c r="AB14" s="19">
        <v>0.320118125539613</v>
      </c>
      <c r="AC14" s="19">
        <v>0.26006806003287702</v>
      </c>
      <c r="AD14" s="19">
        <v>0.54534175541288399</v>
      </c>
      <c r="AE14" s="19"/>
      <c r="AF14" s="19">
        <v>0.37287396937697298</v>
      </c>
      <c r="AG14" s="19"/>
      <c r="AH14" s="19">
        <v>0.36868357167931498</v>
      </c>
      <c r="AI14" s="19"/>
      <c r="AJ14" s="19">
        <v>0.37692582109960798</v>
      </c>
      <c r="AK14" s="19">
        <v>0.398888902999749</v>
      </c>
      <c r="AL14" s="19">
        <v>0.34235513697681302</v>
      </c>
      <c r="AM14" s="19">
        <v>0.367629594366848</v>
      </c>
      <c r="AN14" s="19">
        <v>0.37085463903858701</v>
      </c>
    </row>
    <row r="15" spans="2:40" x14ac:dyDescent="0.35">
      <c r="B15" s="16"/>
    </row>
    <row r="16" spans="2:40" x14ac:dyDescent="0.35">
      <c r="B16" t="s">
        <v>63</v>
      </c>
    </row>
    <row r="17" spans="2:2" x14ac:dyDescent="0.35">
      <c r="B17" t="s">
        <v>64</v>
      </c>
    </row>
    <row r="19" spans="2:2" x14ac:dyDescent="0.35">
      <c r="B19" s="8" t="str">
        <f>HYPERLINK("#'Contents'!A1", "Return to Contents")</f>
        <v>Return to Contents</v>
      </c>
    </row>
  </sheetData>
  <mergeCells count="9">
    <mergeCell ref="AF5"/>
    <mergeCell ref="AH5"/>
    <mergeCell ref="AJ5:AN5"/>
    <mergeCell ref="D2:AH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100-000000000000}">
  <dimension ref="B2:AN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0" width="10.7265625" customWidth="1"/>
    <col min="41" max="41" width="2.1796875" customWidth="1"/>
  </cols>
  <sheetData>
    <row r="2" spans="2:40" ht="40" customHeight="1" x14ac:dyDescent="0.35">
      <c r="D2" s="30" t="s">
        <v>511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row>
    <row r="5" spans="2:40" ht="30" customHeight="1" x14ac:dyDescent="0.35">
      <c r="B5" s="15"/>
      <c r="C5" s="15"/>
      <c r="D5" s="29" t="s">
        <v>49</v>
      </c>
      <c r="E5" s="29"/>
      <c r="F5" s="15"/>
      <c r="G5" s="29" t="s">
        <v>50</v>
      </c>
      <c r="H5" s="29"/>
      <c r="I5" s="29"/>
      <c r="J5" s="29"/>
      <c r="K5" s="29"/>
      <c r="L5" s="29"/>
      <c r="M5" s="15"/>
      <c r="N5" s="29" t="s">
        <v>51</v>
      </c>
      <c r="O5" s="29"/>
      <c r="P5" s="29"/>
      <c r="Q5" s="29"/>
      <c r="R5" s="29"/>
      <c r="S5" s="15"/>
      <c r="T5" s="29" t="s">
        <v>52</v>
      </c>
      <c r="U5" s="29"/>
      <c r="V5" s="29"/>
      <c r="W5" s="29"/>
      <c r="X5" s="15"/>
      <c r="Y5" s="29" t="s">
        <v>53</v>
      </c>
      <c r="Z5" s="29"/>
      <c r="AA5" s="29"/>
      <c r="AB5" s="29"/>
      <c r="AC5" s="29"/>
      <c r="AD5" s="29"/>
      <c r="AE5" s="15"/>
      <c r="AF5" s="29" t="s">
        <v>42</v>
      </c>
      <c r="AG5" s="15"/>
      <c r="AH5" s="29" t="s">
        <v>43</v>
      </c>
      <c r="AI5" s="15"/>
      <c r="AJ5" s="29" t="s">
        <v>54</v>
      </c>
      <c r="AK5" s="29"/>
      <c r="AL5" s="29"/>
      <c r="AM5" s="29"/>
      <c r="AN5" s="29"/>
    </row>
    <row r="6" spans="2:4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C6" s="12" t="s">
        <v>40</v>
      </c>
      <c r="AD6" s="12" t="s">
        <v>41</v>
      </c>
      <c r="AF6" s="12" t="s">
        <v>42</v>
      </c>
      <c r="AH6" s="12" t="s">
        <v>43</v>
      </c>
      <c r="AJ6" s="12" t="s">
        <v>44</v>
      </c>
      <c r="AK6" s="12" t="s">
        <v>45</v>
      </c>
      <c r="AL6" s="12" t="s">
        <v>46</v>
      </c>
      <c r="AM6" s="12" t="s">
        <v>47</v>
      </c>
      <c r="AN6" s="12" t="s">
        <v>48</v>
      </c>
    </row>
    <row r="7" spans="2:40" ht="30" customHeight="1" x14ac:dyDescent="0.35">
      <c r="B7" s="10" t="s">
        <v>19</v>
      </c>
      <c r="C7" s="10">
        <v>1008</v>
      </c>
      <c r="D7" s="10">
        <v>459</v>
      </c>
      <c r="E7" s="10">
        <v>546</v>
      </c>
      <c r="F7" s="10"/>
      <c r="G7" s="10">
        <v>99</v>
      </c>
      <c r="H7" s="10">
        <v>151</v>
      </c>
      <c r="I7" s="10">
        <v>140</v>
      </c>
      <c r="J7" s="10">
        <v>164</v>
      </c>
      <c r="K7" s="10">
        <v>186</v>
      </c>
      <c r="L7" s="10">
        <v>268</v>
      </c>
      <c r="M7" s="10"/>
      <c r="N7" s="10">
        <v>91</v>
      </c>
      <c r="O7" s="10">
        <v>143</v>
      </c>
      <c r="P7" s="10">
        <v>357</v>
      </c>
      <c r="Q7" s="10">
        <v>280</v>
      </c>
      <c r="R7" s="10">
        <v>129</v>
      </c>
      <c r="S7" s="10"/>
      <c r="T7" s="10">
        <v>61</v>
      </c>
      <c r="U7" s="10">
        <v>290</v>
      </c>
      <c r="V7" s="10">
        <v>259</v>
      </c>
      <c r="W7" s="10">
        <v>272</v>
      </c>
      <c r="X7" s="10"/>
      <c r="Y7" s="10">
        <v>415</v>
      </c>
      <c r="Z7" s="10">
        <v>104</v>
      </c>
      <c r="AA7" s="10">
        <v>327</v>
      </c>
      <c r="AB7" s="10">
        <v>67</v>
      </c>
      <c r="AC7" s="10">
        <v>69</v>
      </c>
      <c r="AD7" s="10">
        <v>21</v>
      </c>
      <c r="AE7" s="10"/>
      <c r="AF7" s="10">
        <v>488</v>
      </c>
      <c r="AG7" s="10"/>
      <c r="AH7" s="10">
        <v>983</v>
      </c>
      <c r="AI7" s="10"/>
      <c r="AJ7" s="10">
        <v>334</v>
      </c>
      <c r="AK7" s="10">
        <v>150</v>
      </c>
      <c r="AL7" s="10">
        <v>221</v>
      </c>
      <c r="AM7" s="10">
        <v>207</v>
      </c>
      <c r="AN7" s="10">
        <v>96</v>
      </c>
    </row>
    <row r="8" spans="2:40" ht="30" customHeight="1" x14ac:dyDescent="0.35">
      <c r="B8" s="11" t="s">
        <v>20</v>
      </c>
      <c r="C8" s="11">
        <v>1008</v>
      </c>
      <c r="D8" s="11">
        <v>503</v>
      </c>
      <c r="E8" s="11">
        <v>502</v>
      </c>
      <c r="F8" s="11"/>
      <c r="G8" s="11">
        <v>109</v>
      </c>
      <c r="H8" s="11">
        <v>169</v>
      </c>
      <c r="I8" s="11">
        <v>145</v>
      </c>
      <c r="J8" s="11">
        <v>169</v>
      </c>
      <c r="K8" s="11">
        <v>162</v>
      </c>
      <c r="L8" s="11">
        <v>255</v>
      </c>
      <c r="M8" s="11"/>
      <c r="N8" s="11">
        <v>95</v>
      </c>
      <c r="O8" s="11">
        <v>146</v>
      </c>
      <c r="P8" s="11">
        <v>349</v>
      </c>
      <c r="Q8" s="11">
        <v>281</v>
      </c>
      <c r="R8" s="11">
        <v>129</v>
      </c>
      <c r="S8" s="11"/>
      <c r="T8" s="11">
        <v>62</v>
      </c>
      <c r="U8" s="11">
        <v>286</v>
      </c>
      <c r="V8" s="11">
        <v>258</v>
      </c>
      <c r="W8" s="11">
        <v>278</v>
      </c>
      <c r="X8" s="11"/>
      <c r="Y8" s="11">
        <v>428</v>
      </c>
      <c r="Z8" s="11">
        <v>102</v>
      </c>
      <c r="AA8" s="11">
        <v>309</v>
      </c>
      <c r="AB8" s="11">
        <v>69</v>
      </c>
      <c r="AC8" s="11">
        <v>74</v>
      </c>
      <c r="AD8" s="11">
        <v>21</v>
      </c>
      <c r="AE8" s="11"/>
      <c r="AF8" s="11">
        <v>487</v>
      </c>
      <c r="AG8" s="11"/>
      <c r="AH8" s="11">
        <v>984</v>
      </c>
      <c r="AI8" s="11"/>
      <c r="AJ8" s="11">
        <v>320</v>
      </c>
      <c r="AK8" s="11">
        <v>145</v>
      </c>
      <c r="AL8" s="11">
        <v>211</v>
      </c>
      <c r="AM8" s="11">
        <v>229</v>
      </c>
      <c r="AN8" s="11">
        <v>103</v>
      </c>
    </row>
    <row r="9" spans="2:40" x14ac:dyDescent="0.35">
      <c r="B9" s="18" t="s">
        <v>134</v>
      </c>
      <c r="C9" s="17">
        <v>6.13610282281759E-2</v>
      </c>
      <c r="D9" s="17">
        <v>7.9284137579561806E-2</v>
      </c>
      <c r="E9" s="17">
        <v>4.3800513770506998E-2</v>
      </c>
      <c r="F9" s="17"/>
      <c r="G9" s="17">
        <v>9.8552320708782198E-2</v>
      </c>
      <c r="H9" s="17">
        <v>0.11090637988833001</v>
      </c>
      <c r="I9" s="17">
        <v>8.53160083797561E-2</v>
      </c>
      <c r="J9" s="17">
        <v>4.8180269501247E-2</v>
      </c>
      <c r="K9" s="17">
        <v>3.3050368076733998E-2</v>
      </c>
      <c r="L9" s="17">
        <v>2.5661101774943601E-2</v>
      </c>
      <c r="M9" s="17"/>
      <c r="N9" s="17">
        <v>3.4704073076973201E-2</v>
      </c>
      <c r="O9" s="17">
        <v>5.6629289401484102E-2</v>
      </c>
      <c r="P9" s="17">
        <v>4.1166447009280301E-2</v>
      </c>
      <c r="Q9" s="17">
        <v>8.2045892953646796E-2</v>
      </c>
      <c r="R9" s="17">
        <v>9.9840520128874399E-2</v>
      </c>
      <c r="S9" s="17"/>
      <c r="T9" s="17">
        <v>2.7722579767671899E-2</v>
      </c>
      <c r="U9" s="17">
        <v>2.44609225692595E-2</v>
      </c>
      <c r="V9" s="17">
        <v>9.6123726385349495E-2</v>
      </c>
      <c r="W9" s="17">
        <v>8.4459109914585606E-2</v>
      </c>
      <c r="X9" s="17"/>
      <c r="Y9" s="17">
        <v>8.7109238340933301E-2</v>
      </c>
      <c r="Z9" s="17">
        <v>4.2426144078262E-2</v>
      </c>
      <c r="AA9" s="17">
        <v>2.7952701134049601E-2</v>
      </c>
      <c r="AB9" s="17">
        <v>3.0174531883016598E-2</v>
      </c>
      <c r="AC9" s="17">
        <v>0.116094598747844</v>
      </c>
      <c r="AD9" s="17">
        <v>4.6147590915338099E-2</v>
      </c>
      <c r="AE9" s="17"/>
      <c r="AF9" s="17">
        <v>4.6895209254876002E-2</v>
      </c>
      <c r="AG9" s="17"/>
      <c r="AH9" s="17">
        <v>6.06336682834678E-2</v>
      </c>
      <c r="AI9" s="17"/>
      <c r="AJ9" s="17">
        <v>7.8793059178285094E-2</v>
      </c>
      <c r="AK9" s="17">
        <v>6.4197656163780606E-2</v>
      </c>
      <c r="AL9" s="17">
        <v>4.8727193880634199E-2</v>
      </c>
      <c r="AM9" s="17">
        <v>5.5872130541078098E-2</v>
      </c>
      <c r="AN9" s="17">
        <v>4.12943841794291E-2</v>
      </c>
    </row>
    <row r="10" spans="2:40" x14ac:dyDescent="0.35">
      <c r="B10" s="18" t="s">
        <v>135</v>
      </c>
      <c r="C10" s="17">
        <v>0.24018212988536999</v>
      </c>
      <c r="D10" s="17">
        <v>0.28559501194491499</v>
      </c>
      <c r="E10" s="17">
        <v>0.19619270103209799</v>
      </c>
      <c r="F10" s="17"/>
      <c r="G10" s="17">
        <v>0.35744652733471</v>
      </c>
      <c r="H10" s="17">
        <v>0.30888686253772202</v>
      </c>
      <c r="I10" s="17">
        <v>0.28174435682360399</v>
      </c>
      <c r="J10" s="17">
        <v>0.25196530476248602</v>
      </c>
      <c r="K10" s="17">
        <v>0.167093807867366</v>
      </c>
      <c r="L10" s="17">
        <v>0.159391292777292</v>
      </c>
      <c r="M10" s="17"/>
      <c r="N10" s="17">
        <v>0.26693683141066599</v>
      </c>
      <c r="O10" s="17">
        <v>0.200223032240193</v>
      </c>
      <c r="P10" s="17">
        <v>0.18506793005544001</v>
      </c>
      <c r="Q10" s="17">
        <v>0.29773553587488599</v>
      </c>
      <c r="R10" s="17">
        <v>0.29766540256811103</v>
      </c>
      <c r="S10" s="17"/>
      <c r="T10" s="17">
        <v>0.26487322294063298</v>
      </c>
      <c r="U10" s="17">
        <v>0.19207063637826099</v>
      </c>
      <c r="V10" s="17">
        <v>0.26580879621586201</v>
      </c>
      <c r="W10" s="17">
        <v>0.285703996227053</v>
      </c>
      <c r="X10" s="17"/>
      <c r="Y10" s="17">
        <v>0.30330117410650997</v>
      </c>
      <c r="Z10" s="17">
        <v>0.26891325833353102</v>
      </c>
      <c r="AA10" s="17">
        <v>0.167124342419257</v>
      </c>
      <c r="AB10" s="17">
        <v>0.16427013871282001</v>
      </c>
      <c r="AC10" s="17">
        <v>0.26651071141784699</v>
      </c>
      <c r="AD10" s="17">
        <v>0.10405279196958001</v>
      </c>
      <c r="AE10" s="17"/>
      <c r="AF10" s="17">
        <v>0.22894637104394999</v>
      </c>
      <c r="AG10" s="17"/>
      <c r="AH10" s="17">
        <v>0.243217806692483</v>
      </c>
      <c r="AI10" s="17"/>
      <c r="AJ10" s="17">
        <v>0.244940255742469</v>
      </c>
      <c r="AK10" s="17">
        <v>0.20363543152059699</v>
      </c>
      <c r="AL10" s="17">
        <v>0.267570072010891</v>
      </c>
      <c r="AM10" s="17">
        <v>0.20823915241817301</v>
      </c>
      <c r="AN10" s="17">
        <v>0.29176229532346698</v>
      </c>
    </row>
    <row r="11" spans="2:40" ht="29" x14ac:dyDescent="0.35">
      <c r="B11" s="18" t="s">
        <v>136</v>
      </c>
      <c r="C11" s="17">
        <v>0.23403750884570501</v>
      </c>
      <c r="D11" s="17">
        <v>0.245684919596976</v>
      </c>
      <c r="E11" s="17">
        <v>0.22176590946206701</v>
      </c>
      <c r="F11" s="17"/>
      <c r="G11" s="17">
        <v>0.25311624804717198</v>
      </c>
      <c r="H11" s="17">
        <v>0.25081604637697902</v>
      </c>
      <c r="I11" s="17">
        <v>0.22304321691126</v>
      </c>
      <c r="J11" s="17">
        <v>0.23190783617338401</v>
      </c>
      <c r="K11" s="17">
        <v>0.25617154235120998</v>
      </c>
      <c r="L11" s="17">
        <v>0.208357622394192</v>
      </c>
      <c r="M11" s="17"/>
      <c r="N11" s="17">
        <v>0.240608016474818</v>
      </c>
      <c r="O11" s="17">
        <v>0.27363043137416099</v>
      </c>
      <c r="P11" s="17">
        <v>0.25816530867875298</v>
      </c>
      <c r="Q11" s="17">
        <v>0.21965490719774</v>
      </c>
      <c r="R11" s="17">
        <v>0.16496902925652099</v>
      </c>
      <c r="S11" s="17"/>
      <c r="T11" s="17">
        <v>0.19346571116225</v>
      </c>
      <c r="U11" s="17">
        <v>0.29255567616392503</v>
      </c>
      <c r="V11" s="17">
        <v>0.19490294325712901</v>
      </c>
      <c r="W11" s="17">
        <v>0.225472171137926</v>
      </c>
      <c r="X11" s="17"/>
      <c r="Y11" s="17">
        <v>0.21623832636910001</v>
      </c>
      <c r="Z11" s="17">
        <v>0.267578929056144</v>
      </c>
      <c r="AA11" s="17">
        <v>0.206346238455687</v>
      </c>
      <c r="AB11" s="17">
        <v>0.37864420324496201</v>
      </c>
      <c r="AC11" s="17">
        <v>0.272833393417661</v>
      </c>
      <c r="AD11" s="17">
        <v>0.282581425965723</v>
      </c>
      <c r="AE11" s="17"/>
      <c r="AF11" s="17">
        <v>0.24010439643744999</v>
      </c>
      <c r="AG11" s="17"/>
      <c r="AH11" s="17">
        <v>0.23391948306101801</v>
      </c>
      <c r="AI11" s="17"/>
      <c r="AJ11" s="17">
        <v>0.21792281100764799</v>
      </c>
      <c r="AK11" s="17">
        <v>0.23888948303421301</v>
      </c>
      <c r="AL11" s="17">
        <v>0.22072196862337301</v>
      </c>
      <c r="AM11" s="17">
        <v>0.27718684856181203</v>
      </c>
      <c r="AN11" s="17">
        <v>0.20861563741627201</v>
      </c>
    </row>
    <row r="12" spans="2:40" x14ac:dyDescent="0.35">
      <c r="B12" s="18" t="s">
        <v>137</v>
      </c>
      <c r="C12" s="17">
        <v>7.6568868101274307E-2</v>
      </c>
      <c r="D12" s="17">
        <v>8.4538190284085296E-2</v>
      </c>
      <c r="E12" s="17">
        <v>6.9054431973779501E-2</v>
      </c>
      <c r="F12" s="17"/>
      <c r="G12" s="17">
        <v>0.11417722217672201</v>
      </c>
      <c r="H12" s="17">
        <v>4.9742857121230097E-2</v>
      </c>
      <c r="I12" s="17">
        <v>7.4888674900193006E-2</v>
      </c>
      <c r="J12" s="17">
        <v>8.3896835339563894E-2</v>
      </c>
      <c r="K12" s="17">
        <v>7.0125547885747097E-2</v>
      </c>
      <c r="L12" s="17">
        <v>7.8481069289371E-2</v>
      </c>
      <c r="M12" s="17"/>
      <c r="N12" s="17">
        <v>5.8554730221721002E-2</v>
      </c>
      <c r="O12" s="17">
        <v>0.109998051644435</v>
      </c>
      <c r="P12" s="17">
        <v>8.3600414454834099E-2</v>
      </c>
      <c r="Q12" s="17">
        <v>5.8803664009617201E-2</v>
      </c>
      <c r="R12" s="17">
        <v>7.65466546993505E-2</v>
      </c>
      <c r="S12" s="17"/>
      <c r="T12" s="17">
        <v>0.104132609985848</v>
      </c>
      <c r="U12" s="17">
        <v>7.3808373567159302E-2</v>
      </c>
      <c r="V12" s="17">
        <v>7.6903858246508999E-2</v>
      </c>
      <c r="W12" s="17">
        <v>7.9684035068252307E-2</v>
      </c>
      <c r="X12" s="17"/>
      <c r="Y12" s="17">
        <v>7.3042168470281804E-2</v>
      </c>
      <c r="Z12" s="17">
        <v>8.3753692612977895E-2</v>
      </c>
      <c r="AA12" s="17">
        <v>6.7721098055088594E-2</v>
      </c>
      <c r="AB12" s="17">
        <v>9.9324235135049593E-2</v>
      </c>
      <c r="AC12" s="17">
        <v>9.9951735995100696E-2</v>
      </c>
      <c r="AD12" s="17">
        <v>6.0645756870228398E-2</v>
      </c>
      <c r="AE12" s="17"/>
      <c r="AF12" s="17">
        <v>7.5014156322107395E-2</v>
      </c>
      <c r="AG12" s="17"/>
      <c r="AH12" s="17">
        <v>7.7603423295527801E-2</v>
      </c>
      <c r="AI12" s="17"/>
      <c r="AJ12" s="17">
        <v>7.1787362780215899E-2</v>
      </c>
      <c r="AK12" s="17">
        <v>9.1707523990125606E-2</v>
      </c>
      <c r="AL12" s="17">
        <v>8.5055113830996995E-2</v>
      </c>
      <c r="AM12" s="17">
        <v>7.0616207650398999E-2</v>
      </c>
      <c r="AN12" s="17">
        <v>6.5962440850149698E-2</v>
      </c>
    </row>
    <row r="13" spans="2:40" x14ac:dyDescent="0.35">
      <c r="B13" s="18" t="s">
        <v>138</v>
      </c>
      <c r="C13" s="17">
        <v>3.01665592593937E-2</v>
      </c>
      <c r="D13" s="17">
        <v>3.3328684130689998E-2</v>
      </c>
      <c r="E13" s="17">
        <v>2.7183646369263102E-2</v>
      </c>
      <c r="F13" s="17"/>
      <c r="G13" s="17">
        <v>9.1344429940107604E-3</v>
      </c>
      <c r="H13" s="17">
        <v>8.6281537111441101E-3</v>
      </c>
      <c r="I13" s="17">
        <v>5.6024089254135503E-2</v>
      </c>
      <c r="J13" s="17">
        <v>2.75252632572613E-2</v>
      </c>
      <c r="K13" s="17">
        <v>6.4619821288095097E-2</v>
      </c>
      <c r="L13" s="17">
        <v>1.8596003113838199E-2</v>
      </c>
      <c r="M13" s="17"/>
      <c r="N13" s="17">
        <v>1.1561976868764499E-2</v>
      </c>
      <c r="O13" s="17">
        <v>2.91822600439526E-2</v>
      </c>
      <c r="P13" s="17">
        <v>3.2647905894616601E-2</v>
      </c>
      <c r="Q13" s="17">
        <v>2.90367273250897E-2</v>
      </c>
      <c r="R13" s="17">
        <v>4.2643409211679098E-2</v>
      </c>
      <c r="S13" s="17"/>
      <c r="T13" s="17">
        <v>8.02106852574416E-2</v>
      </c>
      <c r="U13" s="17">
        <v>4.38963884486121E-2</v>
      </c>
      <c r="V13" s="17">
        <v>1.3308568273287901E-2</v>
      </c>
      <c r="W13" s="17">
        <v>1.32711773271836E-2</v>
      </c>
      <c r="X13" s="17"/>
      <c r="Y13" s="17">
        <v>3.00244659978385E-2</v>
      </c>
      <c r="Z13" s="17">
        <v>1.9210943702946799E-2</v>
      </c>
      <c r="AA13" s="17">
        <v>3.2320764256628498E-2</v>
      </c>
      <c r="AB13" s="17">
        <v>4.7619274690709902E-2</v>
      </c>
      <c r="AC13" s="17">
        <v>1.4005814889294E-2</v>
      </c>
      <c r="AD13" s="17">
        <v>0</v>
      </c>
      <c r="AE13" s="17"/>
      <c r="AF13" s="17">
        <v>4.2900027245876701E-2</v>
      </c>
      <c r="AG13" s="17"/>
      <c r="AH13" s="17">
        <v>2.86752410917561E-2</v>
      </c>
      <c r="AI13" s="17"/>
      <c r="AJ13" s="17">
        <v>2.4652736036962501E-2</v>
      </c>
      <c r="AK13" s="17">
        <v>2.4376711520442199E-2</v>
      </c>
      <c r="AL13" s="17">
        <v>4.33420091358446E-2</v>
      </c>
      <c r="AM13" s="17">
        <v>3.23209103681232E-2</v>
      </c>
      <c r="AN13" s="17">
        <v>2.3667384749643802E-2</v>
      </c>
    </row>
    <row r="14" spans="2:40" x14ac:dyDescent="0.35">
      <c r="B14" s="18" t="s">
        <v>58</v>
      </c>
      <c r="C14" s="19">
        <v>0.35768390568008102</v>
      </c>
      <c r="D14" s="19">
        <v>0.271569056463772</v>
      </c>
      <c r="E14" s="19">
        <v>0.44200279739228499</v>
      </c>
      <c r="F14" s="19"/>
      <c r="G14" s="19">
        <v>0.167573238738603</v>
      </c>
      <c r="H14" s="19">
        <v>0.27101970036459599</v>
      </c>
      <c r="I14" s="19">
        <v>0.278983653731051</v>
      </c>
      <c r="J14" s="19">
        <v>0.35652449096605698</v>
      </c>
      <c r="K14" s="19">
        <v>0.40893891253084702</v>
      </c>
      <c r="L14" s="19">
        <v>0.50951291065036397</v>
      </c>
      <c r="M14" s="19"/>
      <c r="N14" s="19">
        <v>0.38763437194705702</v>
      </c>
      <c r="O14" s="19">
        <v>0.33033693529577401</v>
      </c>
      <c r="P14" s="19">
        <v>0.39935199390707599</v>
      </c>
      <c r="Q14" s="19">
        <v>0.31272327263902</v>
      </c>
      <c r="R14" s="19">
        <v>0.31833498413546402</v>
      </c>
      <c r="S14" s="19"/>
      <c r="T14" s="19">
        <v>0.32959519088615502</v>
      </c>
      <c r="U14" s="19">
        <v>0.373208002872782</v>
      </c>
      <c r="V14" s="19">
        <v>0.35295210762186302</v>
      </c>
      <c r="W14" s="19">
        <v>0.31140951032500003</v>
      </c>
      <c r="X14" s="19"/>
      <c r="Y14" s="19">
        <v>0.290284626715336</v>
      </c>
      <c r="Z14" s="19">
        <v>0.31811703221613802</v>
      </c>
      <c r="AA14" s="19">
        <v>0.49853485567928901</v>
      </c>
      <c r="AB14" s="19">
        <v>0.27996761633344103</v>
      </c>
      <c r="AC14" s="19">
        <v>0.23060374553225299</v>
      </c>
      <c r="AD14" s="19">
        <v>0.50657243427913001</v>
      </c>
      <c r="AE14" s="19"/>
      <c r="AF14" s="19">
        <v>0.36613983969573899</v>
      </c>
      <c r="AG14" s="19"/>
      <c r="AH14" s="19">
        <v>0.35595037757574699</v>
      </c>
      <c r="AI14" s="19"/>
      <c r="AJ14" s="19">
        <v>0.36190377525442002</v>
      </c>
      <c r="AK14" s="19">
        <v>0.37719319377084098</v>
      </c>
      <c r="AL14" s="19">
        <v>0.33458364251826</v>
      </c>
      <c r="AM14" s="19">
        <v>0.355764750460415</v>
      </c>
      <c r="AN14" s="19">
        <v>0.368697857481039</v>
      </c>
    </row>
    <row r="15" spans="2:40" x14ac:dyDescent="0.35">
      <c r="B15" s="16"/>
    </row>
    <row r="16" spans="2:40" x14ac:dyDescent="0.35">
      <c r="B16" t="s">
        <v>63</v>
      </c>
    </row>
    <row r="17" spans="2:2" x14ac:dyDescent="0.35">
      <c r="B17" t="s">
        <v>64</v>
      </c>
    </row>
    <row r="19" spans="2:2" x14ac:dyDescent="0.35">
      <c r="B19" s="8" t="str">
        <f>HYPERLINK("#'Contents'!A1", "Return to Contents")</f>
        <v>Return to Contents</v>
      </c>
    </row>
  </sheetData>
  <mergeCells count="9">
    <mergeCell ref="AF5"/>
    <mergeCell ref="AH5"/>
    <mergeCell ref="AJ5:AN5"/>
    <mergeCell ref="D2:AH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200-000000000000}">
  <dimension ref="B2:AN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0" width="10.7265625" customWidth="1"/>
    <col min="41" max="41" width="2.1796875" customWidth="1"/>
  </cols>
  <sheetData>
    <row r="2" spans="2:40" ht="40" customHeight="1" x14ac:dyDescent="0.35">
      <c r="D2" s="30" t="s">
        <v>512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row>
    <row r="5" spans="2:40" ht="30" customHeight="1" x14ac:dyDescent="0.35">
      <c r="B5" s="15"/>
      <c r="C5" s="15"/>
      <c r="D5" s="29" t="s">
        <v>49</v>
      </c>
      <c r="E5" s="29"/>
      <c r="F5" s="15"/>
      <c r="G5" s="29" t="s">
        <v>50</v>
      </c>
      <c r="H5" s="29"/>
      <c r="I5" s="29"/>
      <c r="J5" s="29"/>
      <c r="K5" s="29"/>
      <c r="L5" s="29"/>
      <c r="M5" s="15"/>
      <c r="N5" s="29" t="s">
        <v>51</v>
      </c>
      <c r="O5" s="29"/>
      <c r="P5" s="29"/>
      <c r="Q5" s="29"/>
      <c r="R5" s="29"/>
      <c r="S5" s="15"/>
      <c r="T5" s="29" t="s">
        <v>52</v>
      </c>
      <c r="U5" s="29"/>
      <c r="V5" s="29"/>
      <c r="W5" s="29"/>
      <c r="X5" s="15"/>
      <c r="Y5" s="29" t="s">
        <v>53</v>
      </c>
      <c r="Z5" s="29"/>
      <c r="AA5" s="29"/>
      <c r="AB5" s="29"/>
      <c r="AC5" s="29"/>
      <c r="AD5" s="29"/>
      <c r="AE5" s="15"/>
      <c r="AF5" s="29" t="s">
        <v>42</v>
      </c>
      <c r="AG5" s="15"/>
      <c r="AH5" s="29" t="s">
        <v>43</v>
      </c>
      <c r="AI5" s="15"/>
      <c r="AJ5" s="29" t="s">
        <v>54</v>
      </c>
      <c r="AK5" s="29"/>
      <c r="AL5" s="29"/>
      <c r="AM5" s="29"/>
      <c r="AN5" s="29"/>
    </row>
    <row r="6" spans="2:4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C6" s="12" t="s">
        <v>40</v>
      </c>
      <c r="AD6" s="12" t="s">
        <v>41</v>
      </c>
      <c r="AF6" s="12" t="s">
        <v>42</v>
      </c>
      <c r="AH6" s="12" t="s">
        <v>43</v>
      </c>
      <c r="AJ6" s="12" t="s">
        <v>44</v>
      </c>
      <c r="AK6" s="12" t="s">
        <v>45</v>
      </c>
      <c r="AL6" s="12" t="s">
        <v>46</v>
      </c>
      <c r="AM6" s="12" t="s">
        <v>47</v>
      </c>
      <c r="AN6" s="12" t="s">
        <v>48</v>
      </c>
    </row>
    <row r="7" spans="2:40" ht="30" customHeight="1" x14ac:dyDescent="0.35">
      <c r="B7" s="10" t="s">
        <v>19</v>
      </c>
      <c r="C7" s="10">
        <v>1008</v>
      </c>
      <c r="D7" s="10">
        <v>459</v>
      </c>
      <c r="E7" s="10">
        <v>546</v>
      </c>
      <c r="F7" s="10"/>
      <c r="G7" s="10">
        <v>99</v>
      </c>
      <c r="H7" s="10">
        <v>151</v>
      </c>
      <c r="I7" s="10">
        <v>140</v>
      </c>
      <c r="J7" s="10">
        <v>164</v>
      </c>
      <c r="K7" s="10">
        <v>186</v>
      </c>
      <c r="L7" s="10">
        <v>268</v>
      </c>
      <c r="M7" s="10"/>
      <c r="N7" s="10">
        <v>91</v>
      </c>
      <c r="O7" s="10">
        <v>143</v>
      </c>
      <c r="P7" s="10">
        <v>357</v>
      </c>
      <c r="Q7" s="10">
        <v>280</v>
      </c>
      <c r="R7" s="10">
        <v>129</v>
      </c>
      <c r="S7" s="10"/>
      <c r="T7" s="10">
        <v>61</v>
      </c>
      <c r="U7" s="10">
        <v>290</v>
      </c>
      <c r="V7" s="10">
        <v>259</v>
      </c>
      <c r="W7" s="10">
        <v>272</v>
      </c>
      <c r="X7" s="10"/>
      <c r="Y7" s="10">
        <v>415</v>
      </c>
      <c r="Z7" s="10">
        <v>104</v>
      </c>
      <c r="AA7" s="10">
        <v>327</v>
      </c>
      <c r="AB7" s="10">
        <v>67</v>
      </c>
      <c r="AC7" s="10">
        <v>69</v>
      </c>
      <c r="AD7" s="10">
        <v>21</v>
      </c>
      <c r="AE7" s="10"/>
      <c r="AF7" s="10">
        <v>488</v>
      </c>
      <c r="AG7" s="10"/>
      <c r="AH7" s="10">
        <v>983</v>
      </c>
      <c r="AI7" s="10"/>
      <c r="AJ7" s="10">
        <v>334</v>
      </c>
      <c r="AK7" s="10">
        <v>150</v>
      </c>
      <c r="AL7" s="10">
        <v>221</v>
      </c>
      <c r="AM7" s="10">
        <v>207</v>
      </c>
      <c r="AN7" s="10">
        <v>96</v>
      </c>
    </row>
    <row r="8" spans="2:40" ht="30" customHeight="1" x14ac:dyDescent="0.35">
      <c r="B8" s="11" t="s">
        <v>20</v>
      </c>
      <c r="C8" s="11">
        <v>1008</v>
      </c>
      <c r="D8" s="11">
        <v>503</v>
      </c>
      <c r="E8" s="11">
        <v>502</v>
      </c>
      <c r="F8" s="11"/>
      <c r="G8" s="11">
        <v>109</v>
      </c>
      <c r="H8" s="11">
        <v>169</v>
      </c>
      <c r="I8" s="11">
        <v>145</v>
      </c>
      <c r="J8" s="11">
        <v>169</v>
      </c>
      <c r="K8" s="11">
        <v>162</v>
      </c>
      <c r="L8" s="11">
        <v>255</v>
      </c>
      <c r="M8" s="11"/>
      <c r="N8" s="11">
        <v>95</v>
      </c>
      <c r="O8" s="11">
        <v>146</v>
      </c>
      <c r="P8" s="11">
        <v>349</v>
      </c>
      <c r="Q8" s="11">
        <v>281</v>
      </c>
      <c r="R8" s="11">
        <v>129</v>
      </c>
      <c r="S8" s="11"/>
      <c r="T8" s="11">
        <v>62</v>
      </c>
      <c r="U8" s="11">
        <v>286</v>
      </c>
      <c r="V8" s="11">
        <v>258</v>
      </c>
      <c r="W8" s="11">
        <v>278</v>
      </c>
      <c r="X8" s="11"/>
      <c r="Y8" s="11">
        <v>428</v>
      </c>
      <c r="Z8" s="11">
        <v>102</v>
      </c>
      <c r="AA8" s="11">
        <v>309</v>
      </c>
      <c r="AB8" s="11">
        <v>69</v>
      </c>
      <c r="AC8" s="11">
        <v>74</v>
      </c>
      <c r="AD8" s="11">
        <v>21</v>
      </c>
      <c r="AE8" s="11"/>
      <c r="AF8" s="11">
        <v>487</v>
      </c>
      <c r="AG8" s="11"/>
      <c r="AH8" s="11">
        <v>984</v>
      </c>
      <c r="AI8" s="11"/>
      <c r="AJ8" s="11">
        <v>320</v>
      </c>
      <c r="AK8" s="11">
        <v>145</v>
      </c>
      <c r="AL8" s="11">
        <v>211</v>
      </c>
      <c r="AM8" s="11">
        <v>229</v>
      </c>
      <c r="AN8" s="11">
        <v>103</v>
      </c>
    </row>
    <row r="9" spans="2:40" x14ac:dyDescent="0.35">
      <c r="B9" s="18" t="s">
        <v>134</v>
      </c>
      <c r="C9" s="17">
        <v>4.9994757768895198E-2</v>
      </c>
      <c r="D9" s="17">
        <v>5.5856305929107099E-2</v>
      </c>
      <c r="E9" s="17">
        <v>4.4430111353883701E-2</v>
      </c>
      <c r="F9" s="17"/>
      <c r="G9" s="17">
        <v>0.109996957565131</v>
      </c>
      <c r="H9" s="17">
        <v>9.2719254989067398E-2</v>
      </c>
      <c r="I9" s="17">
        <v>5.6905991031566697E-2</v>
      </c>
      <c r="J9" s="17">
        <v>4.1816650994210398E-2</v>
      </c>
      <c r="K9" s="17">
        <v>2.81991184473558E-2</v>
      </c>
      <c r="L9" s="17">
        <v>1.1317112154116699E-2</v>
      </c>
      <c r="M9" s="17"/>
      <c r="N9" s="17">
        <v>6.6491201281598994E-2</v>
      </c>
      <c r="O9" s="17">
        <v>3.52472335828386E-2</v>
      </c>
      <c r="P9" s="17">
        <v>2.8298062816177999E-2</v>
      </c>
      <c r="Q9" s="17">
        <v>7.3686348705547605E-2</v>
      </c>
      <c r="R9" s="17">
        <v>6.4703138770455901E-2</v>
      </c>
      <c r="S9" s="17"/>
      <c r="T9" s="17">
        <v>1.32662039686739E-2</v>
      </c>
      <c r="U9" s="17">
        <v>2.59617546320914E-2</v>
      </c>
      <c r="V9" s="17">
        <v>8.3660076303362405E-2</v>
      </c>
      <c r="W9" s="17">
        <v>6.08648326887926E-2</v>
      </c>
      <c r="X9" s="17"/>
      <c r="Y9" s="17">
        <v>6.3637321565316596E-2</v>
      </c>
      <c r="Z9" s="17">
        <v>6.09721743941695E-2</v>
      </c>
      <c r="AA9" s="17">
        <v>1.8941332529687601E-2</v>
      </c>
      <c r="AB9" s="17">
        <v>2.97570496876437E-2</v>
      </c>
      <c r="AC9" s="17">
        <v>0.109231100913969</v>
      </c>
      <c r="AD9" s="17">
        <v>4.6147590915338099E-2</v>
      </c>
      <c r="AE9" s="17"/>
      <c r="AF9" s="17">
        <v>5.2869010495521798E-2</v>
      </c>
      <c r="AG9" s="17"/>
      <c r="AH9" s="17">
        <v>5.1204119085933503E-2</v>
      </c>
      <c r="AI9" s="17"/>
      <c r="AJ9" s="17">
        <v>5.4820221168571603E-2</v>
      </c>
      <c r="AK9" s="17">
        <v>4.1645546175832597E-2</v>
      </c>
      <c r="AL9" s="17">
        <v>4.8606518868251299E-2</v>
      </c>
      <c r="AM9" s="17">
        <v>5.40587353174296E-2</v>
      </c>
      <c r="AN9" s="17">
        <v>4.05651941040319E-2</v>
      </c>
    </row>
    <row r="10" spans="2:40" x14ac:dyDescent="0.35">
      <c r="B10" s="18" t="s">
        <v>135</v>
      </c>
      <c r="C10" s="17">
        <v>0.15183596198184701</v>
      </c>
      <c r="D10" s="17">
        <v>0.18974304904296699</v>
      </c>
      <c r="E10" s="17">
        <v>0.112810472731027</v>
      </c>
      <c r="F10" s="17"/>
      <c r="G10" s="17">
        <v>0.19378199028977</v>
      </c>
      <c r="H10" s="17">
        <v>0.22590881725305401</v>
      </c>
      <c r="I10" s="17">
        <v>0.223912753890293</v>
      </c>
      <c r="J10" s="17">
        <v>0.18594699940477299</v>
      </c>
      <c r="K10" s="17">
        <v>7.35671512534148E-2</v>
      </c>
      <c r="L10" s="17">
        <v>7.0796174669399206E-2</v>
      </c>
      <c r="M10" s="17"/>
      <c r="N10" s="17">
        <v>0.13267207435002301</v>
      </c>
      <c r="O10" s="17">
        <v>0.13332331174209</v>
      </c>
      <c r="P10" s="17">
        <v>9.5595643844367195E-2</v>
      </c>
      <c r="Q10" s="17">
        <v>0.19887097365332199</v>
      </c>
      <c r="R10" s="17">
        <v>0.246178073765389</v>
      </c>
      <c r="S10" s="17"/>
      <c r="T10" s="17">
        <v>0.14174349245402701</v>
      </c>
      <c r="U10" s="17">
        <v>9.1559725284451304E-2</v>
      </c>
      <c r="V10" s="17">
        <v>0.17528134765855299</v>
      </c>
      <c r="W10" s="17">
        <v>0.230867860839536</v>
      </c>
      <c r="X10" s="17"/>
      <c r="Y10" s="17">
        <v>0.209803258640683</v>
      </c>
      <c r="Z10" s="17">
        <v>0.144977595954662</v>
      </c>
      <c r="AA10" s="17">
        <v>8.08782991283543E-2</v>
      </c>
      <c r="AB10" s="17">
        <v>8.4400757967652298E-2</v>
      </c>
      <c r="AC10" s="17">
        <v>0.22690931010759299</v>
      </c>
      <c r="AD10" s="17">
        <v>4.37035907713317E-2</v>
      </c>
      <c r="AE10" s="17"/>
      <c r="AF10" s="17">
        <v>0.15407504060590499</v>
      </c>
      <c r="AG10" s="17"/>
      <c r="AH10" s="17">
        <v>0.15235266287545801</v>
      </c>
      <c r="AI10" s="17"/>
      <c r="AJ10" s="17">
        <v>0.166261490952091</v>
      </c>
      <c r="AK10" s="17">
        <v>0.16823228512668001</v>
      </c>
      <c r="AL10" s="17">
        <v>0.158752711636855</v>
      </c>
      <c r="AM10" s="17">
        <v>9.7830627542497703E-2</v>
      </c>
      <c r="AN10" s="17">
        <v>0.18983743074811099</v>
      </c>
    </row>
    <row r="11" spans="2:40" ht="29" x14ac:dyDescent="0.35">
      <c r="B11" s="18" t="s">
        <v>136</v>
      </c>
      <c r="C11" s="17">
        <v>0.23415406343942699</v>
      </c>
      <c r="D11" s="17">
        <v>0.235989617729774</v>
      </c>
      <c r="E11" s="17">
        <v>0.23174254043399201</v>
      </c>
      <c r="F11" s="17"/>
      <c r="G11" s="17">
        <v>0.32597862721576698</v>
      </c>
      <c r="H11" s="17">
        <v>0.19875784362381599</v>
      </c>
      <c r="I11" s="17">
        <v>0.24198385998595701</v>
      </c>
      <c r="J11" s="17">
        <v>0.24410812442927801</v>
      </c>
      <c r="K11" s="17">
        <v>0.242512401896672</v>
      </c>
      <c r="L11" s="17">
        <v>0.202012698295782</v>
      </c>
      <c r="M11" s="17"/>
      <c r="N11" s="17">
        <v>0.27519322012437902</v>
      </c>
      <c r="O11" s="17">
        <v>0.24756302081661399</v>
      </c>
      <c r="P11" s="17">
        <v>0.24613731317162199</v>
      </c>
      <c r="Q11" s="17">
        <v>0.226762396993298</v>
      </c>
      <c r="R11" s="17">
        <v>0.18685935539177101</v>
      </c>
      <c r="S11" s="17"/>
      <c r="T11" s="17">
        <v>0.224709029112761</v>
      </c>
      <c r="U11" s="17">
        <v>0.26075157123501302</v>
      </c>
      <c r="V11" s="17">
        <v>0.22793625625133901</v>
      </c>
      <c r="W11" s="17">
        <v>0.204740232634152</v>
      </c>
      <c r="X11" s="17"/>
      <c r="Y11" s="17">
        <v>0.24249233251917299</v>
      </c>
      <c r="Z11" s="17">
        <v>0.27407367827554602</v>
      </c>
      <c r="AA11" s="17">
        <v>0.20519505519263001</v>
      </c>
      <c r="AB11" s="17">
        <v>0.31633613141405598</v>
      </c>
      <c r="AC11" s="17">
        <v>0.199912131633425</v>
      </c>
      <c r="AD11" s="17">
        <v>0.20010851406063801</v>
      </c>
      <c r="AE11" s="17"/>
      <c r="AF11" s="17">
        <v>0.214472114232131</v>
      </c>
      <c r="AG11" s="17"/>
      <c r="AH11" s="17">
        <v>0.23404011023867899</v>
      </c>
      <c r="AI11" s="17"/>
      <c r="AJ11" s="17">
        <v>0.22044488440111801</v>
      </c>
      <c r="AK11" s="17">
        <v>0.20385916116796199</v>
      </c>
      <c r="AL11" s="17">
        <v>0.25028195771994999</v>
      </c>
      <c r="AM11" s="17">
        <v>0.27611407949575101</v>
      </c>
      <c r="AN11" s="17">
        <v>0.193065410541682</v>
      </c>
    </row>
    <row r="12" spans="2:40" x14ac:dyDescent="0.35">
      <c r="B12" s="18" t="s">
        <v>137</v>
      </c>
      <c r="C12" s="17">
        <v>0.12952144096104501</v>
      </c>
      <c r="D12" s="17">
        <v>0.14347961302604201</v>
      </c>
      <c r="E12" s="17">
        <v>0.116332659118179</v>
      </c>
      <c r="F12" s="17"/>
      <c r="G12" s="17">
        <v>9.2255864944113197E-2</v>
      </c>
      <c r="H12" s="17">
        <v>0.134185948686951</v>
      </c>
      <c r="I12" s="17">
        <v>0.133447586433286</v>
      </c>
      <c r="J12" s="17">
        <v>0.114984083808245</v>
      </c>
      <c r="K12" s="17">
        <v>0.15001671541624401</v>
      </c>
      <c r="L12" s="17">
        <v>0.13674606342850401</v>
      </c>
      <c r="M12" s="17"/>
      <c r="N12" s="17">
        <v>7.3676142140026504E-2</v>
      </c>
      <c r="O12" s="17">
        <v>0.13908168622449499</v>
      </c>
      <c r="P12" s="17">
        <v>0.15056347837981199</v>
      </c>
      <c r="Q12" s="17">
        <v>0.115340183348279</v>
      </c>
      <c r="R12" s="17">
        <v>0.141946801727415</v>
      </c>
      <c r="S12" s="17"/>
      <c r="T12" s="17">
        <v>0.202930620452073</v>
      </c>
      <c r="U12" s="17">
        <v>0.13971448713329601</v>
      </c>
      <c r="V12" s="17">
        <v>0.13179231656769799</v>
      </c>
      <c r="W12" s="17">
        <v>0.124502203500908</v>
      </c>
      <c r="X12" s="17"/>
      <c r="Y12" s="17">
        <v>0.115764919435111</v>
      </c>
      <c r="Z12" s="17">
        <v>0.16154621527427099</v>
      </c>
      <c r="AA12" s="17">
        <v>0.111891075844242</v>
      </c>
      <c r="AB12" s="17">
        <v>0.23739994290012401</v>
      </c>
      <c r="AC12" s="17">
        <v>0.12712798049953999</v>
      </c>
      <c r="AD12" s="17">
        <v>0.152341889539892</v>
      </c>
      <c r="AE12" s="17"/>
      <c r="AF12" s="17">
        <v>0.126637879840102</v>
      </c>
      <c r="AG12" s="17"/>
      <c r="AH12" s="17">
        <v>0.13082351515023299</v>
      </c>
      <c r="AI12" s="17"/>
      <c r="AJ12" s="17">
        <v>0.130098373481111</v>
      </c>
      <c r="AK12" s="17">
        <v>0.14098368431150399</v>
      </c>
      <c r="AL12" s="17">
        <v>0.117992384838356</v>
      </c>
      <c r="AM12" s="17">
        <v>0.12303122247703401</v>
      </c>
      <c r="AN12" s="17">
        <v>0.14964034564540099</v>
      </c>
    </row>
    <row r="13" spans="2:40" x14ac:dyDescent="0.35">
      <c r="B13" s="18" t="s">
        <v>138</v>
      </c>
      <c r="C13" s="17">
        <v>7.9220601005065297E-2</v>
      </c>
      <c r="D13" s="17">
        <v>9.5399937187747502E-2</v>
      </c>
      <c r="E13" s="17">
        <v>6.3510568042827606E-2</v>
      </c>
      <c r="F13" s="17"/>
      <c r="G13" s="17">
        <v>3.7029007731898801E-2</v>
      </c>
      <c r="H13" s="17">
        <v>3.8888087586485702E-2</v>
      </c>
      <c r="I13" s="17">
        <v>0.106612698110819</v>
      </c>
      <c r="J13" s="17">
        <v>9.3626941760653601E-2</v>
      </c>
      <c r="K13" s="17">
        <v>0.12884349542995899</v>
      </c>
      <c r="L13" s="17">
        <v>6.7355522389751399E-2</v>
      </c>
      <c r="M13" s="17"/>
      <c r="N13" s="17">
        <v>4.7972684677036401E-2</v>
      </c>
      <c r="O13" s="17">
        <v>7.7915179769486406E-2</v>
      </c>
      <c r="P13" s="17">
        <v>7.06506385953211E-2</v>
      </c>
      <c r="Q13" s="17">
        <v>9.3808309855073102E-2</v>
      </c>
      <c r="R13" s="17">
        <v>0.100129555726443</v>
      </c>
      <c r="S13" s="17"/>
      <c r="T13" s="17">
        <v>8.2862625350316493E-2</v>
      </c>
      <c r="U13" s="17">
        <v>9.1857662702511098E-2</v>
      </c>
      <c r="V13" s="17">
        <v>4.6003911338820098E-2</v>
      </c>
      <c r="W13" s="17">
        <v>8.5939107674665394E-2</v>
      </c>
      <c r="X13" s="17"/>
      <c r="Y13" s="17">
        <v>9.5456813675290894E-2</v>
      </c>
      <c r="Z13" s="17">
        <v>3.9445580337849902E-2</v>
      </c>
      <c r="AA13" s="17">
        <v>8.4353494801472695E-2</v>
      </c>
      <c r="AB13" s="17">
        <v>5.6034257255204098E-2</v>
      </c>
      <c r="AC13" s="17">
        <v>2.71203103803247E-2</v>
      </c>
      <c r="AD13" s="17">
        <v>3.8769321133753698E-2</v>
      </c>
      <c r="AE13" s="17"/>
      <c r="AF13" s="17">
        <v>9.6659498456348802E-2</v>
      </c>
      <c r="AG13" s="17"/>
      <c r="AH13" s="17">
        <v>7.8098260916710294E-2</v>
      </c>
      <c r="AI13" s="17"/>
      <c r="AJ13" s="17">
        <v>7.2192938142417604E-2</v>
      </c>
      <c r="AK13" s="17">
        <v>7.5224670207992395E-2</v>
      </c>
      <c r="AL13" s="17">
        <v>8.3217828669902905E-2</v>
      </c>
      <c r="AM13" s="17">
        <v>8.6588321070898699E-2</v>
      </c>
      <c r="AN13" s="17">
        <v>8.2110301483378501E-2</v>
      </c>
    </row>
    <row r="14" spans="2:40" x14ac:dyDescent="0.35">
      <c r="B14" s="18" t="s">
        <v>58</v>
      </c>
      <c r="C14" s="19">
        <v>0.35527317484372101</v>
      </c>
      <c r="D14" s="19">
        <v>0.27953147708436199</v>
      </c>
      <c r="E14" s="19">
        <v>0.43117364832008997</v>
      </c>
      <c r="F14" s="19"/>
      <c r="G14" s="19">
        <v>0.24095755225332</v>
      </c>
      <c r="H14" s="19">
        <v>0.309540047860626</v>
      </c>
      <c r="I14" s="19">
        <v>0.23713711054807901</v>
      </c>
      <c r="J14" s="19">
        <v>0.31951719960283997</v>
      </c>
      <c r="K14" s="19">
        <v>0.37686111755635499</v>
      </c>
      <c r="L14" s="19">
        <v>0.51177242906244602</v>
      </c>
      <c r="M14" s="19"/>
      <c r="N14" s="19">
        <v>0.40399467742693601</v>
      </c>
      <c r="O14" s="19">
        <v>0.366869567864477</v>
      </c>
      <c r="P14" s="19">
        <v>0.40875486319269999</v>
      </c>
      <c r="Q14" s="19">
        <v>0.29153178744448</v>
      </c>
      <c r="R14" s="19">
        <v>0.26018307461852602</v>
      </c>
      <c r="S14" s="19"/>
      <c r="T14" s="19">
        <v>0.334488028662149</v>
      </c>
      <c r="U14" s="19">
        <v>0.390154799012638</v>
      </c>
      <c r="V14" s="19">
        <v>0.33532609188022799</v>
      </c>
      <c r="W14" s="19">
        <v>0.29308576266194503</v>
      </c>
      <c r="X14" s="19"/>
      <c r="Y14" s="19">
        <v>0.27284535416442501</v>
      </c>
      <c r="Z14" s="19">
        <v>0.31898475576350299</v>
      </c>
      <c r="AA14" s="19">
        <v>0.498740742503614</v>
      </c>
      <c r="AB14" s="19">
        <v>0.27607186077531998</v>
      </c>
      <c r="AC14" s="19">
        <v>0.309699166465148</v>
      </c>
      <c r="AD14" s="19">
        <v>0.51892909357904604</v>
      </c>
      <c r="AE14" s="19"/>
      <c r="AF14" s="19">
        <v>0.35528645636999201</v>
      </c>
      <c r="AG14" s="19"/>
      <c r="AH14" s="19">
        <v>0.35348133173298701</v>
      </c>
      <c r="AI14" s="19"/>
      <c r="AJ14" s="19">
        <v>0.35618209185469102</v>
      </c>
      <c r="AK14" s="19">
        <v>0.37005465301002799</v>
      </c>
      <c r="AL14" s="19">
        <v>0.34114859826668498</v>
      </c>
      <c r="AM14" s="19">
        <v>0.36237701409638901</v>
      </c>
      <c r="AN14" s="19">
        <v>0.34478131747739499</v>
      </c>
    </row>
    <row r="15" spans="2:40" x14ac:dyDescent="0.35">
      <c r="B15" s="16"/>
    </row>
    <row r="16" spans="2:40" x14ac:dyDescent="0.35">
      <c r="B16" t="s">
        <v>63</v>
      </c>
    </row>
    <row r="17" spans="2:2" x14ac:dyDescent="0.35">
      <c r="B17" t="s">
        <v>64</v>
      </c>
    </row>
    <row r="19" spans="2:2" x14ac:dyDescent="0.35">
      <c r="B19" s="8" t="str">
        <f>HYPERLINK("#'Contents'!A1", "Return to Contents")</f>
        <v>Return to Contents</v>
      </c>
    </row>
  </sheetData>
  <mergeCells count="9">
    <mergeCell ref="AF5"/>
    <mergeCell ref="AH5"/>
    <mergeCell ref="AJ5:AN5"/>
    <mergeCell ref="D2:AH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300-000000000000}">
  <dimension ref="B2:AN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0" width="10.7265625" customWidth="1"/>
    <col min="41" max="41" width="2.1796875" customWidth="1"/>
  </cols>
  <sheetData>
    <row r="2" spans="2:40" ht="40" customHeight="1" x14ac:dyDescent="0.35">
      <c r="D2" s="30" t="s">
        <v>513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row>
    <row r="5" spans="2:40" ht="30" customHeight="1" x14ac:dyDescent="0.35">
      <c r="B5" s="15"/>
      <c r="C5" s="15"/>
      <c r="D5" s="29" t="s">
        <v>49</v>
      </c>
      <c r="E5" s="29"/>
      <c r="F5" s="15"/>
      <c r="G5" s="29" t="s">
        <v>50</v>
      </c>
      <c r="H5" s="29"/>
      <c r="I5" s="29"/>
      <c r="J5" s="29"/>
      <c r="K5" s="29"/>
      <c r="L5" s="29"/>
      <c r="M5" s="15"/>
      <c r="N5" s="29" t="s">
        <v>51</v>
      </c>
      <c r="O5" s="29"/>
      <c r="P5" s="29"/>
      <c r="Q5" s="29"/>
      <c r="R5" s="29"/>
      <c r="S5" s="15"/>
      <c r="T5" s="29" t="s">
        <v>52</v>
      </c>
      <c r="U5" s="29"/>
      <c r="V5" s="29"/>
      <c r="W5" s="29"/>
      <c r="X5" s="15"/>
      <c r="Y5" s="29" t="s">
        <v>53</v>
      </c>
      <c r="Z5" s="29"/>
      <c r="AA5" s="29"/>
      <c r="AB5" s="29"/>
      <c r="AC5" s="29"/>
      <c r="AD5" s="29"/>
      <c r="AE5" s="15"/>
      <c r="AF5" s="29" t="s">
        <v>42</v>
      </c>
      <c r="AG5" s="15"/>
      <c r="AH5" s="29" t="s">
        <v>43</v>
      </c>
      <c r="AI5" s="15"/>
      <c r="AJ5" s="29" t="s">
        <v>54</v>
      </c>
      <c r="AK5" s="29"/>
      <c r="AL5" s="29"/>
      <c r="AM5" s="29"/>
      <c r="AN5" s="29"/>
    </row>
    <row r="6" spans="2:4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C6" s="12" t="s">
        <v>40</v>
      </c>
      <c r="AD6" s="12" t="s">
        <v>41</v>
      </c>
      <c r="AF6" s="12" t="s">
        <v>42</v>
      </c>
      <c r="AH6" s="12" t="s">
        <v>43</v>
      </c>
      <c r="AJ6" s="12" t="s">
        <v>44</v>
      </c>
      <c r="AK6" s="12" t="s">
        <v>45</v>
      </c>
      <c r="AL6" s="12" t="s">
        <v>46</v>
      </c>
      <c r="AM6" s="12" t="s">
        <v>47</v>
      </c>
      <c r="AN6" s="12" t="s">
        <v>48</v>
      </c>
    </row>
    <row r="7" spans="2:40" ht="30" customHeight="1" x14ac:dyDescent="0.35">
      <c r="B7" s="10" t="s">
        <v>19</v>
      </c>
      <c r="C7" s="10">
        <v>1008</v>
      </c>
      <c r="D7" s="10">
        <v>459</v>
      </c>
      <c r="E7" s="10">
        <v>546</v>
      </c>
      <c r="F7" s="10"/>
      <c r="G7" s="10">
        <v>99</v>
      </c>
      <c r="H7" s="10">
        <v>151</v>
      </c>
      <c r="I7" s="10">
        <v>140</v>
      </c>
      <c r="J7" s="10">
        <v>164</v>
      </c>
      <c r="K7" s="10">
        <v>186</v>
      </c>
      <c r="L7" s="10">
        <v>268</v>
      </c>
      <c r="M7" s="10"/>
      <c r="N7" s="10">
        <v>91</v>
      </c>
      <c r="O7" s="10">
        <v>143</v>
      </c>
      <c r="P7" s="10">
        <v>357</v>
      </c>
      <c r="Q7" s="10">
        <v>280</v>
      </c>
      <c r="R7" s="10">
        <v>129</v>
      </c>
      <c r="S7" s="10"/>
      <c r="T7" s="10">
        <v>61</v>
      </c>
      <c r="U7" s="10">
        <v>290</v>
      </c>
      <c r="V7" s="10">
        <v>259</v>
      </c>
      <c r="W7" s="10">
        <v>272</v>
      </c>
      <c r="X7" s="10"/>
      <c r="Y7" s="10">
        <v>415</v>
      </c>
      <c r="Z7" s="10">
        <v>104</v>
      </c>
      <c r="AA7" s="10">
        <v>327</v>
      </c>
      <c r="AB7" s="10">
        <v>67</v>
      </c>
      <c r="AC7" s="10">
        <v>69</v>
      </c>
      <c r="AD7" s="10">
        <v>21</v>
      </c>
      <c r="AE7" s="10"/>
      <c r="AF7" s="10">
        <v>488</v>
      </c>
      <c r="AG7" s="10"/>
      <c r="AH7" s="10">
        <v>983</v>
      </c>
      <c r="AI7" s="10"/>
      <c r="AJ7" s="10">
        <v>334</v>
      </c>
      <c r="AK7" s="10">
        <v>150</v>
      </c>
      <c r="AL7" s="10">
        <v>221</v>
      </c>
      <c r="AM7" s="10">
        <v>207</v>
      </c>
      <c r="AN7" s="10">
        <v>96</v>
      </c>
    </row>
    <row r="8" spans="2:40" ht="30" customHeight="1" x14ac:dyDescent="0.35">
      <c r="B8" s="11" t="s">
        <v>20</v>
      </c>
      <c r="C8" s="11">
        <v>1008</v>
      </c>
      <c r="D8" s="11">
        <v>503</v>
      </c>
      <c r="E8" s="11">
        <v>502</v>
      </c>
      <c r="F8" s="11"/>
      <c r="G8" s="11">
        <v>109</v>
      </c>
      <c r="H8" s="11">
        <v>169</v>
      </c>
      <c r="I8" s="11">
        <v>145</v>
      </c>
      <c r="J8" s="11">
        <v>169</v>
      </c>
      <c r="K8" s="11">
        <v>162</v>
      </c>
      <c r="L8" s="11">
        <v>255</v>
      </c>
      <c r="M8" s="11"/>
      <c r="N8" s="11">
        <v>95</v>
      </c>
      <c r="O8" s="11">
        <v>146</v>
      </c>
      <c r="P8" s="11">
        <v>349</v>
      </c>
      <c r="Q8" s="11">
        <v>281</v>
      </c>
      <c r="R8" s="11">
        <v>129</v>
      </c>
      <c r="S8" s="11"/>
      <c r="T8" s="11">
        <v>62</v>
      </c>
      <c r="U8" s="11">
        <v>286</v>
      </c>
      <c r="V8" s="11">
        <v>258</v>
      </c>
      <c r="W8" s="11">
        <v>278</v>
      </c>
      <c r="X8" s="11"/>
      <c r="Y8" s="11">
        <v>428</v>
      </c>
      <c r="Z8" s="11">
        <v>102</v>
      </c>
      <c r="AA8" s="11">
        <v>309</v>
      </c>
      <c r="AB8" s="11">
        <v>69</v>
      </c>
      <c r="AC8" s="11">
        <v>74</v>
      </c>
      <c r="AD8" s="11">
        <v>21</v>
      </c>
      <c r="AE8" s="11"/>
      <c r="AF8" s="11">
        <v>487</v>
      </c>
      <c r="AG8" s="11"/>
      <c r="AH8" s="11">
        <v>984</v>
      </c>
      <c r="AI8" s="11"/>
      <c r="AJ8" s="11">
        <v>320</v>
      </c>
      <c r="AK8" s="11">
        <v>145</v>
      </c>
      <c r="AL8" s="11">
        <v>211</v>
      </c>
      <c r="AM8" s="11">
        <v>229</v>
      </c>
      <c r="AN8" s="11">
        <v>103</v>
      </c>
    </row>
    <row r="9" spans="2:40" x14ac:dyDescent="0.35">
      <c r="B9" s="18" t="s">
        <v>134</v>
      </c>
      <c r="C9" s="17">
        <v>6.3526578440500595E-2</v>
      </c>
      <c r="D9" s="17">
        <v>8.1732466311968399E-2</v>
      </c>
      <c r="E9" s="17">
        <v>4.5696141058750701E-2</v>
      </c>
      <c r="F9" s="17"/>
      <c r="G9" s="17">
        <v>0.115822075252665</v>
      </c>
      <c r="H9" s="17">
        <v>0.12959942111929099</v>
      </c>
      <c r="I9" s="17">
        <v>7.3388022260498106E-2</v>
      </c>
      <c r="J9" s="17">
        <v>5.7199399492697998E-2</v>
      </c>
      <c r="K9" s="17">
        <v>4.4878705666043801E-2</v>
      </c>
      <c r="L9" s="17">
        <v>7.7423340364722497E-3</v>
      </c>
      <c r="M9" s="17"/>
      <c r="N9" s="17">
        <v>6.1531635976993598E-2</v>
      </c>
      <c r="O9" s="17">
        <v>4.7347537806735701E-2</v>
      </c>
      <c r="P9" s="17">
        <v>3.61928385017527E-2</v>
      </c>
      <c r="Q9" s="17">
        <v>8.3528565319042694E-2</v>
      </c>
      <c r="R9" s="17">
        <v>0.117673906878759</v>
      </c>
      <c r="S9" s="17"/>
      <c r="T9" s="17">
        <v>5.7746503394906501E-2</v>
      </c>
      <c r="U9" s="17">
        <v>2.7917377103990199E-2</v>
      </c>
      <c r="V9" s="17">
        <v>9.4039279573642706E-2</v>
      </c>
      <c r="W9" s="17">
        <v>9.4506898953339302E-2</v>
      </c>
      <c r="X9" s="17"/>
      <c r="Y9" s="17">
        <v>0.100026694383235</v>
      </c>
      <c r="Z9" s="17">
        <v>7.3606997378705796E-2</v>
      </c>
      <c r="AA9" s="17">
        <v>1.64061687716438E-2</v>
      </c>
      <c r="AB9" s="17">
        <v>2.97570496876437E-2</v>
      </c>
      <c r="AC9" s="17">
        <v>7.62103175247026E-2</v>
      </c>
      <c r="AD9" s="17">
        <v>4.6147590915338099E-2</v>
      </c>
      <c r="AE9" s="17"/>
      <c r="AF9" s="17">
        <v>7.3872808342273194E-2</v>
      </c>
      <c r="AG9" s="17"/>
      <c r="AH9" s="17">
        <v>6.3230120505432405E-2</v>
      </c>
      <c r="AI9" s="17"/>
      <c r="AJ9" s="17">
        <v>7.8762627581653893E-2</v>
      </c>
      <c r="AK9" s="17">
        <v>5.5448826689216801E-2</v>
      </c>
      <c r="AL9" s="17">
        <v>5.7962176762401403E-2</v>
      </c>
      <c r="AM9" s="17">
        <v>5.31814701100745E-2</v>
      </c>
      <c r="AN9" s="17">
        <v>6.19620817464583E-2</v>
      </c>
    </row>
    <row r="10" spans="2:40" x14ac:dyDescent="0.35">
      <c r="B10" s="18" t="s">
        <v>135</v>
      </c>
      <c r="C10" s="17">
        <v>0.16101184149193701</v>
      </c>
      <c r="D10" s="17">
        <v>0.21651612062898101</v>
      </c>
      <c r="E10" s="17">
        <v>0.104440869623168</v>
      </c>
      <c r="F10" s="17"/>
      <c r="G10" s="17">
        <v>0.26221267560456402</v>
      </c>
      <c r="H10" s="17">
        <v>0.22772906804725301</v>
      </c>
      <c r="I10" s="17">
        <v>0.22502475488818</v>
      </c>
      <c r="J10" s="17">
        <v>0.162601326248098</v>
      </c>
      <c r="K10" s="17">
        <v>6.9980105390114802E-2</v>
      </c>
      <c r="L10" s="17">
        <v>9.3782221404539706E-2</v>
      </c>
      <c r="M10" s="17"/>
      <c r="N10" s="17">
        <v>0.179613623877074</v>
      </c>
      <c r="O10" s="17">
        <v>0.15862691200429599</v>
      </c>
      <c r="P10" s="17">
        <v>0.102107246579925</v>
      </c>
      <c r="Q10" s="17">
        <v>0.18653138285099199</v>
      </c>
      <c r="R10" s="17">
        <v>0.26390669525256</v>
      </c>
      <c r="S10" s="17"/>
      <c r="T10" s="17">
        <v>9.2440140386046601E-2</v>
      </c>
      <c r="U10" s="17">
        <v>0.14826541023383499</v>
      </c>
      <c r="V10" s="17">
        <v>0.173741394085065</v>
      </c>
      <c r="W10" s="17">
        <v>0.20714345318237301</v>
      </c>
      <c r="X10" s="17"/>
      <c r="Y10" s="17">
        <v>0.21853981582309701</v>
      </c>
      <c r="Z10" s="17">
        <v>0.115932942105551</v>
      </c>
      <c r="AA10" s="17">
        <v>8.9960913656768296E-2</v>
      </c>
      <c r="AB10" s="17">
        <v>0.10791429737005501</v>
      </c>
      <c r="AC10" s="17">
        <v>0.25413578184305702</v>
      </c>
      <c r="AD10" s="17">
        <v>0.14094628299223499</v>
      </c>
      <c r="AE10" s="17"/>
      <c r="AF10" s="17">
        <v>0.16347432740760601</v>
      </c>
      <c r="AG10" s="17"/>
      <c r="AH10" s="17">
        <v>0.162678678124002</v>
      </c>
      <c r="AI10" s="17"/>
      <c r="AJ10" s="17">
        <v>0.16549816821598201</v>
      </c>
      <c r="AK10" s="17">
        <v>0.13778926965848801</v>
      </c>
      <c r="AL10" s="17">
        <v>0.15373376108092501</v>
      </c>
      <c r="AM10" s="17">
        <v>0.15739684433371501</v>
      </c>
      <c r="AN10" s="17">
        <v>0.20271240149302999</v>
      </c>
    </row>
    <row r="11" spans="2:40" ht="29" x14ac:dyDescent="0.35">
      <c r="B11" s="18" t="s">
        <v>136</v>
      </c>
      <c r="C11" s="17">
        <v>0.236078298199485</v>
      </c>
      <c r="D11" s="17">
        <v>0.25016571810523602</v>
      </c>
      <c r="E11" s="17">
        <v>0.22339515582697</v>
      </c>
      <c r="F11" s="17"/>
      <c r="G11" s="17">
        <v>0.231888583248332</v>
      </c>
      <c r="H11" s="17">
        <v>0.22740906657767401</v>
      </c>
      <c r="I11" s="17">
        <v>0.23856676623922701</v>
      </c>
      <c r="J11" s="17">
        <v>0.28622924883949902</v>
      </c>
      <c r="K11" s="17">
        <v>0.23193640794415399</v>
      </c>
      <c r="L11" s="17">
        <v>0.21157987306304299</v>
      </c>
      <c r="M11" s="17"/>
      <c r="N11" s="17">
        <v>0.20398941751895899</v>
      </c>
      <c r="O11" s="17">
        <v>0.23539435806441</v>
      </c>
      <c r="P11" s="17">
        <v>0.286017908319461</v>
      </c>
      <c r="Q11" s="17">
        <v>0.24004419174158101</v>
      </c>
      <c r="R11" s="17">
        <v>0.131290430892291</v>
      </c>
      <c r="S11" s="17"/>
      <c r="T11" s="17">
        <v>0.26151273816951498</v>
      </c>
      <c r="U11" s="17">
        <v>0.237863021310982</v>
      </c>
      <c r="V11" s="17">
        <v>0.20760782796366001</v>
      </c>
      <c r="W11" s="17">
        <v>0.24286739343032501</v>
      </c>
      <c r="X11" s="17"/>
      <c r="Y11" s="17">
        <v>0.24015830092895901</v>
      </c>
      <c r="Z11" s="17">
        <v>0.27620813713334402</v>
      </c>
      <c r="AA11" s="17">
        <v>0.217704471925383</v>
      </c>
      <c r="AB11" s="17">
        <v>0.28829743747409597</v>
      </c>
      <c r="AC11" s="17">
        <v>0.19590145276884899</v>
      </c>
      <c r="AD11" s="17">
        <v>0.20691861380931401</v>
      </c>
      <c r="AE11" s="17"/>
      <c r="AF11" s="17">
        <v>0.22955267599224199</v>
      </c>
      <c r="AG11" s="17"/>
      <c r="AH11" s="17">
        <v>0.23691586916872601</v>
      </c>
      <c r="AI11" s="17"/>
      <c r="AJ11" s="17">
        <v>0.23109255440960799</v>
      </c>
      <c r="AK11" s="17">
        <v>0.24396062444777999</v>
      </c>
      <c r="AL11" s="17">
        <v>0.25391277691465802</v>
      </c>
      <c r="AM11" s="17">
        <v>0.218542602549018</v>
      </c>
      <c r="AN11" s="17">
        <v>0.242923929285049</v>
      </c>
    </row>
    <row r="12" spans="2:40" x14ac:dyDescent="0.35">
      <c r="B12" s="18" t="s">
        <v>137</v>
      </c>
      <c r="C12" s="17">
        <v>8.9889759094699498E-2</v>
      </c>
      <c r="D12" s="17">
        <v>9.4693154985421898E-2</v>
      </c>
      <c r="E12" s="17">
        <v>8.5621153829406299E-2</v>
      </c>
      <c r="F12" s="17"/>
      <c r="G12" s="17">
        <v>0.14336555359422901</v>
      </c>
      <c r="H12" s="17">
        <v>9.4948487425004002E-2</v>
      </c>
      <c r="I12" s="17">
        <v>0.102821619634995</v>
      </c>
      <c r="J12" s="17">
        <v>4.3400535132232701E-2</v>
      </c>
      <c r="K12" s="17">
        <v>7.5161773261087098E-2</v>
      </c>
      <c r="L12" s="17">
        <v>9.6487401114362506E-2</v>
      </c>
      <c r="M12" s="17"/>
      <c r="N12" s="17">
        <v>9.2441420263519994E-2</v>
      </c>
      <c r="O12" s="17">
        <v>0.114271787050598</v>
      </c>
      <c r="P12" s="17">
        <v>8.3105545552717805E-2</v>
      </c>
      <c r="Q12" s="17">
        <v>8.9307159406526698E-2</v>
      </c>
      <c r="R12" s="17">
        <v>8.5688892926728003E-2</v>
      </c>
      <c r="S12" s="17"/>
      <c r="T12" s="17">
        <v>0.183260787135823</v>
      </c>
      <c r="U12" s="17">
        <v>6.8465365294857305E-2</v>
      </c>
      <c r="V12" s="17">
        <v>9.4511925689542003E-2</v>
      </c>
      <c r="W12" s="17">
        <v>9.4153112513801498E-2</v>
      </c>
      <c r="X12" s="17"/>
      <c r="Y12" s="17">
        <v>8.5270914698908101E-2</v>
      </c>
      <c r="Z12" s="17">
        <v>9.3929885365472601E-2</v>
      </c>
      <c r="AA12" s="17">
        <v>7.2081514215420403E-2</v>
      </c>
      <c r="AB12" s="17">
        <v>0.130941601206812</v>
      </c>
      <c r="AC12" s="17">
        <v>0.14910127881533899</v>
      </c>
      <c r="AD12" s="17">
        <v>6.0645756870228398E-2</v>
      </c>
      <c r="AE12" s="17"/>
      <c r="AF12" s="17">
        <v>8.6021839263076202E-2</v>
      </c>
      <c r="AG12" s="17"/>
      <c r="AH12" s="17">
        <v>9.0320502159343799E-2</v>
      </c>
      <c r="AI12" s="17"/>
      <c r="AJ12" s="17">
        <v>6.6670069480201197E-2</v>
      </c>
      <c r="AK12" s="17">
        <v>9.9282128394567307E-2</v>
      </c>
      <c r="AL12" s="17">
        <v>8.0936788329955003E-2</v>
      </c>
      <c r="AM12" s="17">
        <v>0.113219289869397</v>
      </c>
      <c r="AN12" s="17">
        <v>0.115278316493865</v>
      </c>
    </row>
    <row r="13" spans="2:40" x14ac:dyDescent="0.35">
      <c r="B13" s="18" t="s">
        <v>138</v>
      </c>
      <c r="C13" s="17">
        <v>5.1673985206326302E-2</v>
      </c>
      <c r="D13" s="17">
        <v>6.4206853378279E-2</v>
      </c>
      <c r="E13" s="17">
        <v>3.9446900547374E-2</v>
      </c>
      <c r="F13" s="17"/>
      <c r="G13" s="17">
        <v>2.88898122857193E-2</v>
      </c>
      <c r="H13" s="17">
        <v>2.16054918273751E-2</v>
      </c>
      <c r="I13" s="17">
        <v>5.2637759598794201E-2</v>
      </c>
      <c r="J13" s="17">
        <v>4.8799343202513203E-2</v>
      </c>
      <c r="K13" s="17">
        <v>0.118842112579492</v>
      </c>
      <c r="L13" s="17">
        <v>4.0062717725413602E-2</v>
      </c>
      <c r="M13" s="17"/>
      <c r="N13" s="17">
        <v>2.1989455747727898E-2</v>
      </c>
      <c r="O13" s="17">
        <v>6.2642422543338294E-2</v>
      </c>
      <c r="P13" s="17">
        <v>4.3551854184533903E-2</v>
      </c>
      <c r="Q13" s="17">
        <v>6.2119871570725897E-2</v>
      </c>
      <c r="R13" s="17">
        <v>6.3665738882310599E-2</v>
      </c>
      <c r="S13" s="17"/>
      <c r="T13" s="17">
        <v>4.8784557614056E-2</v>
      </c>
      <c r="U13" s="17">
        <v>8.0324727246647201E-2</v>
      </c>
      <c r="V13" s="17">
        <v>4.1874667307104103E-2</v>
      </c>
      <c r="W13" s="17">
        <v>2.7331626677028702E-2</v>
      </c>
      <c r="X13" s="17"/>
      <c r="Y13" s="17">
        <v>5.4027938396180801E-2</v>
      </c>
      <c r="Z13" s="17">
        <v>4.7755832559383399E-2</v>
      </c>
      <c r="AA13" s="17">
        <v>5.9245397544894801E-2</v>
      </c>
      <c r="AB13" s="17">
        <v>5.0044795459582798E-2</v>
      </c>
      <c r="AC13" s="17">
        <v>1.4005814889294E-2</v>
      </c>
      <c r="AD13" s="17">
        <v>0</v>
      </c>
      <c r="AE13" s="17"/>
      <c r="AF13" s="17">
        <v>5.8412296514360001E-2</v>
      </c>
      <c r="AG13" s="17"/>
      <c r="AH13" s="17">
        <v>5.0702926564487799E-2</v>
      </c>
      <c r="AI13" s="17"/>
      <c r="AJ13" s="17">
        <v>4.9680875408216002E-2</v>
      </c>
      <c r="AK13" s="17">
        <v>5.6160179625330799E-2</v>
      </c>
      <c r="AL13" s="17">
        <v>6.0784208059742099E-2</v>
      </c>
      <c r="AM13" s="17">
        <v>5.1518183336007599E-2</v>
      </c>
      <c r="AN13" s="17">
        <v>3.3234359486635799E-2</v>
      </c>
    </row>
    <row r="14" spans="2:40" x14ac:dyDescent="0.35">
      <c r="B14" s="18" t="s">
        <v>58</v>
      </c>
      <c r="C14" s="19">
        <v>0.39781953756705102</v>
      </c>
      <c r="D14" s="19">
        <v>0.29268568659011501</v>
      </c>
      <c r="E14" s="19">
        <v>0.50139977911433198</v>
      </c>
      <c r="F14" s="19"/>
      <c r="G14" s="19">
        <v>0.21782130001449099</v>
      </c>
      <c r="H14" s="19">
        <v>0.29870846500340298</v>
      </c>
      <c r="I14" s="19">
        <v>0.30756107737830601</v>
      </c>
      <c r="J14" s="19">
        <v>0.40177014708495901</v>
      </c>
      <c r="K14" s="19">
        <v>0.459200895159109</v>
      </c>
      <c r="L14" s="19">
        <v>0.55034545265616897</v>
      </c>
      <c r="M14" s="19"/>
      <c r="N14" s="19">
        <v>0.44043444661572501</v>
      </c>
      <c r="O14" s="19">
        <v>0.38171698253062097</v>
      </c>
      <c r="P14" s="19">
        <v>0.44902460686161</v>
      </c>
      <c r="Q14" s="19">
        <v>0.33846882911113202</v>
      </c>
      <c r="R14" s="19">
        <v>0.337774335167352</v>
      </c>
      <c r="S14" s="19"/>
      <c r="T14" s="19">
        <v>0.35625527329965301</v>
      </c>
      <c r="U14" s="19">
        <v>0.43716409880968798</v>
      </c>
      <c r="V14" s="19">
        <v>0.38822490538098597</v>
      </c>
      <c r="W14" s="19">
        <v>0.33399751524313198</v>
      </c>
      <c r="X14" s="19"/>
      <c r="Y14" s="19">
        <v>0.30197633576962002</v>
      </c>
      <c r="Z14" s="19">
        <v>0.39256620545754201</v>
      </c>
      <c r="AA14" s="19">
        <v>0.54460153388588906</v>
      </c>
      <c r="AB14" s="19">
        <v>0.39304481880181102</v>
      </c>
      <c r="AC14" s="19">
        <v>0.31064535415875799</v>
      </c>
      <c r="AD14" s="19">
        <v>0.54534175541288399</v>
      </c>
      <c r="AE14" s="19"/>
      <c r="AF14" s="19">
        <v>0.388666052480443</v>
      </c>
      <c r="AG14" s="19"/>
      <c r="AH14" s="19">
        <v>0.39615190347800799</v>
      </c>
      <c r="AI14" s="19"/>
      <c r="AJ14" s="19">
        <v>0.40829570490433897</v>
      </c>
      <c r="AK14" s="19">
        <v>0.407358971184617</v>
      </c>
      <c r="AL14" s="19">
        <v>0.39267028885231903</v>
      </c>
      <c r="AM14" s="19">
        <v>0.40614160980178798</v>
      </c>
      <c r="AN14" s="19">
        <v>0.34388891149496198</v>
      </c>
    </row>
    <row r="15" spans="2:40" x14ac:dyDescent="0.35">
      <c r="B15" s="16"/>
    </row>
    <row r="16" spans="2:40" x14ac:dyDescent="0.35">
      <c r="B16" t="s">
        <v>63</v>
      </c>
    </row>
    <row r="17" spans="2:2" x14ac:dyDescent="0.35">
      <c r="B17" t="s">
        <v>64</v>
      </c>
    </row>
    <row r="19" spans="2:2" x14ac:dyDescent="0.35">
      <c r="B19" s="8" t="str">
        <f>HYPERLINK("#'Contents'!A1", "Return to Contents")</f>
        <v>Return to Contents</v>
      </c>
    </row>
  </sheetData>
  <mergeCells count="9">
    <mergeCell ref="AF5"/>
    <mergeCell ref="AH5"/>
    <mergeCell ref="AJ5:AN5"/>
    <mergeCell ref="D2:AH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400-000000000000}">
  <dimension ref="B2:AN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0" width="10.7265625" customWidth="1"/>
    <col min="41" max="41" width="2.1796875" customWidth="1"/>
  </cols>
  <sheetData>
    <row r="2" spans="2:40" ht="40" customHeight="1" x14ac:dyDescent="0.35">
      <c r="D2" s="30" t="s">
        <v>514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row>
    <row r="5" spans="2:40" ht="30" customHeight="1" x14ac:dyDescent="0.35">
      <c r="B5" s="15"/>
      <c r="C5" s="15"/>
      <c r="D5" s="29" t="s">
        <v>49</v>
      </c>
      <c r="E5" s="29"/>
      <c r="F5" s="15"/>
      <c r="G5" s="29" t="s">
        <v>50</v>
      </c>
      <c r="H5" s="29"/>
      <c r="I5" s="29"/>
      <c r="J5" s="29"/>
      <c r="K5" s="29"/>
      <c r="L5" s="29"/>
      <c r="M5" s="15"/>
      <c r="N5" s="29" t="s">
        <v>51</v>
      </c>
      <c r="O5" s="29"/>
      <c r="P5" s="29"/>
      <c r="Q5" s="29"/>
      <c r="R5" s="29"/>
      <c r="S5" s="15"/>
      <c r="T5" s="29" t="s">
        <v>52</v>
      </c>
      <c r="U5" s="29"/>
      <c r="V5" s="29"/>
      <c r="W5" s="29"/>
      <c r="X5" s="15"/>
      <c r="Y5" s="29" t="s">
        <v>53</v>
      </c>
      <c r="Z5" s="29"/>
      <c r="AA5" s="29"/>
      <c r="AB5" s="29"/>
      <c r="AC5" s="29"/>
      <c r="AD5" s="29"/>
      <c r="AE5" s="15"/>
      <c r="AF5" s="29" t="s">
        <v>42</v>
      </c>
      <c r="AG5" s="15"/>
      <c r="AH5" s="29" t="s">
        <v>43</v>
      </c>
      <c r="AI5" s="15"/>
      <c r="AJ5" s="29" t="s">
        <v>54</v>
      </c>
      <c r="AK5" s="29"/>
      <c r="AL5" s="29"/>
      <c r="AM5" s="29"/>
      <c r="AN5" s="29"/>
    </row>
    <row r="6" spans="2:4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C6" s="12" t="s">
        <v>40</v>
      </c>
      <c r="AD6" s="12" t="s">
        <v>41</v>
      </c>
      <c r="AF6" s="12" t="s">
        <v>42</v>
      </c>
      <c r="AH6" s="12" t="s">
        <v>43</v>
      </c>
      <c r="AJ6" s="12" t="s">
        <v>44</v>
      </c>
      <c r="AK6" s="12" t="s">
        <v>45</v>
      </c>
      <c r="AL6" s="12" t="s">
        <v>46</v>
      </c>
      <c r="AM6" s="12" t="s">
        <v>47</v>
      </c>
      <c r="AN6" s="12" t="s">
        <v>48</v>
      </c>
    </row>
    <row r="7" spans="2:40" ht="30" customHeight="1" x14ac:dyDescent="0.35">
      <c r="B7" s="10" t="s">
        <v>19</v>
      </c>
      <c r="C7" s="10">
        <v>1008</v>
      </c>
      <c r="D7" s="10">
        <v>459</v>
      </c>
      <c r="E7" s="10">
        <v>546</v>
      </c>
      <c r="F7" s="10"/>
      <c r="G7" s="10">
        <v>99</v>
      </c>
      <c r="H7" s="10">
        <v>151</v>
      </c>
      <c r="I7" s="10">
        <v>140</v>
      </c>
      <c r="J7" s="10">
        <v>164</v>
      </c>
      <c r="K7" s="10">
        <v>186</v>
      </c>
      <c r="L7" s="10">
        <v>268</v>
      </c>
      <c r="M7" s="10"/>
      <c r="N7" s="10">
        <v>91</v>
      </c>
      <c r="O7" s="10">
        <v>143</v>
      </c>
      <c r="P7" s="10">
        <v>357</v>
      </c>
      <c r="Q7" s="10">
        <v>280</v>
      </c>
      <c r="R7" s="10">
        <v>129</v>
      </c>
      <c r="S7" s="10"/>
      <c r="T7" s="10">
        <v>61</v>
      </c>
      <c r="U7" s="10">
        <v>290</v>
      </c>
      <c r="V7" s="10">
        <v>259</v>
      </c>
      <c r="W7" s="10">
        <v>272</v>
      </c>
      <c r="X7" s="10"/>
      <c r="Y7" s="10">
        <v>415</v>
      </c>
      <c r="Z7" s="10">
        <v>104</v>
      </c>
      <c r="AA7" s="10">
        <v>327</v>
      </c>
      <c r="AB7" s="10">
        <v>67</v>
      </c>
      <c r="AC7" s="10">
        <v>69</v>
      </c>
      <c r="AD7" s="10">
        <v>21</v>
      </c>
      <c r="AE7" s="10"/>
      <c r="AF7" s="10">
        <v>488</v>
      </c>
      <c r="AG7" s="10"/>
      <c r="AH7" s="10">
        <v>983</v>
      </c>
      <c r="AI7" s="10"/>
      <c r="AJ7" s="10">
        <v>334</v>
      </c>
      <c r="AK7" s="10">
        <v>150</v>
      </c>
      <c r="AL7" s="10">
        <v>221</v>
      </c>
      <c r="AM7" s="10">
        <v>207</v>
      </c>
      <c r="AN7" s="10">
        <v>96</v>
      </c>
    </row>
    <row r="8" spans="2:40" ht="30" customHeight="1" x14ac:dyDescent="0.35">
      <c r="B8" s="11" t="s">
        <v>20</v>
      </c>
      <c r="C8" s="11">
        <v>1008</v>
      </c>
      <c r="D8" s="11">
        <v>503</v>
      </c>
      <c r="E8" s="11">
        <v>502</v>
      </c>
      <c r="F8" s="11"/>
      <c r="G8" s="11">
        <v>109</v>
      </c>
      <c r="H8" s="11">
        <v>169</v>
      </c>
      <c r="I8" s="11">
        <v>145</v>
      </c>
      <c r="J8" s="11">
        <v>169</v>
      </c>
      <c r="K8" s="11">
        <v>162</v>
      </c>
      <c r="L8" s="11">
        <v>255</v>
      </c>
      <c r="M8" s="11"/>
      <c r="N8" s="11">
        <v>95</v>
      </c>
      <c r="O8" s="11">
        <v>146</v>
      </c>
      <c r="P8" s="11">
        <v>349</v>
      </c>
      <c r="Q8" s="11">
        <v>281</v>
      </c>
      <c r="R8" s="11">
        <v>129</v>
      </c>
      <c r="S8" s="11"/>
      <c r="T8" s="11">
        <v>62</v>
      </c>
      <c r="U8" s="11">
        <v>286</v>
      </c>
      <c r="V8" s="11">
        <v>258</v>
      </c>
      <c r="W8" s="11">
        <v>278</v>
      </c>
      <c r="X8" s="11"/>
      <c r="Y8" s="11">
        <v>428</v>
      </c>
      <c r="Z8" s="11">
        <v>102</v>
      </c>
      <c r="AA8" s="11">
        <v>309</v>
      </c>
      <c r="AB8" s="11">
        <v>69</v>
      </c>
      <c r="AC8" s="11">
        <v>74</v>
      </c>
      <c r="AD8" s="11">
        <v>21</v>
      </c>
      <c r="AE8" s="11"/>
      <c r="AF8" s="11">
        <v>487</v>
      </c>
      <c r="AG8" s="11"/>
      <c r="AH8" s="11">
        <v>984</v>
      </c>
      <c r="AI8" s="11"/>
      <c r="AJ8" s="11">
        <v>320</v>
      </c>
      <c r="AK8" s="11">
        <v>145</v>
      </c>
      <c r="AL8" s="11">
        <v>211</v>
      </c>
      <c r="AM8" s="11">
        <v>229</v>
      </c>
      <c r="AN8" s="11">
        <v>103</v>
      </c>
    </row>
    <row r="9" spans="2:40" x14ac:dyDescent="0.35">
      <c r="B9" s="18" t="s">
        <v>134</v>
      </c>
      <c r="C9" s="17">
        <v>6.3906457353985702E-2</v>
      </c>
      <c r="D9" s="17">
        <v>7.5598253587985706E-2</v>
      </c>
      <c r="E9" s="17">
        <v>5.2593472350421097E-2</v>
      </c>
      <c r="F9" s="17"/>
      <c r="G9" s="17">
        <v>7.5808769799522405E-2</v>
      </c>
      <c r="H9" s="17">
        <v>0.12549316079015399</v>
      </c>
      <c r="I9" s="17">
        <v>9.9624982471193793E-2</v>
      </c>
      <c r="J9" s="17">
        <v>7.2357080682583202E-2</v>
      </c>
      <c r="K9" s="17">
        <v>3.9127094644189502E-2</v>
      </c>
      <c r="L9" s="17">
        <v>7.7423340364722497E-3</v>
      </c>
      <c r="M9" s="17"/>
      <c r="N9" s="17">
        <v>5.6077186090565299E-2</v>
      </c>
      <c r="O9" s="17">
        <v>3.4135093500042901E-2</v>
      </c>
      <c r="P9" s="17">
        <v>3.5355535661092799E-2</v>
      </c>
      <c r="Q9" s="17">
        <v>8.51627417260203E-2</v>
      </c>
      <c r="R9" s="17">
        <v>0.138308910643415</v>
      </c>
      <c r="S9" s="17"/>
      <c r="T9" s="17">
        <v>2.7722579767671899E-2</v>
      </c>
      <c r="U9" s="17">
        <v>2.1156720370117801E-2</v>
      </c>
      <c r="V9" s="17">
        <v>8.40973497051552E-2</v>
      </c>
      <c r="W9" s="17">
        <v>0.115398474507853</v>
      </c>
      <c r="X9" s="17"/>
      <c r="Y9" s="17">
        <v>0.101216535970406</v>
      </c>
      <c r="Z9" s="17">
        <v>6.5434131066813006E-2</v>
      </c>
      <c r="AA9" s="17">
        <v>1.64061687716438E-2</v>
      </c>
      <c r="AB9" s="17">
        <v>6.1424427542951E-2</v>
      </c>
      <c r="AC9" s="17">
        <v>5.6147968083565501E-2</v>
      </c>
      <c r="AD9" s="17">
        <v>4.6147590915338099E-2</v>
      </c>
      <c r="AE9" s="17"/>
      <c r="AF9" s="17">
        <v>6.8830821642362594E-2</v>
      </c>
      <c r="AG9" s="17"/>
      <c r="AH9" s="17">
        <v>6.4524165987751306E-2</v>
      </c>
      <c r="AI9" s="17"/>
      <c r="AJ9" s="17">
        <v>0.10641408108278699</v>
      </c>
      <c r="AK9" s="17">
        <v>5.5639476051701997E-2</v>
      </c>
      <c r="AL9" s="17">
        <v>4.2098717375823803E-2</v>
      </c>
      <c r="AM9" s="17">
        <v>4.1019393668863598E-2</v>
      </c>
      <c r="AN9" s="17">
        <v>3.9040859440392997E-2</v>
      </c>
    </row>
    <row r="10" spans="2:40" x14ac:dyDescent="0.35">
      <c r="B10" s="18" t="s">
        <v>135</v>
      </c>
      <c r="C10" s="17">
        <v>0.17486050080676899</v>
      </c>
      <c r="D10" s="17">
        <v>0.22719848104614401</v>
      </c>
      <c r="E10" s="17">
        <v>0.12153887712679801</v>
      </c>
      <c r="F10" s="17"/>
      <c r="G10" s="17">
        <v>0.28927931881423502</v>
      </c>
      <c r="H10" s="17">
        <v>0.24350252893312899</v>
      </c>
      <c r="I10" s="17">
        <v>0.1999073925738</v>
      </c>
      <c r="J10" s="17">
        <v>0.16784169269841301</v>
      </c>
      <c r="K10" s="17">
        <v>0.123152600598466</v>
      </c>
      <c r="L10" s="17">
        <v>0.103619646729343</v>
      </c>
      <c r="M10" s="17"/>
      <c r="N10" s="17">
        <v>0.18137049465413599</v>
      </c>
      <c r="O10" s="17">
        <v>0.16814006868811901</v>
      </c>
      <c r="P10" s="17">
        <v>0.139275752634894</v>
      </c>
      <c r="Q10" s="17">
        <v>0.21229037134002601</v>
      </c>
      <c r="R10" s="17">
        <v>0.19665767288029301</v>
      </c>
      <c r="S10" s="17"/>
      <c r="T10" s="17">
        <v>0.14878489286661101</v>
      </c>
      <c r="U10" s="17">
        <v>0.16885300718275201</v>
      </c>
      <c r="V10" s="17">
        <v>0.19901185135448801</v>
      </c>
      <c r="W10" s="17">
        <v>0.20117558486560699</v>
      </c>
      <c r="X10" s="17"/>
      <c r="Y10" s="17">
        <v>0.22550322801751499</v>
      </c>
      <c r="Z10" s="17">
        <v>0.19259664372587801</v>
      </c>
      <c r="AA10" s="17">
        <v>0.104202780016749</v>
      </c>
      <c r="AB10" s="17">
        <v>9.6897802684116199E-2</v>
      </c>
      <c r="AC10" s="17">
        <v>0.263891828807227</v>
      </c>
      <c r="AD10" s="17">
        <v>8.2472911905085405E-2</v>
      </c>
      <c r="AE10" s="17"/>
      <c r="AF10" s="17">
        <v>0.177511276378963</v>
      </c>
      <c r="AG10" s="17"/>
      <c r="AH10" s="17">
        <v>0.17726404708718399</v>
      </c>
      <c r="AI10" s="17"/>
      <c r="AJ10" s="17">
        <v>0.18068806977698901</v>
      </c>
      <c r="AK10" s="17">
        <v>0.15990581852017899</v>
      </c>
      <c r="AL10" s="17">
        <v>0.16843314172256099</v>
      </c>
      <c r="AM10" s="17">
        <v>0.14436499908384201</v>
      </c>
      <c r="AN10" s="17">
        <v>0.25877554471359998</v>
      </c>
    </row>
    <row r="11" spans="2:40" ht="29" x14ac:dyDescent="0.35">
      <c r="B11" s="18" t="s">
        <v>136</v>
      </c>
      <c r="C11" s="17">
        <v>0.224190489778932</v>
      </c>
      <c r="D11" s="17">
        <v>0.23647264402018101</v>
      </c>
      <c r="E11" s="17">
        <v>0.21324208476306999</v>
      </c>
      <c r="F11" s="17"/>
      <c r="G11" s="17">
        <v>0.28551453740500399</v>
      </c>
      <c r="H11" s="17">
        <v>0.191065521913512</v>
      </c>
      <c r="I11" s="17">
        <v>0.20914388577145801</v>
      </c>
      <c r="J11" s="17">
        <v>0.23080933816209201</v>
      </c>
      <c r="K11" s="17">
        <v>0.21641743712629699</v>
      </c>
      <c r="L11" s="17">
        <v>0.22906853371149299</v>
      </c>
      <c r="M11" s="17"/>
      <c r="N11" s="17">
        <v>0.20683910634218799</v>
      </c>
      <c r="O11" s="17">
        <v>0.21501078168550899</v>
      </c>
      <c r="P11" s="17">
        <v>0.26114181625481397</v>
      </c>
      <c r="Q11" s="17">
        <v>0.219610746584703</v>
      </c>
      <c r="R11" s="17">
        <v>0.17118397371607899</v>
      </c>
      <c r="S11" s="17"/>
      <c r="T11" s="17">
        <v>0.19930849579036899</v>
      </c>
      <c r="U11" s="17">
        <v>0.216360074170455</v>
      </c>
      <c r="V11" s="17">
        <v>0.21730603466637299</v>
      </c>
      <c r="W11" s="17">
        <v>0.236448328106593</v>
      </c>
      <c r="X11" s="17"/>
      <c r="Y11" s="17">
        <v>0.22382912421749601</v>
      </c>
      <c r="Z11" s="17">
        <v>0.267077920161088</v>
      </c>
      <c r="AA11" s="17">
        <v>0.21711033592736201</v>
      </c>
      <c r="AB11" s="17">
        <v>0.28275726290654501</v>
      </c>
      <c r="AC11" s="17">
        <v>0.16185646173091001</v>
      </c>
      <c r="AD11" s="17">
        <v>0.20474622802623599</v>
      </c>
      <c r="AE11" s="17"/>
      <c r="AF11" s="17">
        <v>0.21879795504500599</v>
      </c>
      <c r="AG11" s="17"/>
      <c r="AH11" s="17">
        <v>0.223091975951589</v>
      </c>
      <c r="AI11" s="17"/>
      <c r="AJ11" s="17">
        <v>0.19544874585932601</v>
      </c>
      <c r="AK11" s="17">
        <v>0.17747868670365499</v>
      </c>
      <c r="AL11" s="17">
        <v>0.24981379399072701</v>
      </c>
      <c r="AM11" s="17">
        <v>0.27715984597520699</v>
      </c>
      <c r="AN11" s="17">
        <v>0.20898728339595599</v>
      </c>
    </row>
    <row r="12" spans="2:40" x14ac:dyDescent="0.35">
      <c r="B12" s="18" t="s">
        <v>137</v>
      </c>
      <c r="C12" s="17">
        <v>6.9325195459892505E-2</v>
      </c>
      <c r="D12" s="17">
        <v>8.7528931387207701E-2</v>
      </c>
      <c r="E12" s="17">
        <v>5.1531460902744998E-2</v>
      </c>
      <c r="F12" s="17"/>
      <c r="G12" s="17">
        <v>6.4089405262144405E-2</v>
      </c>
      <c r="H12" s="17">
        <v>6.7971969063080395E-2</v>
      </c>
      <c r="I12" s="17">
        <v>0.12334659012867499</v>
      </c>
      <c r="J12" s="17">
        <v>5.5563547454627701E-2</v>
      </c>
      <c r="K12" s="17">
        <v>7.3750846740967699E-2</v>
      </c>
      <c r="L12" s="17">
        <v>4.8015356485363501E-2</v>
      </c>
      <c r="M12" s="17"/>
      <c r="N12" s="17">
        <v>4.8920061498617697E-2</v>
      </c>
      <c r="O12" s="17">
        <v>8.2778998903560302E-2</v>
      </c>
      <c r="P12" s="17">
        <v>5.1867335860790897E-2</v>
      </c>
      <c r="Q12" s="17">
        <v>8.90644181014935E-2</v>
      </c>
      <c r="R12" s="17">
        <v>7.7780513702306597E-2</v>
      </c>
      <c r="S12" s="17"/>
      <c r="T12" s="17">
        <v>0.14449401966977499</v>
      </c>
      <c r="U12" s="17">
        <v>5.61375466222018E-2</v>
      </c>
      <c r="V12" s="17">
        <v>6.06920224937159E-2</v>
      </c>
      <c r="W12" s="17">
        <v>7.7251796203729503E-2</v>
      </c>
      <c r="X12" s="17"/>
      <c r="Y12" s="17">
        <v>7.5078817416960403E-2</v>
      </c>
      <c r="Z12" s="17">
        <v>5.8414391998751501E-2</v>
      </c>
      <c r="AA12" s="17">
        <v>4.5660717728107598E-2</v>
      </c>
      <c r="AB12" s="17">
        <v>0.107950219819767</v>
      </c>
      <c r="AC12" s="17">
        <v>0.108716356348576</v>
      </c>
      <c r="AD12" s="17">
        <v>6.0645756870228398E-2</v>
      </c>
      <c r="AE12" s="17"/>
      <c r="AF12" s="17">
        <v>5.8286623375681697E-2</v>
      </c>
      <c r="AG12" s="17"/>
      <c r="AH12" s="17">
        <v>7.10021554738378E-2</v>
      </c>
      <c r="AI12" s="17"/>
      <c r="AJ12" s="17">
        <v>6.0694297288720098E-2</v>
      </c>
      <c r="AK12" s="17">
        <v>9.7456479009827193E-2</v>
      </c>
      <c r="AL12" s="17">
        <v>6.7382042279911403E-2</v>
      </c>
      <c r="AM12" s="17">
        <v>7.3077016279085E-2</v>
      </c>
      <c r="AN12" s="17">
        <v>5.2176551318296099E-2</v>
      </c>
    </row>
    <row r="13" spans="2:40" x14ac:dyDescent="0.35">
      <c r="B13" s="18" t="s">
        <v>138</v>
      </c>
      <c r="C13" s="17">
        <v>4.5530117639017098E-2</v>
      </c>
      <c r="D13" s="17">
        <v>5.29663494746365E-2</v>
      </c>
      <c r="E13" s="17">
        <v>3.83639201593865E-2</v>
      </c>
      <c r="F13" s="17"/>
      <c r="G13" s="17">
        <v>6.3129447441989894E-2</v>
      </c>
      <c r="H13" s="17">
        <v>4.9884938546215597E-2</v>
      </c>
      <c r="I13" s="17">
        <v>2.8951295203048202E-2</v>
      </c>
      <c r="J13" s="17">
        <v>4.89207847835956E-2</v>
      </c>
      <c r="K13" s="17">
        <v>6.6080757905907395E-2</v>
      </c>
      <c r="L13" s="17">
        <v>2.9252781759452201E-2</v>
      </c>
      <c r="M13" s="17"/>
      <c r="N13" s="17">
        <v>3.7480639044659203E-2</v>
      </c>
      <c r="O13" s="17">
        <v>5.5487360196973499E-2</v>
      </c>
      <c r="P13" s="17">
        <v>3.68159002006236E-2</v>
      </c>
      <c r="Q13" s="17">
        <v>4.0329739030973498E-2</v>
      </c>
      <c r="R13" s="17">
        <v>6.9715822686647E-2</v>
      </c>
      <c r="S13" s="17"/>
      <c r="T13" s="17">
        <v>9.4535622546082596E-2</v>
      </c>
      <c r="U13" s="17">
        <v>5.42372100539854E-2</v>
      </c>
      <c r="V13" s="17">
        <v>4.2162446894554999E-2</v>
      </c>
      <c r="W13" s="17">
        <v>1.9254031253930701E-2</v>
      </c>
      <c r="X13" s="17"/>
      <c r="Y13" s="17">
        <v>4.5380366315238001E-2</v>
      </c>
      <c r="Z13" s="17">
        <v>1.8883279056333101E-2</v>
      </c>
      <c r="AA13" s="17">
        <v>4.4061188215778098E-2</v>
      </c>
      <c r="AB13" s="17">
        <v>8.5046518993030396E-2</v>
      </c>
      <c r="AC13" s="17">
        <v>5.1146720351652797E-2</v>
      </c>
      <c r="AD13" s="17">
        <v>0</v>
      </c>
      <c r="AE13" s="17"/>
      <c r="AF13" s="17">
        <v>5.5426732999478402E-2</v>
      </c>
      <c r="AG13" s="17"/>
      <c r="AH13" s="17">
        <v>4.2579421592588797E-2</v>
      </c>
      <c r="AI13" s="17"/>
      <c r="AJ13" s="17">
        <v>3.8292749885344202E-2</v>
      </c>
      <c r="AK13" s="17">
        <v>4.85403138784328E-2</v>
      </c>
      <c r="AL13" s="17">
        <v>4.5673306050359803E-2</v>
      </c>
      <c r="AM13" s="17">
        <v>5.1041829146777601E-2</v>
      </c>
      <c r="AN13" s="17">
        <v>5.1229967506877201E-2</v>
      </c>
    </row>
    <row r="14" spans="2:40" x14ac:dyDescent="0.35">
      <c r="B14" s="18" t="s">
        <v>58</v>
      </c>
      <c r="C14" s="19">
        <v>0.42218723896140298</v>
      </c>
      <c r="D14" s="19">
        <v>0.320235340483845</v>
      </c>
      <c r="E14" s="19">
        <v>0.52273018469758004</v>
      </c>
      <c r="F14" s="19"/>
      <c r="G14" s="19">
        <v>0.222178521277104</v>
      </c>
      <c r="H14" s="19">
        <v>0.32208188075390898</v>
      </c>
      <c r="I14" s="19">
        <v>0.33902585385182499</v>
      </c>
      <c r="J14" s="19">
        <v>0.42450755621868802</v>
      </c>
      <c r="K14" s="19">
        <v>0.48147126298417298</v>
      </c>
      <c r="L14" s="19">
        <v>0.58230134727787497</v>
      </c>
      <c r="M14" s="19"/>
      <c r="N14" s="19">
        <v>0.46931251236983401</v>
      </c>
      <c r="O14" s="19">
        <v>0.44444769702579501</v>
      </c>
      <c r="P14" s="19">
        <v>0.47554365938778398</v>
      </c>
      <c r="Q14" s="19">
        <v>0.35354198321678398</v>
      </c>
      <c r="R14" s="19">
        <v>0.34635310637125899</v>
      </c>
      <c r="S14" s="19"/>
      <c r="T14" s="19">
        <v>0.38515438935948998</v>
      </c>
      <c r="U14" s="19">
        <v>0.483255441600488</v>
      </c>
      <c r="V14" s="19">
        <v>0.39673029488571299</v>
      </c>
      <c r="W14" s="19">
        <v>0.35047178506228699</v>
      </c>
      <c r="X14" s="19"/>
      <c r="Y14" s="19">
        <v>0.32899192806238498</v>
      </c>
      <c r="Z14" s="19">
        <v>0.39759363399113601</v>
      </c>
      <c r="AA14" s="19">
        <v>0.57255880934035996</v>
      </c>
      <c r="AB14" s="19">
        <v>0.36592376805359</v>
      </c>
      <c r="AC14" s="19">
        <v>0.35824066467806898</v>
      </c>
      <c r="AD14" s="19">
        <v>0.60598751228311198</v>
      </c>
      <c r="AE14" s="19"/>
      <c r="AF14" s="19">
        <v>0.421146590558508</v>
      </c>
      <c r="AG14" s="19"/>
      <c r="AH14" s="19">
        <v>0.42153823390704998</v>
      </c>
      <c r="AI14" s="19"/>
      <c r="AJ14" s="19">
        <v>0.41846205610683501</v>
      </c>
      <c r="AK14" s="19">
        <v>0.46097922583620399</v>
      </c>
      <c r="AL14" s="19">
        <v>0.42659899858061601</v>
      </c>
      <c r="AM14" s="19">
        <v>0.41333691584622501</v>
      </c>
      <c r="AN14" s="19">
        <v>0.38978979362487798</v>
      </c>
    </row>
    <row r="15" spans="2:40" x14ac:dyDescent="0.35">
      <c r="B15" s="16"/>
    </row>
    <row r="16" spans="2:40" x14ac:dyDescent="0.35">
      <c r="B16" t="s">
        <v>63</v>
      </c>
    </row>
    <row r="17" spans="2:2" x14ac:dyDescent="0.35">
      <c r="B17" t="s">
        <v>64</v>
      </c>
    </row>
    <row r="19" spans="2:2" x14ac:dyDescent="0.35">
      <c r="B19" s="8" t="str">
        <f>HYPERLINK("#'Contents'!A1", "Return to Contents")</f>
        <v>Return to Contents</v>
      </c>
    </row>
  </sheetData>
  <mergeCells count="9">
    <mergeCell ref="AF5"/>
    <mergeCell ref="AH5"/>
    <mergeCell ref="AJ5:AN5"/>
    <mergeCell ref="D2:AH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500-000000000000}">
  <dimension ref="B2:AN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0" width="10.7265625" customWidth="1"/>
    <col min="41" max="41" width="2.1796875" customWidth="1"/>
  </cols>
  <sheetData>
    <row r="2" spans="2:40" ht="40" customHeight="1" x14ac:dyDescent="0.35">
      <c r="D2" s="30" t="s">
        <v>515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row>
    <row r="5" spans="2:40" ht="30" customHeight="1" x14ac:dyDescent="0.35">
      <c r="B5" s="15"/>
      <c r="C5" s="15"/>
      <c r="D5" s="29" t="s">
        <v>49</v>
      </c>
      <c r="E5" s="29"/>
      <c r="F5" s="15"/>
      <c r="G5" s="29" t="s">
        <v>50</v>
      </c>
      <c r="H5" s="29"/>
      <c r="I5" s="29"/>
      <c r="J5" s="29"/>
      <c r="K5" s="29"/>
      <c r="L5" s="29"/>
      <c r="M5" s="15"/>
      <c r="N5" s="29" t="s">
        <v>51</v>
      </c>
      <c r="O5" s="29"/>
      <c r="P5" s="29"/>
      <c r="Q5" s="29"/>
      <c r="R5" s="29"/>
      <c r="S5" s="15"/>
      <c r="T5" s="29" t="s">
        <v>52</v>
      </c>
      <c r="U5" s="29"/>
      <c r="V5" s="29"/>
      <c r="W5" s="29"/>
      <c r="X5" s="15"/>
      <c r="Y5" s="29" t="s">
        <v>53</v>
      </c>
      <c r="Z5" s="29"/>
      <c r="AA5" s="29"/>
      <c r="AB5" s="29"/>
      <c r="AC5" s="29"/>
      <c r="AD5" s="29"/>
      <c r="AE5" s="15"/>
      <c r="AF5" s="29" t="s">
        <v>42</v>
      </c>
      <c r="AG5" s="15"/>
      <c r="AH5" s="29" t="s">
        <v>43</v>
      </c>
      <c r="AI5" s="15"/>
      <c r="AJ5" s="29" t="s">
        <v>54</v>
      </c>
      <c r="AK5" s="29"/>
      <c r="AL5" s="29"/>
      <c r="AM5" s="29"/>
      <c r="AN5" s="29"/>
    </row>
    <row r="6" spans="2:4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C6" s="12" t="s">
        <v>40</v>
      </c>
      <c r="AD6" s="12" t="s">
        <v>41</v>
      </c>
      <c r="AF6" s="12" t="s">
        <v>42</v>
      </c>
      <c r="AH6" s="12" t="s">
        <v>43</v>
      </c>
      <c r="AJ6" s="12" t="s">
        <v>44</v>
      </c>
      <c r="AK6" s="12" t="s">
        <v>45</v>
      </c>
      <c r="AL6" s="12" t="s">
        <v>46</v>
      </c>
      <c r="AM6" s="12" t="s">
        <v>47</v>
      </c>
      <c r="AN6" s="12" t="s">
        <v>48</v>
      </c>
    </row>
    <row r="7" spans="2:40" ht="30" customHeight="1" x14ac:dyDescent="0.35">
      <c r="B7" s="10" t="s">
        <v>19</v>
      </c>
      <c r="C7" s="10">
        <v>1008</v>
      </c>
      <c r="D7" s="10">
        <v>459</v>
      </c>
      <c r="E7" s="10">
        <v>546</v>
      </c>
      <c r="F7" s="10"/>
      <c r="G7" s="10">
        <v>99</v>
      </c>
      <c r="H7" s="10">
        <v>151</v>
      </c>
      <c r="I7" s="10">
        <v>140</v>
      </c>
      <c r="J7" s="10">
        <v>164</v>
      </c>
      <c r="K7" s="10">
        <v>186</v>
      </c>
      <c r="L7" s="10">
        <v>268</v>
      </c>
      <c r="M7" s="10"/>
      <c r="N7" s="10">
        <v>91</v>
      </c>
      <c r="O7" s="10">
        <v>143</v>
      </c>
      <c r="P7" s="10">
        <v>357</v>
      </c>
      <c r="Q7" s="10">
        <v>280</v>
      </c>
      <c r="R7" s="10">
        <v>129</v>
      </c>
      <c r="S7" s="10"/>
      <c r="T7" s="10">
        <v>61</v>
      </c>
      <c r="U7" s="10">
        <v>290</v>
      </c>
      <c r="V7" s="10">
        <v>259</v>
      </c>
      <c r="W7" s="10">
        <v>272</v>
      </c>
      <c r="X7" s="10"/>
      <c r="Y7" s="10">
        <v>415</v>
      </c>
      <c r="Z7" s="10">
        <v>104</v>
      </c>
      <c r="AA7" s="10">
        <v>327</v>
      </c>
      <c r="AB7" s="10">
        <v>67</v>
      </c>
      <c r="AC7" s="10">
        <v>69</v>
      </c>
      <c r="AD7" s="10">
        <v>21</v>
      </c>
      <c r="AE7" s="10"/>
      <c r="AF7" s="10">
        <v>488</v>
      </c>
      <c r="AG7" s="10"/>
      <c r="AH7" s="10">
        <v>983</v>
      </c>
      <c r="AI7" s="10"/>
      <c r="AJ7" s="10">
        <v>334</v>
      </c>
      <c r="AK7" s="10">
        <v>150</v>
      </c>
      <c r="AL7" s="10">
        <v>221</v>
      </c>
      <c r="AM7" s="10">
        <v>207</v>
      </c>
      <c r="AN7" s="10">
        <v>96</v>
      </c>
    </row>
    <row r="8" spans="2:40" ht="30" customHeight="1" x14ac:dyDescent="0.35">
      <c r="B8" s="11" t="s">
        <v>20</v>
      </c>
      <c r="C8" s="11">
        <v>1008</v>
      </c>
      <c r="D8" s="11">
        <v>503</v>
      </c>
      <c r="E8" s="11">
        <v>502</v>
      </c>
      <c r="F8" s="11"/>
      <c r="G8" s="11">
        <v>109</v>
      </c>
      <c r="H8" s="11">
        <v>169</v>
      </c>
      <c r="I8" s="11">
        <v>145</v>
      </c>
      <c r="J8" s="11">
        <v>169</v>
      </c>
      <c r="K8" s="11">
        <v>162</v>
      </c>
      <c r="L8" s="11">
        <v>255</v>
      </c>
      <c r="M8" s="11"/>
      <c r="N8" s="11">
        <v>95</v>
      </c>
      <c r="O8" s="11">
        <v>146</v>
      </c>
      <c r="P8" s="11">
        <v>349</v>
      </c>
      <c r="Q8" s="11">
        <v>281</v>
      </c>
      <c r="R8" s="11">
        <v>129</v>
      </c>
      <c r="S8" s="11"/>
      <c r="T8" s="11">
        <v>62</v>
      </c>
      <c r="U8" s="11">
        <v>286</v>
      </c>
      <c r="V8" s="11">
        <v>258</v>
      </c>
      <c r="W8" s="11">
        <v>278</v>
      </c>
      <c r="X8" s="11"/>
      <c r="Y8" s="11">
        <v>428</v>
      </c>
      <c r="Z8" s="11">
        <v>102</v>
      </c>
      <c r="AA8" s="11">
        <v>309</v>
      </c>
      <c r="AB8" s="11">
        <v>69</v>
      </c>
      <c r="AC8" s="11">
        <v>74</v>
      </c>
      <c r="AD8" s="11">
        <v>21</v>
      </c>
      <c r="AE8" s="11"/>
      <c r="AF8" s="11">
        <v>487</v>
      </c>
      <c r="AG8" s="11"/>
      <c r="AH8" s="11">
        <v>984</v>
      </c>
      <c r="AI8" s="11"/>
      <c r="AJ8" s="11">
        <v>320</v>
      </c>
      <c r="AK8" s="11">
        <v>145</v>
      </c>
      <c r="AL8" s="11">
        <v>211</v>
      </c>
      <c r="AM8" s="11">
        <v>229</v>
      </c>
      <c r="AN8" s="11">
        <v>103</v>
      </c>
    </row>
    <row r="9" spans="2:40" x14ac:dyDescent="0.35">
      <c r="B9" s="18" t="s">
        <v>134</v>
      </c>
      <c r="C9" s="17">
        <v>5.5936409630442802E-2</v>
      </c>
      <c r="D9" s="17">
        <v>7.0835518584874899E-2</v>
      </c>
      <c r="E9" s="17">
        <v>4.1368082864883499E-2</v>
      </c>
      <c r="F9" s="17"/>
      <c r="G9" s="17">
        <v>0.115019746515316</v>
      </c>
      <c r="H9" s="17">
        <v>9.2459290320293805E-2</v>
      </c>
      <c r="I9" s="17">
        <v>9.81853224833968E-2</v>
      </c>
      <c r="J9" s="17">
        <v>4.9333087681761499E-2</v>
      </c>
      <c r="K9" s="17">
        <v>1.16424347315537E-2</v>
      </c>
      <c r="L9" s="17">
        <v>1.48918902717612E-2</v>
      </c>
      <c r="M9" s="17"/>
      <c r="N9" s="17">
        <v>2.5476940625358199E-2</v>
      </c>
      <c r="O9" s="17">
        <v>3.6788150729212397E-2</v>
      </c>
      <c r="P9" s="17">
        <v>3.0955117172073301E-2</v>
      </c>
      <c r="Q9" s="17">
        <v>8.8059381461611894E-2</v>
      </c>
      <c r="R9" s="17">
        <v>0.101211718141357</v>
      </c>
      <c r="S9" s="17"/>
      <c r="T9" s="17">
        <v>5.8636475503610397E-2</v>
      </c>
      <c r="U9" s="17">
        <v>3.9065582740596197E-2</v>
      </c>
      <c r="V9" s="17">
        <v>4.6854393044766497E-2</v>
      </c>
      <c r="W9" s="17">
        <v>0.10280465695298199</v>
      </c>
      <c r="X9" s="17"/>
      <c r="Y9" s="17">
        <v>8.5495902133851498E-2</v>
      </c>
      <c r="Z9" s="17">
        <v>4.9371750902697201E-2</v>
      </c>
      <c r="AA9" s="17">
        <v>1.5867040283449999E-2</v>
      </c>
      <c r="AB9" s="17">
        <v>4.8903965887348397E-2</v>
      </c>
      <c r="AC9" s="17">
        <v>7.4706163161140302E-2</v>
      </c>
      <c r="AD9" s="17">
        <v>4.6147590915338099E-2</v>
      </c>
      <c r="AE9" s="17"/>
      <c r="AF9" s="17">
        <v>5.5267966187426201E-2</v>
      </c>
      <c r="AG9" s="17"/>
      <c r="AH9" s="17">
        <v>5.6384520706777901E-2</v>
      </c>
      <c r="AI9" s="17"/>
      <c r="AJ9" s="17">
        <v>9.5740617969121797E-2</v>
      </c>
      <c r="AK9" s="17">
        <v>3.4311946737732503E-2</v>
      </c>
      <c r="AL9" s="17">
        <v>3.5988983967637597E-2</v>
      </c>
      <c r="AM9" s="17">
        <v>3.2631021878255298E-2</v>
      </c>
      <c r="AN9" s="17">
        <v>5.5393118962175997E-2</v>
      </c>
    </row>
    <row r="10" spans="2:40" x14ac:dyDescent="0.35">
      <c r="B10" s="18" t="s">
        <v>135</v>
      </c>
      <c r="C10" s="17">
        <v>0.13421190373146799</v>
      </c>
      <c r="D10" s="17">
        <v>0.17735090603812401</v>
      </c>
      <c r="E10" s="17">
        <v>9.1865323959535602E-2</v>
      </c>
      <c r="F10" s="17"/>
      <c r="G10" s="17">
        <v>0.16149740702203499</v>
      </c>
      <c r="H10" s="17">
        <v>0.24629533587605601</v>
      </c>
      <c r="I10" s="17">
        <v>0.16199196519382</v>
      </c>
      <c r="J10" s="17">
        <v>0.14072899161129401</v>
      </c>
      <c r="K10" s="17">
        <v>6.5551045476966704E-2</v>
      </c>
      <c r="L10" s="17">
        <v>7.1634695214944394E-2</v>
      </c>
      <c r="M10" s="17"/>
      <c r="N10" s="17">
        <v>0.12359718562519501</v>
      </c>
      <c r="O10" s="17">
        <v>9.8747949430537094E-2</v>
      </c>
      <c r="P10" s="17">
        <v>8.2057334162608894E-2</v>
      </c>
      <c r="Q10" s="17">
        <v>0.18650151700516601</v>
      </c>
      <c r="R10" s="17">
        <v>0.21776869988408301</v>
      </c>
      <c r="S10" s="17"/>
      <c r="T10" s="17">
        <v>7.6923262992933894E-2</v>
      </c>
      <c r="U10" s="17">
        <v>7.7870940916974996E-2</v>
      </c>
      <c r="V10" s="17">
        <v>0.169722197118262</v>
      </c>
      <c r="W10" s="17">
        <v>0.18931362250528699</v>
      </c>
      <c r="X10" s="17"/>
      <c r="Y10" s="17">
        <v>0.19632335884496199</v>
      </c>
      <c r="Z10" s="17">
        <v>0.15617632163554901</v>
      </c>
      <c r="AA10" s="17">
        <v>6.6436680415121394E-2</v>
      </c>
      <c r="AB10" s="17">
        <v>3.8907575298708398E-2</v>
      </c>
      <c r="AC10" s="17">
        <v>0.15314758635211201</v>
      </c>
      <c r="AD10" s="17">
        <v>3.8769321133753698E-2</v>
      </c>
      <c r="AE10" s="17"/>
      <c r="AF10" s="17">
        <v>0.14776528113870899</v>
      </c>
      <c r="AG10" s="17"/>
      <c r="AH10" s="17">
        <v>0.13560897409820399</v>
      </c>
      <c r="AI10" s="17"/>
      <c r="AJ10" s="17">
        <v>0.119022190952634</v>
      </c>
      <c r="AK10" s="17">
        <v>0.16104399665147201</v>
      </c>
      <c r="AL10" s="17">
        <v>0.139545940243434</v>
      </c>
      <c r="AM10" s="17">
        <v>0.124426595521877</v>
      </c>
      <c r="AN10" s="17">
        <v>0.15445858811785901</v>
      </c>
    </row>
    <row r="11" spans="2:40" ht="29" x14ac:dyDescent="0.35">
      <c r="B11" s="18" t="s">
        <v>136</v>
      </c>
      <c r="C11" s="17">
        <v>0.240110895984183</v>
      </c>
      <c r="D11" s="17">
        <v>0.22783088747521801</v>
      </c>
      <c r="E11" s="17">
        <v>0.25382365135131701</v>
      </c>
      <c r="F11" s="17"/>
      <c r="G11" s="17">
        <v>0.29415008721136199</v>
      </c>
      <c r="H11" s="17">
        <v>0.18644501115068299</v>
      </c>
      <c r="I11" s="17">
        <v>0.244407283639102</v>
      </c>
      <c r="J11" s="17">
        <v>0.296148337497745</v>
      </c>
      <c r="K11" s="17">
        <v>0.24469515331889499</v>
      </c>
      <c r="L11" s="17">
        <v>0.210100302382738</v>
      </c>
      <c r="M11" s="17"/>
      <c r="N11" s="17">
        <v>0.27448269190146302</v>
      </c>
      <c r="O11" s="17">
        <v>0.295432304202913</v>
      </c>
      <c r="P11" s="17">
        <v>0.28548090808363802</v>
      </c>
      <c r="Q11" s="17">
        <v>0.20926401197797001</v>
      </c>
      <c r="R11" s="17">
        <v>0.11144262168265601</v>
      </c>
      <c r="S11" s="17"/>
      <c r="T11" s="17">
        <v>0.26579904626409701</v>
      </c>
      <c r="U11" s="17">
        <v>0.269923451815477</v>
      </c>
      <c r="V11" s="17">
        <v>0.218047100340762</v>
      </c>
      <c r="W11" s="17">
        <v>0.220042478913587</v>
      </c>
      <c r="X11" s="17"/>
      <c r="Y11" s="17">
        <v>0.23076945603976401</v>
      </c>
      <c r="Z11" s="17">
        <v>0.24094169966486501</v>
      </c>
      <c r="AA11" s="17">
        <v>0.22056174378626101</v>
      </c>
      <c r="AB11" s="17">
        <v>0.33957892689708702</v>
      </c>
      <c r="AC11" s="17">
        <v>0.31498849188132499</v>
      </c>
      <c r="AD11" s="17">
        <v>0.13636233615663401</v>
      </c>
      <c r="AE11" s="17"/>
      <c r="AF11" s="17">
        <v>0.219657728263188</v>
      </c>
      <c r="AG11" s="17"/>
      <c r="AH11" s="17">
        <v>0.24024062689773401</v>
      </c>
      <c r="AI11" s="17"/>
      <c r="AJ11" s="17">
        <v>0.217179086458163</v>
      </c>
      <c r="AK11" s="17">
        <v>0.18989039821817599</v>
      </c>
      <c r="AL11" s="17">
        <v>0.284024727085958</v>
      </c>
      <c r="AM11" s="17">
        <v>0.25045608658151503</v>
      </c>
      <c r="AN11" s="17">
        <v>0.26909423787868902</v>
      </c>
    </row>
    <row r="12" spans="2:40" x14ac:dyDescent="0.35">
      <c r="B12" s="18" t="s">
        <v>137</v>
      </c>
      <c r="C12" s="17">
        <v>0.106239269488915</v>
      </c>
      <c r="D12" s="17">
        <v>0.13965958840596099</v>
      </c>
      <c r="E12" s="17">
        <v>7.1429620523030299E-2</v>
      </c>
      <c r="F12" s="17"/>
      <c r="G12" s="17">
        <v>9.6605225041328402E-2</v>
      </c>
      <c r="H12" s="17">
        <v>0.102968707727614</v>
      </c>
      <c r="I12" s="17">
        <v>8.5444960036836798E-2</v>
      </c>
      <c r="J12" s="17">
        <v>8.8510791540264297E-2</v>
      </c>
      <c r="K12" s="17">
        <v>0.11271199304486</v>
      </c>
      <c r="L12" s="17">
        <v>0.13201501518250799</v>
      </c>
      <c r="M12" s="17"/>
      <c r="N12" s="17">
        <v>0.101391310074264</v>
      </c>
      <c r="O12" s="17">
        <v>7.1488877833528905E-2</v>
      </c>
      <c r="P12" s="17">
        <v>0.12516953166144801</v>
      </c>
      <c r="Q12" s="17">
        <v>0.111572377934059</v>
      </c>
      <c r="R12" s="17">
        <v>8.4483477422205702E-2</v>
      </c>
      <c r="S12" s="17"/>
      <c r="T12" s="17">
        <v>0.103269381525225</v>
      </c>
      <c r="U12" s="17">
        <v>0.110980890932577</v>
      </c>
      <c r="V12" s="17">
        <v>0.107542981978897</v>
      </c>
      <c r="W12" s="17">
        <v>0.117170527353226</v>
      </c>
      <c r="X12" s="17"/>
      <c r="Y12" s="17">
        <v>0.107638486712942</v>
      </c>
      <c r="Z12" s="17">
        <v>0.12742454775471701</v>
      </c>
      <c r="AA12" s="17">
        <v>0.105467040583389</v>
      </c>
      <c r="AB12" s="17">
        <v>0.137441634593887</v>
      </c>
      <c r="AC12" s="17">
        <v>6.2724055769726103E-2</v>
      </c>
      <c r="AD12" s="17">
        <v>6.0645756870228398E-2</v>
      </c>
      <c r="AE12" s="17"/>
      <c r="AF12" s="17">
        <v>0.110732125296383</v>
      </c>
      <c r="AG12" s="17"/>
      <c r="AH12" s="17">
        <v>0.106587325063094</v>
      </c>
      <c r="AI12" s="17"/>
      <c r="AJ12" s="17">
        <v>0.10033566565304</v>
      </c>
      <c r="AK12" s="17">
        <v>0.162486150184871</v>
      </c>
      <c r="AL12" s="17">
        <v>8.9238347420609099E-2</v>
      </c>
      <c r="AM12" s="17">
        <v>0.11702775244790201</v>
      </c>
      <c r="AN12" s="17">
        <v>5.6239147987658701E-2</v>
      </c>
    </row>
    <row r="13" spans="2:40" x14ac:dyDescent="0.35">
      <c r="B13" s="18" t="s">
        <v>138</v>
      </c>
      <c r="C13" s="17">
        <v>6.4944734077589994E-2</v>
      </c>
      <c r="D13" s="17">
        <v>7.8484243198335496E-2</v>
      </c>
      <c r="E13" s="17">
        <v>5.1789911423741203E-2</v>
      </c>
      <c r="F13" s="17"/>
      <c r="G13" s="17">
        <v>4.1305229266376503E-2</v>
      </c>
      <c r="H13" s="17">
        <v>5.5019761881812901E-2</v>
      </c>
      <c r="I13" s="17">
        <v>7.8291732389181801E-2</v>
      </c>
      <c r="J13" s="17">
        <v>7.1178555751861397E-2</v>
      </c>
      <c r="K13" s="17">
        <v>9.3879832465266905E-2</v>
      </c>
      <c r="L13" s="17">
        <v>5.1525455544947203E-2</v>
      </c>
      <c r="M13" s="17"/>
      <c r="N13" s="17">
        <v>2.291086928641E-2</v>
      </c>
      <c r="O13" s="17">
        <v>7.2684505402403801E-2</v>
      </c>
      <c r="P13" s="17">
        <v>4.0034998518417603E-2</v>
      </c>
      <c r="Q13" s="17">
        <v>7.6982833113693999E-2</v>
      </c>
      <c r="R13" s="17">
        <v>0.13254467730672601</v>
      </c>
      <c r="S13" s="17"/>
      <c r="T13" s="17">
        <v>0.11883495135237</v>
      </c>
      <c r="U13" s="17">
        <v>7.3261964047845796E-2</v>
      </c>
      <c r="V13" s="17">
        <v>3.9687753502616399E-2</v>
      </c>
      <c r="W13" s="17">
        <v>5.7655182631544399E-2</v>
      </c>
      <c r="X13" s="17"/>
      <c r="Y13" s="17">
        <v>6.8894111895357907E-2</v>
      </c>
      <c r="Z13" s="17">
        <v>1.9220458182562999E-2</v>
      </c>
      <c r="AA13" s="17">
        <v>6.7630488178649403E-2</v>
      </c>
      <c r="AB13" s="17">
        <v>6.2485383856436497E-2</v>
      </c>
      <c r="AC13" s="17">
        <v>3.2323918169902897E-2</v>
      </c>
      <c r="AD13" s="17">
        <v>0.19914590134499999</v>
      </c>
      <c r="AE13" s="17"/>
      <c r="AF13" s="17">
        <v>7.9859299797472999E-2</v>
      </c>
      <c r="AG13" s="17"/>
      <c r="AH13" s="17">
        <v>6.43048701781955E-2</v>
      </c>
      <c r="AI13" s="17"/>
      <c r="AJ13" s="17">
        <v>6.0882326960146699E-2</v>
      </c>
      <c r="AK13" s="17">
        <v>7.1995293261705201E-2</v>
      </c>
      <c r="AL13" s="17">
        <v>6.0685854538242399E-2</v>
      </c>
      <c r="AM13" s="17">
        <v>7.0022085065974599E-2</v>
      </c>
      <c r="AN13" s="17">
        <v>6.5076281673195402E-2</v>
      </c>
    </row>
    <row r="14" spans="2:40" x14ac:dyDescent="0.35">
      <c r="B14" s="18" t="s">
        <v>58</v>
      </c>
      <c r="C14" s="19">
        <v>0.398556787087401</v>
      </c>
      <c r="D14" s="19">
        <v>0.30583885629748703</v>
      </c>
      <c r="E14" s="19">
        <v>0.48972340987749302</v>
      </c>
      <c r="F14" s="19"/>
      <c r="G14" s="19">
        <v>0.29142230494358101</v>
      </c>
      <c r="H14" s="19">
        <v>0.31681189304354102</v>
      </c>
      <c r="I14" s="19">
        <v>0.33167873625766298</v>
      </c>
      <c r="J14" s="19">
        <v>0.35410023591707501</v>
      </c>
      <c r="K14" s="19">
        <v>0.47151954096245802</v>
      </c>
      <c r="L14" s="19">
        <v>0.51983264140310104</v>
      </c>
      <c r="M14" s="19"/>
      <c r="N14" s="19">
        <v>0.45214100248730899</v>
      </c>
      <c r="O14" s="19">
        <v>0.42485821240140498</v>
      </c>
      <c r="P14" s="19">
        <v>0.43630211040181399</v>
      </c>
      <c r="Q14" s="19">
        <v>0.32761987850749902</v>
      </c>
      <c r="R14" s="19">
        <v>0.35254880556297102</v>
      </c>
      <c r="S14" s="19"/>
      <c r="T14" s="19">
        <v>0.37653688236176303</v>
      </c>
      <c r="U14" s="19">
        <v>0.42889716954652901</v>
      </c>
      <c r="V14" s="19">
        <v>0.41814557401469699</v>
      </c>
      <c r="W14" s="19">
        <v>0.31301353164337398</v>
      </c>
      <c r="X14" s="19"/>
      <c r="Y14" s="19">
        <v>0.31087868437312299</v>
      </c>
      <c r="Z14" s="19">
        <v>0.40686522185960899</v>
      </c>
      <c r="AA14" s="19">
        <v>0.52403700675313003</v>
      </c>
      <c r="AB14" s="19">
        <v>0.37268251346653197</v>
      </c>
      <c r="AC14" s="19">
        <v>0.36210978466579402</v>
      </c>
      <c r="AD14" s="19">
        <v>0.51892909357904604</v>
      </c>
      <c r="AE14" s="19"/>
      <c r="AF14" s="19">
        <v>0.38671759931682098</v>
      </c>
      <c r="AG14" s="19"/>
      <c r="AH14" s="19">
        <v>0.39687368305599502</v>
      </c>
      <c r="AI14" s="19"/>
      <c r="AJ14" s="19">
        <v>0.40684011200689502</v>
      </c>
      <c r="AK14" s="19">
        <v>0.38027221494604302</v>
      </c>
      <c r="AL14" s="19">
        <v>0.390516146744119</v>
      </c>
      <c r="AM14" s="19">
        <v>0.40543645850447602</v>
      </c>
      <c r="AN14" s="19">
        <v>0.39973862538042199</v>
      </c>
    </row>
    <row r="15" spans="2:40" x14ac:dyDescent="0.35">
      <c r="B15" s="16"/>
    </row>
    <row r="16" spans="2:40" x14ac:dyDescent="0.35">
      <c r="B16" t="s">
        <v>63</v>
      </c>
    </row>
    <row r="17" spans="2:2" x14ac:dyDescent="0.35">
      <c r="B17" t="s">
        <v>64</v>
      </c>
    </row>
    <row r="19" spans="2:2" x14ac:dyDescent="0.35">
      <c r="B19" s="8" t="str">
        <f>HYPERLINK("#'Contents'!A1", "Return to Contents")</f>
        <v>Return to Contents</v>
      </c>
    </row>
  </sheetData>
  <mergeCells count="9">
    <mergeCell ref="AF5"/>
    <mergeCell ref="AH5"/>
    <mergeCell ref="AJ5:AN5"/>
    <mergeCell ref="D2:AH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600-000000000000}">
  <dimension ref="B2:AN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0" width="10.7265625" customWidth="1"/>
    <col min="41" max="41" width="2.1796875" customWidth="1"/>
  </cols>
  <sheetData>
    <row r="2" spans="2:40" ht="40" customHeight="1" x14ac:dyDescent="0.35">
      <c r="D2" s="30" t="s">
        <v>516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row>
    <row r="5" spans="2:40" ht="30" customHeight="1" x14ac:dyDescent="0.35">
      <c r="B5" s="15"/>
      <c r="C5" s="15"/>
      <c r="D5" s="29" t="s">
        <v>49</v>
      </c>
      <c r="E5" s="29"/>
      <c r="F5" s="15"/>
      <c r="G5" s="29" t="s">
        <v>50</v>
      </c>
      <c r="H5" s="29"/>
      <c r="I5" s="29"/>
      <c r="J5" s="29"/>
      <c r="K5" s="29"/>
      <c r="L5" s="29"/>
      <c r="M5" s="15"/>
      <c r="N5" s="29" t="s">
        <v>51</v>
      </c>
      <c r="O5" s="29"/>
      <c r="P5" s="29"/>
      <c r="Q5" s="29"/>
      <c r="R5" s="29"/>
      <c r="S5" s="15"/>
      <c r="T5" s="29" t="s">
        <v>52</v>
      </c>
      <c r="U5" s="29"/>
      <c r="V5" s="29"/>
      <c r="W5" s="29"/>
      <c r="X5" s="15"/>
      <c r="Y5" s="29" t="s">
        <v>53</v>
      </c>
      <c r="Z5" s="29"/>
      <c r="AA5" s="29"/>
      <c r="AB5" s="29"/>
      <c r="AC5" s="29"/>
      <c r="AD5" s="29"/>
      <c r="AE5" s="15"/>
      <c r="AF5" s="29" t="s">
        <v>42</v>
      </c>
      <c r="AG5" s="15"/>
      <c r="AH5" s="29" t="s">
        <v>43</v>
      </c>
      <c r="AI5" s="15"/>
      <c r="AJ5" s="29" t="s">
        <v>54</v>
      </c>
      <c r="AK5" s="29"/>
      <c r="AL5" s="29"/>
      <c r="AM5" s="29"/>
      <c r="AN5" s="29"/>
    </row>
    <row r="6" spans="2:4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C6" s="12" t="s">
        <v>40</v>
      </c>
      <c r="AD6" s="12" t="s">
        <v>41</v>
      </c>
      <c r="AF6" s="12" t="s">
        <v>42</v>
      </c>
      <c r="AH6" s="12" t="s">
        <v>43</v>
      </c>
      <c r="AJ6" s="12" t="s">
        <v>44</v>
      </c>
      <c r="AK6" s="12" t="s">
        <v>45</v>
      </c>
      <c r="AL6" s="12" t="s">
        <v>46</v>
      </c>
      <c r="AM6" s="12" t="s">
        <v>47</v>
      </c>
      <c r="AN6" s="12" t="s">
        <v>48</v>
      </c>
    </row>
    <row r="7" spans="2:40" ht="30" customHeight="1" x14ac:dyDescent="0.35">
      <c r="B7" s="10" t="s">
        <v>19</v>
      </c>
      <c r="C7" s="10">
        <v>1008</v>
      </c>
      <c r="D7" s="10">
        <v>459</v>
      </c>
      <c r="E7" s="10">
        <v>546</v>
      </c>
      <c r="F7" s="10"/>
      <c r="G7" s="10">
        <v>99</v>
      </c>
      <c r="H7" s="10">
        <v>151</v>
      </c>
      <c r="I7" s="10">
        <v>140</v>
      </c>
      <c r="J7" s="10">
        <v>164</v>
      </c>
      <c r="K7" s="10">
        <v>186</v>
      </c>
      <c r="L7" s="10">
        <v>268</v>
      </c>
      <c r="M7" s="10"/>
      <c r="N7" s="10">
        <v>91</v>
      </c>
      <c r="O7" s="10">
        <v>143</v>
      </c>
      <c r="P7" s="10">
        <v>357</v>
      </c>
      <c r="Q7" s="10">
        <v>280</v>
      </c>
      <c r="R7" s="10">
        <v>129</v>
      </c>
      <c r="S7" s="10"/>
      <c r="T7" s="10">
        <v>61</v>
      </c>
      <c r="U7" s="10">
        <v>290</v>
      </c>
      <c r="V7" s="10">
        <v>259</v>
      </c>
      <c r="W7" s="10">
        <v>272</v>
      </c>
      <c r="X7" s="10"/>
      <c r="Y7" s="10">
        <v>415</v>
      </c>
      <c r="Z7" s="10">
        <v>104</v>
      </c>
      <c r="AA7" s="10">
        <v>327</v>
      </c>
      <c r="AB7" s="10">
        <v>67</v>
      </c>
      <c r="AC7" s="10">
        <v>69</v>
      </c>
      <c r="AD7" s="10">
        <v>21</v>
      </c>
      <c r="AE7" s="10"/>
      <c r="AF7" s="10">
        <v>488</v>
      </c>
      <c r="AG7" s="10"/>
      <c r="AH7" s="10">
        <v>983</v>
      </c>
      <c r="AI7" s="10"/>
      <c r="AJ7" s="10">
        <v>334</v>
      </c>
      <c r="AK7" s="10">
        <v>150</v>
      </c>
      <c r="AL7" s="10">
        <v>221</v>
      </c>
      <c r="AM7" s="10">
        <v>207</v>
      </c>
      <c r="AN7" s="10">
        <v>96</v>
      </c>
    </row>
    <row r="8" spans="2:40" ht="30" customHeight="1" x14ac:dyDescent="0.35">
      <c r="B8" s="11" t="s">
        <v>20</v>
      </c>
      <c r="C8" s="11">
        <v>1008</v>
      </c>
      <c r="D8" s="11">
        <v>503</v>
      </c>
      <c r="E8" s="11">
        <v>502</v>
      </c>
      <c r="F8" s="11"/>
      <c r="G8" s="11">
        <v>109</v>
      </c>
      <c r="H8" s="11">
        <v>169</v>
      </c>
      <c r="I8" s="11">
        <v>145</v>
      </c>
      <c r="J8" s="11">
        <v>169</v>
      </c>
      <c r="K8" s="11">
        <v>162</v>
      </c>
      <c r="L8" s="11">
        <v>255</v>
      </c>
      <c r="M8" s="11"/>
      <c r="N8" s="11">
        <v>95</v>
      </c>
      <c r="O8" s="11">
        <v>146</v>
      </c>
      <c r="P8" s="11">
        <v>349</v>
      </c>
      <c r="Q8" s="11">
        <v>281</v>
      </c>
      <c r="R8" s="11">
        <v>129</v>
      </c>
      <c r="S8" s="11"/>
      <c r="T8" s="11">
        <v>62</v>
      </c>
      <c r="U8" s="11">
        <v>286</v>
      </c>
      <c r="V8" s="11">
        <v>258</v>
      </c>
      <c r="W8" s="11">
        <v>278</v>
      </c>
      <c r="X8" s="11"/>
      <c r="Y8" s="11">
        <v>428</v>
      </c>
      <c r="Z8" s="11">
        <v>102</v>
      </c>
      <c r="AA8" s="11">
        <v>309</v>
      </c>
      <c r="AB8" s="11">
        <v>69</v>
      </c>
      <c r="AC8" s="11">
        <v>74</v>
      </c>
      <c r="AD8" s="11">
        <v>21</v>
      </c>
      <c r="AE8" s="11"/>
      <c r="AF8" s="11">
        <v>487</v>
      </c>
      <c r="AG8" s="11"/>
      <c r="AH8" s="11">
        <v>984</v>
      </c>
      <c r="AI8" s="11"/>
      <c r="AJ8" s="11">
        <v>320</v>
      </c>
      <c r="AK8" s="11">
        <v>145</v>
      </c>
      <c r="AL8" s="11">
        <v>211</v>
      </c>
      <c r="AM8" s="11">
        <v>229</v>
      </c>
      <c r="AN8" s="11">
        <v>103</v>
      </c>
    </row>
    <row r="9" spans="2:40" x14ac:dyDescent="0.35">
      <c r="B9" s="18" t="s">
        <v>134</v>
      </c>
      <c r="C9" s="17">
        <v>5.8514553577469597E-2</v>
      </c>
      <c r="D9" s="17">
        <v>8.1302267223409802E-2</v>
      </c>
      <c r="E9" s="17">
        <v>3.6071654952470403E-2</v>
      </c>
      <c r="F9" s="17"/>
      <c r="G9" s="17">
        <v>9.1953191019478103E-2</v>
      </c>
      <c r="H9" s="17">
        <v>0.126670315032549</v>
      </c>
      <c r="I9" s="17">
        <v>4.4473313961850898E-2</v>
      </c>
      <c r="J9" s="17">
        <v>4.2922772028041303E-2</v>
      </c>
      <c r="K9" s="17">
        <v>5.0244232909862997E-2</v>
      </c>
      <c r="L9" s="17">
        <v>2.2573678785571299E-2</v>
      </c>
      <c r="M9" s="17"/>
      <c r="N9" s="17">
        <v>2.9413836477464501E-2</v>
      </c>
      <c r="O9" s="17">
        <v>5.9704725872096402E-2</v>
      </c>
      <c r="P9" s="17">
        <v>2.6662818920332901E-2</v>
      </c>
      <c r="Q9" s="17">
        <v>6.8716212888572395E-2</v>
      </c>
      <c r="R9" s="17">
        <v>0.146365020970633</v>
      </c>
      <c r="S9" s="17"/>
      <c r="T9" s="17">
        <v>6.9947789748499994E-2</v>
      </c>
      <c r="U9" s="17">
        <v>4.0345889056308801E-2</v>
      </c>
      <c r="V9" s="17">
        <v>8.6621523755211205E-2</v>
      </c>
      <c r="W9" s="17">
        <v>5.4618278743618097E-2</v>
      </c>
      <c r="X9" s="17"/>
      <c r="Y9" s="17">
        <v>6.7182617358845106E-2</v>
      </c>
      <c r="Z9" s="17">
        <v>6.1776918046479203E-2</v>
      </c>
      <c r="AA9" s="17">
        <v>3.39893813083244E-2</v>
      </c>
      <c r="AB9" s="17">
        <v>8.10245763478986E-2</v>
      </c>
      <c r="AC9" s="17">
        <v>7.5222203605719601E-2</v>
      </c>
      <c r="AD9" s="17">
        <v>4.6804011805107598E-2</v>
      </c>
      <c r="AE9" s="17"/>
      <c r="AF9" s="17">
        <v>7.50179186533904E-2</v>
      </c>
      <c r="AG9" s="17"/>
      <c r="AH9" s="17">
        <v>5.86241225270333E-2</v>
      </c>
      <c r="AI9" s="17"/>
      <c r="AJ9" s="17">
        <v>7.8169480075602399E-2</v>
      </c>
      <c r="AK9" s="17">
        <v>2.9829011588958999E-2</v>
      </c>
      <c r="AL9" s="17">
        <v>5.2988386744479601E-2</v>
      </c>
      <c r="AM9" s="17">
        <v>4.8055014888098602E-2</v>
      </c>
      <c r="AN9" s="17">
        <v>7.2408560087745696E-2</v>
      </c>
    </row>
    <row r="10" spans="2:40" x14ac:dyDescent="0.35">
      <c r="B10" s="18" t="s">
        <v>135</v>
      </c>
      <c r="C10" s="17">
        <v>0.170212227986281</v>
      </c>
      <c r="D10" s="17">
        <v>0.20466716608843899</v>
      </c>
      <c r="E10" s="17">
        <v>0.136765679777998</v>
      </c>
      <c r="F10" s="17"/>
      <c r="G10" s="17">
        <v>0.16383843779930701</v>
      </c>
      <c r="H10" s="17">
        <v>0.25959334605196699</v>
      </c>
      <c r="I10" s="17">
        <v>0.21677766872947701</v>
      </c>
      <c r="J10" s="17">
        <v>0.17851540053208301</v>
      </c>
      <c r="K10" s="17">
        <v>0.11763514914888</v>
      </c>
      <c r="L10" s="17">
        <v>0.114995719083898</v>
      </c>
      <c r="M10" s="17"/>
      <c r="N10" s="17">
        <v>0.182785595257977</v>
      </c>
      <c r="O10" s="17">
        <v>0.13123976107645</v>
      </c>
      <c r="P10" s="17">
        <v>0.14100457987904599</v>
      </c>
      <c r="Q10" s="17">
        <v>0.221286811924225</v>
      </c>
      <c r="R10" s="17">
        <v>0.183311706758197</v>
      </c>
      <c r="S10" s="17"/>
      <c r="T10" s="17">
        <v>0.12940609404643399</v>
      </c>
      <c r="U10" s="17">
        <v>0.154620902249889</v>
      </c>
      <c r="V10" s="17">
        <v>0.183115327597654</v>
      </c>
      <c r="W10" s="17">
        <v>0.20430812458777001</v>
      </c>
      <c r="X10" s="17"/>
      <c r="Y10" s="17">
        <v>0.210975452142421</v>
      </c>
      <c r="Z10" s="17">
        <v>0.21189709356139699</v>
      </c>
      <c r="AA10" s="17">
        <v>0.111122068949478</v>
      </c>
      <c r="AB10" s="17">
        <v>0.14790333242151199</v>
      </c>
      <c r="AC10" s="17">
        <v>0.179175064666661</v>
      </c>
      <c r="AD10" s="17">
        <v>0</v>
      </c>
      <c r="AE10" s="17"/>
      <c r="AF10" s="17">
        <v>0.16232977304223301</v>
      </c>
      <c r="AG10" s="17"/>
      <c r="AH10" s="17">
        <v>0.17259068349866699</v>
      </c>
      <c r="AI10" s="17"/>
      <c r="AJ10" s="17">
        <v>0.18096317048920199</v>
      </c>
      <c r="AK10" s="17">
        <v>0.193271536370932</v>
      </c>
      <c r="AL10" s="17">
        <v>0.15416431405385</v>
      </c>
      <c r="AM10" s="17">
        <v>0.13769885922764299</v>
      </c>
      <c r="AN10" s="17">
        <v>0.20951096554707599</v>
      </c>
    </row>
    <row r="11" spans="2:40" ht="29" x14ac:dyDescent="0.35">
      <c r="B11" s="18" t="s">
        <v>136</v>
      </c>
      <c r="C11" s="17">
        <v>0.25553952483979803</v>
      </c>
      <c r="D11" s="17">
        <v>0.263369439977374</v>
      </c>
      <c r="E11" s="17">
        <v>0.247214181862979</v>
      </c>
      <c r="F11" s="17"/>
      <c r="G11" s="17">
        <v>0.29648702154019202</v>
      </c>
      <c r="H11" s="17">
        <v>0.16791347159157599</v>
      </c>
      <c r="I11" s="17">
        <v>0.28308875588599702</v>
      </c>
      <c r="J11" s="17">
        <v>0.33440562528738499</v>
      </c>
      <c r="K11" s="17">
        <v>0.267121001985624</v>
      </c>
      <c r="L11" s="17">
        <v>0.220840153666571</v>
      </c>
      <c r="M11" s="17"/>
      <c r="N11" s="17">
        <v>0.27729667244075701</v>
      </c>
      <c r="O11" s="17">
        <v>0.28771512754038198</v>
      </c>
      <c r="P11" s="17">
        <v>0.28549833804800001</v>
      </c>
      <c r="Q11" s="17">
        <v>0.229214996989099</v>
      </c>
      <c r="R11" s="17">
        <v>0.195194837722558</v>
      </c>
      <c r="S11" s="17"/>
      <c r="T11" s="17">
        <v>0.28185492602512402</v>
      </c>
      <c r="U11" s="17">
        <v>0.25319248489333301</v>
      </c>
      <c r="V11" s="17">
        <v>0.244639233268552</v>
      </c>
      <c r="W11" s="17">
        <v>0.25599008769172199</v>
      </c>
      <c r="X11" s="17"/>
      <c r="Y11" s="17">
        <v>0.25267477854786502</v>
      </c>
      <c r="Z11" s="17">
        <v>0.28097945437264399</v>
      </c>
      <c r="AA11" s="17">
        <v>0.23602723306566201</v>
      </c>
      <c r="AB11" s="17">
        <v>0.30251262070148299</v>
      </c>
      <c r="AC11" s="17">
        <v>0.28601786638447502</v>
      </c>
      <c r="AD11" s="17">
        <v>0.27489335975950902</v>
      </c>
      <c r="AE11" s="17"/>
      <c r="AF11" s="17">
        <v>0.261638642495647</v>
      </c>
      <c r="AG11" s="17"/>
      <c r="AH11" s="17">
        <v>0.25498687456535901</v>
      </c>
      <c r="AI11" s="17"/>
      <c r="AJ11" s="17">
        <v>0.237522788256852</v>
      </c>
      <c r="AK11" s="17">
        <v>0.24605613305319701</v>
      </c>
      <c r="AL11" s="17">
        <v>0.30331783486578601</v>
      </c>
      <c r="AM11" s="17">
        <v>0.25299750394077403</v>
      </c>
      <c r="AN11" s="17">
        <v>0.232639980043616</v>
      </c>
    </row>
    <row r="12" spans="2:40" x14ac:dyDescent="0.35">
      <c r="B12" s="18" t="s">
        <v>137</v>
      </c>
      <c r="C12" s="17">
        <v>9.7419855464190602E-2</v>
      </c>
      <c r="D12" s="17">
        <v>9.50342874532593E-2</v>
      </c>
      <c r="E12" s="17">
        <v>0.100386292423223</v>
      </c>
      <c r="F12" s="17"/>
      <c r="G12" s="17">
        <v>0.15483809424792999</v>
      </c>
      <c r="H12" s="17">
        <v>0.104078760280051</v>
      </c>
      <c r="I12" s="17">
        <v>0.115762312012754</v>
      </c>
      <c r="J12" s="17">
        <v>6.6943139829379994E-2</v>
      </c>
      <c r="K12" s="17">
        <v>8.5736127798112405E-2</v>
      </c>
      <c r="L12" s="17">
        <v>8.5636548892063E-2</v>
      </c>
      <c r="M12" s="17"/>
      <c r="N12" s="17">
        <v>3.2521886690029103E-2</v>
      </c>
      <c r="O12" s="17">
        <v>0.111954622926782</v>
      </c>
      <c r="P12" s="17">
        <v>0.113011677865491</v>
      </c>
      <c r="Q12" s="17">
        <v>7.7542577619351905E-2</v>
      </c>
      <c r="R12" s="17">
        <v>0.12781915994486401</v>
      </c>
      <c r="S12" s="17"/>
      <c r="T12" s="17">
        <v>8.9883269416654296E-2</v>
      </c>
      <c r="U12" s="17">
        <v>9.94512255454328E-2</v>
      </c>
      <c r="V12" s="17">
        <v>7.6761148232597401E-2</v>
      </c>
      <c r="W12" s="17">
        <v>0.124265808666756</v>
      </c>
      <c r="X12" s="17"/>
      <c r="Y12" s="17">
        <v>0.113760948763963</v>
      </c>
      <c r="Z12" s="17">
        <v>7.6224912740800704E-2</v>
      </c>
      <c r="AA12" s="17">
        <v>7.5985551349479596E-2</v>
      </c>
      <c r="AB12" s="17">
        <v>7.8434950490123403E-2</v>
      </c>
      <c r="AC12" s="17">
        <v>0.142351603984914</v>
      </c>
      <c r="AD12" s="17">
        <v>0.111084437286024</v>
      </c>
      <c r="AE12" s="17"/>
      <c r="AF12" s="17">
        <v>8.9771214935908006E-2</v>
      </c>
      <c r="AG12" s="17"/>
      <c r="AH12" s="17">
        <v>9.8861262764273206E-2</v>
      </c>
      <c r="AI12" s="17"/>
      <c r="AJ12" s="17">
        <v>8.2015361575982701E-2</v>
      </c>
      <c r="AK12" s="17">
        <v>0.106347525807023</v>
      </c>
      <c r="AL12" s="17">
        <v>9.4274265210423605E-2</v>
      </c>
      <c r="AM12" s="17">
        <v>0.13207824455259001</v>
      </c>
      <c r="AN12" s="17">
        <v>6.20982465983385E-2</v>
      </c>
    </row>
    <row r="13" spans="2:40" x14ac:dyDescent="0.35">
      <c r="B13" s="18" t="s">
        <v>138</v>
      </c>
      <c r="C13" s="17">
        <v>2.74043533389224E-2</v>
      </c>
      <c r="D13" s="17">
        <v>3.8822493469060401E-2</v>
      </c>
      <c r="E13" s="17">
        <v>1.6147576157520299E-2</v>
      </c>
      <c r="F13" s="17"/>
      <c r="G13" s="17">
        <v>5.9907990106413303E-2</v>
      </c>
      <c r="H13" s="17">
        <v>3.0819366967173099E-2</v>
      </c>
      <c r="I13" s="17">
        <v>2.9593827847168699E-2</v>
      </c>
      <c r="J13" s="17">
        <v>3.1327170800189499E-2</v>
      </c>
      <c r="K13" s="17">
        <v>2.2348521410862399E-2</v>
      </c>
      <c r="L13" s="17">
        <v>1.06031768432173E-2</v>
      </c>
      <c r="M13" s="17"/>
      <c r="N13" s="17">
        <v>3.6964040451734702E-2</v>
      </c>
      <c r="O13" s="17">
        <v>3.5216397377821E-2</v>
      </c>
      <c r="P13" s="17">
        <v>1.34015553791163E-2</v>
      </c>
      <c r="Q13" s="17">
        <v>4.0933403398396802E-2</v>
      </c>
      <c r="R13" s="17">
        <v>2.1659240259660598E-2</v>
      </c>
      <c r="S13" s="17"/>
      <c r="T13" s="17">
        <v>4.9628272712392202E-2</v>
      </c>
      <c r="U13" s="17">
        <v>2.8320620125959099E-2</v>
      </c>
      <c r="V13" s="17">
        <v>1.62335245519706E-2</v>
      </c>
      <c r="W13" s="17">
        <v>3.8919694555429103E-2</v>
      </c>
      <c r="X13" s="17"/>
      <c r="Y13" s="17">
        <v>3.5204954711023903E-2</v>
      </c>
      <c r="Z13" s="17">
        <v>3.91396038639375E-2</v>
      </c>
      <c r="AA13" s="17">
        <v>1.7784279042635898E-2</v>
      </c>
      <c r="AB13" s="17">
        <v>2.4750259297260099E-2</v>
      </c>
      <c r="AC13" s="17">
        <v>1.8318103280608899E-2</v>
      </c>
      <c r="AD13" s="17">
        <v>0</v>
      </c>
      <c r="AE13" s="17"/>
      <c r="AF13" s="17">
        <v>2.39086194477411E-2</v>
      </c>
      <c r="AG13" s="17"/>
      <c r="AH13" s="17">
        <v>2.71622807497214E-2</v>
      </c>
      <c r="AI13" s="17"/>
      <c r="AJ13" s="17">
        <v>1.59448726125468E-2</v>
      </c>
      <c r="AK13" s="17">
        <v>6.2116527269715097E-3</v>
      </c>
      <c r="AL13" s="17">
        <v>3.6127609720612797E-2</v>
      </c>
      <c r="AM13" s="17">
        <v>5.0023388304804697E-2</v>
      </c>
      <c r="AN13" s="17">
        <v>2.46821137025088E-2</v>
      </c>
    </row>
    <row r="14" spans="2:40" x14ac:dyDescent="0.35">
      <c r="B14" s="18" t="s">
        <v>58</v>
      </c>
      <c r="C14" s="19">
        <v>0.39090948479333798</v>
      </c>
      <c r="D14" s="19">
        <v>0.31680434578845801</v>
      </c>
      <c r="E14" s="19">
        <v>0.46341461482580998</v>
      </c>
      <c r="F14" s="19"/>
      <c r="G14" s="19">
        <v>0.23297526528668</v>
      </c>
      <c r="H14" s="19">
        <v>0.31092474007668403</v>
      </c>
      <c r="I14" s="19">
        <v>0.310304121562752</v>
      </c>
      <c r="J14" s="19">
        <v>0.34588589152292099</v>
      </c>
      <c r="K14" s="19">
        <v>0.45691496674665799</v>
      </c>
      <c r="L14" s="19">
        <v>0.54535072272868002</v>
      </c>
      <c r="M14" s="19"/>
      <c r="N14" s="19">
        <v>0.44101796868203702</v>
      </c>
      <c r="O14" s="19">
        <v>0.37416936520646998</v>
      </c>
      <c r="P14" s="19">
        <v>0.420421029908014</v>
      </c>
      <c r="Q14" s="19">
        <v>0.362305997180355</v>
      </c>
      <c r="R14" s="19">
        <v>0.32565003434408701</v>
      </c>
      <c r="S14" s="19"/>
      <c r="T14" s="19">
        <v>0.37927964805089598</v>
      </c>
      <c r="U14" s="19">
        <v>0.42406887812907701</v>
      </c>
      <c r="V14" s="19">
        <v>0.39262924259401399</v>
      </c>
      <c r="W14" s="19">
        <v>0.32189800575470601</v>
      </c>
      <c r="X14" s="19"/>
      <c r="Y14" s="19">
        <v>0.32020124847588199</v>
      </c>
      <c r="Z14" s="19">
        <v>0.32998201741474098</v>
      </c>
      <c r="AA14" s="19">
        <v>0.52509148628442004</v>
      </c>
      <c r="AB14" s="19">
        <v>0.36537426074172402</v>
      </c>
      <c r="AC14" s="19">
        <v>0.29891515807762098</v>
      </c>
      <c r="AD14" s="19">
        <v>0.56721819114935901</v>
      </c>
      <c r="AE14" s="19"/>
      <c r="AF14" s="19">
        <v>0.38733383142507999</v>
      </c>
      <c r="AG14" s="19"/>
      <c r="AH14" s="19">
        <v>0.38777477589494702</v>
      </c>
      <c r="AI14" s="19"/>
      <c r="AJ14" s="19">
        <v>0.40538432698981502</v>
      </c>
      <c r="AK14" s="19">
        <v>0.41828414045291701</v>
      </c>
      <c r="AL14" s="19">
        <v>0.35912758940484801</v>
      </c>
      <c r="AM14" s="19">
        <v>0.37914698908609001</v>
      </c>
      <c r="AN14" s="19">
        <v>0.39866013402071498</v>
      </c>
    </row>
    <row r="15" spans="2:40" x14ac:dyDescent="0.35">
      <c r="B15" s="16"/>
    </row>
    <row r="16" spans="2:40" x14ac:dyDescent="0.35">
      <c r="B16" t="s">
        <v>63</v>
      </c>
    </row>
    <row r="17" spans="2:2" x14ac:dyDescent="0.35">
      <c r="B17" t="s">
        <v>64</v>
      </c>
    </row>
    <row r="19" spans="2:2" x14ac:dyDescent="0.35">
      <c r="B19" s="8" t="str">
        <f>HYPERLINK("#'Contents'!A1", "Return to Contents")</f>
        <v>Return to Contents</v>
      </c>
    </row>
  </sheetData>
  <mergeCells count="9">
    <mergeCell ref="AF5"/>
    <mergeCell ref="AH5"/>
    <mergeCell ref="AJ5:AN5"/>
    <mergeCell ref="D2:AH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700-000000000000}">
  <dimension ref="B2:AN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0" width="10.7265625" customWidth="1"/>
    <col min="41" max="41" width="2.1796875" customWidth="1"/>
  </cols>
  <sheetData>
    <row r="2" spans="2:40" ht="40" customHeight="1" x14ac:dyDescent="0.35">
      <c r="D2" s="30" t="s">
        <v>517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row>
    <row r="5" spans="2:40" ht="30" customHeight="1" x14ac:dyDescent="0.35">
      <c r="B5" s="15"/>
      <c r="C5" s="15"/>
      <c r="D5" s="29" t="s">
        <v>49</v>
      </c>
      <c r="E5" s="29"/>
      <c r="F5" s="15"/>
      <c r="G5" s="29" t="s">
        <v>50</v>
      </c>
      <c r="H5" s="29"/>
      <c r="I5" s="29"/>
      <c r="J5" s="29"/>
      <c r="K5" s="29"/>
      <c r="L5" s="29"/>
      <c r="M5" s="15"/>
      <c r="N5" s="29" t="s">
        <v>51</v>
      </c>
      <c r="O5" s="29"/>
      <c r="P5" s="29"/>
      <c r="Q5" s="29"/>
      <c r="R5" s="29"/>
      <c r="S5" s="15"/>
      <c r="T5" s="29" t="s">
        <v>52</v>
      </c>
      <c r="U5" s="29"/>
      <c r="V5" s="29"/>
      <c r="W5" s="29"/>
      <c r="X5" s="15"/>
      <c r="Y5" s="29" t="s">
        <v>53</v>
      </c>
      <c r="Z5" s="29"/>
      <c r="AA5" s="29"/>
      <c r="AB5" s="29"/>
      <c r="AC5" s="29"/>
      <c r="AD5" s="29"/>
      <c r="AE5" s="15"/>
      <c r="AF5" s="29" t="s">
        <v>42</v>
      </c>
      <c r="AG5" s="15"/>
      <c r="AH5" s="29" t="s">
        <v>43</v>
      </c>
      <c r="AI5" s="15"/>
      <c r="AJ5" s="29" t="s">
        <v>54</v>
      </c>
      <c r="AK5" s="29"/>
      <c r="AL5" s="29"/>
      <c r="AM5" s="29"/>
      <c r="AN5" s="29"/>
    </row>
    <row r="6" spans="2:4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C6" s="12" t="s">
        <v>40</v>
      </c>
      <c r="AD6" s="12" t="s">
        <v>41</v>
      </c>
      <c r="AF6" s="12" t="s">
        <v>42</v>
      </c>
      <c r="AH6" s="12" t="s">
        <v>43</v>
      </c>
      <c r="AJ6" s="12" t="s">
        <v>44</v>
      </c>
      <c r="AK6" s="12" t="s">
        <v>45</v>
      </c>
      <c r="AL6" s="12" t="s">
        <v>46</v>
      </c>
      <c r="AM6" s="12" t="s">
        <v>47</v>
      </c>
      <c r="AN6" s="12" t="s">
        <v>48</v>
      </c>
    </row>
    <row r="7" spans="2:40" ht="30" customHeight="1" x14ac:dyDescent="0.35">
      <c r="B7" s="10" t="s">
        <v>19</v>
      </c>
      <c r="C7" s="10">
        <v>1008</v>
      </c>
      <c r="D7" s="10">
        <v>459</v>
      </c>
      <c r="E7" s="10">
        <v>546</v>
      </c>
      <c r="F7" s="10"/>
      <c r="G7" s="10">
        <v>99</v>
      </c>
      <c r="H7" s="10">
        <v>151</v>
      </c>
      <c r="I7" s="10">
        <v>140</v>
      </c>
      <c r="J7" s="10">
        <v>164</v>
      </c>
      <c r="K7" s="10">
        <v>186</v>
      </c>
      <c r="L7" s="10">
        <v>268</v>
      </c>
      <c r="M7" s="10"/>
      <c r="N7" s="10">
        <v>91</v>
      </c>
      <c r="O7" s="10">
        <v>143</v>
      </c>
      <c r="P7" s="10">
        <v>357</v>
      </c>
      <c r="Q7" s="10">
        <v>280</v>
      </c>
      <c r="R7" s="10">
        <v>129</v>
      </c>
      <c r="S7" s="10"/>
      <c r="T7" s="10">
        <v>61</v>
      </c>
      <c r="U7" s="10">
        <v>290</v>
      </c>
      <c r="V7" s="10">
        <v>259</v>
      </c>
      <c r="W7" s="10">
        <v>272</v>
      </c>
      <c r="X7" s="10"/>
      <c r="Y7" s="10">
        <v>415</v>
      </c>
      <c r="Z7" s="10">
        <v>104</v>
      </c>
      <c r="AA7" s="10">
        <v>327</v>
      </c>
      <c r="AB7" s="10">
        <v>67</v>
      </c>
      <c r="AC7" s="10">
        <v>69</v>
      </c>
      <c r="AD7" s="10">
        <v>21</v>
      </c>
      <c r="AE7" s="10"/>
      <c r="AF7" s="10">
        <v>488</v>
      </c>
      <c r="AG7" s="10"/>
      <c r="AH7" s="10">
        <v>983</v>
      </c>
      <c r="AI7" s="10"/>
      <c r="AJ7" s="10">
        <v>334</v>
      </c>
      <c r="AK7" s="10">
        <v>150</v>
      </c>
      <c r="AL7" s="10">
        <v>221</v>
      </c>
      <c r="AM7" s="10">
        <v>207</v>
      </c>
      <c r="AN7" s="10">
        <v>96</v>
      </c>
    </row>
    <row r="8" spans="2:40" ht="30" customHeight="1" x14ac:dyDescent="0.35">
      <c r="B8" s="11" t="s">
        <v>20</v>
      </c>
      <c r="C8" s="11">
        <v>1008</v>
      </c>
      <c r="D8" s="11">
        <v>503</v>
      </c>
      <c r="E8" s="11">
        <v>502</v>
      </c>
      <c r="F8" s="11"/>
      <c r="G8" s="11">
        <v>109</v>
      </c>
      <c r="H8" s="11">
        <v>169</v>
      </c>
      <c r="I8" s="11">
        <v>145</v>
      </c>
      <c r="J8" s="11">
        <v>169</v>
      </c>
      <c r="K8" s="11">
        <v>162</v>
      </c>
      <c r="L8" s="11">
        <v>255</v>
      </c>
      <c r="M8" s="11"/>
      <c r="N8" s="11">
        <v>95</v>
      </c>
      <c r="O8" s="11">
        <v>146</v>
      </c>
      <c r="P8" s="11">
        <v>349</v>
      </c>
      <c r="Q8" s="11">
        <v>281</v>
      </c>
      <c r="R8" s="11">
        <v>129</v>
      </c>
      <c r="S8" s="11"/>
      <c r="T8" s="11">
        <v>62</v>
      </c>
      <c r="U8" s="11">
        <v>286</v>
      </c>
      <c r="V8" s="11">
        <v>258</v>
      </c>
      <c r="W8" s="11">
        <v>278</v>
      </c>
      <c r="X8" s="11"/>
      <c r="Y8" s="11">
        <v>428</v>
      </c>
      <c r="Z8" s="11">
        <v>102</v>
      </c>
      <c r="AA8" s="11">
        <v>309</v>
      </c>
      <c r="AB8" s="11">
        <v>69</v>
      </c>
      <c r="AC8" s="11">
        <v>74</v>
      </c>
      <c r="AD8" s="11">
        <v>21</v>
      </c>
      <c r="AE8" s="11"/>
      <c r="AF8" s="11">
        <v>487</v>
      </c>
      <c r="AG8" s="11"/>
      <c r="AH8" s="11">
        <v>984</v>
      </c>
      <c r="AI8" s="11"/>
      <c r="AJ8" s="11">
        <v>320</v>
      </c>
      <c r="AK8" s="11">
        <v>145</v>
      </c>
      <c r="AL8" s="11">
        <v>211</v>
      </c>
      <c r="AM8" s="11">
        <v>229</v>
      </c>
      <c r="AN8" s="11">
        <v>103</v>
      </c>
    </row>
    <row r="9" spans="2:40" x14ac:dyDescent="0.35">
      <c r="B9" s="18" t="s">
        <v>134</v>
      </c>
      <c r="C9" s="17">
        <v>2.8923738710040701E-2</v>
      </c>
      <c r="D9" s="17">
        <v>3.3377477621641498E-2</v>
      </c>
      <c r="E9" s="17">
        <v>2.4641588983202799E-2</v>
      </c>
      <c r="F9" s="17"/>
      <c r="G9" s="17">
        <v>3.6373497594784698E-2</v>
      </c>
      <c r="H9" s="17">
        <v>6.8063403963634903E-2</v>
      </c>
      <c r="I9" s="17">
        <v>4.6309739136208998E-2</v>
      </c>
      <c r="J9" s="17">
        <v>2.0001889056579601E-2</v>
      </c>
      <c r="K9" s="17">
        <v>1.0859621835064099E-2</v>
      </c>
      <c r="L9" s="17">
        <v>7.2542643213638503E-3</v>
      </c>
      <c r="M9" s="17"/>
      <c r="N9" s="17">
        <v>1.4495242397837199E-2</v>
      </c>
      <c r="O9" s="17">
        <v>3.0645928074647201E-2</v>
      </c>
      <c r="P9" s="17">
        <v>5.7944706927859904E-3</v>
      </c>
      <c r="Q9" s="17">
        <v>3.16499254774288E-2</v>
      </c>
      <c r="R9" s="17">
        <v>9.6155899457713107E-2</v>
      </c>
      <c r="S9" s="17"/>
      <c r="T9" s="17">
        <v>2.0873471654158302E-2</v>
      </c>
      <c r="U9" s="17">
        <v>1.24614022446506E-2</v>
      </c>
      <c r="V9" s="17">
        <v>4.6188990713516301E-2</v>
      </c>
      <c r="W9" s="17">
        <v>4.4550906589450302E-2</v>
      </c>
      <c r="X9" s="17"/>
      <c r="Y9" s="17">
        <v>3.95103934800995E-2</v>
      </c>
      <c r="Z9" s="17">
        <v>3.8621041915201798E-2</v>
      </c>
      <c r="AA9" s="17">
        <v>1.5400410206743299E-2</v>
      </c>
      <c r="AB9" s="17">
        <v>1.99729777470238E-2</v>
      </c>
      <c r="AC9" s="17">
        <v>2.9319946164916601E-2</v>
      </c>
      <c r="AD9" s="17">
        <v>0</v>
      </c>
      <c r="AE9" s="17"/>
      <c r="AF9" s="17">
        <v>3.89549882348409E-2</v>
      </c>
      <c r="AG9" s="17"/>
      <c r="AH9" s="17">
        <v>2.9623397080259101E-2</v>
      </c>
      <c r="AI9" s="17"/>
      <c r="AJ9" s="17">
        <v>5.4081963585184203E-2</v>
      </c>
      <c r="AK9" s="17">
        <v>1.87778156406097E-2</v>
      </c>
      <c r="AL9" s="17">
        <v>2.0086551154841498E-2</v>
      </c>
      <c r="AM9" s="17">
        <v>0</v>
      </c>
      <c r="AN9" s="17">
        <v>4.74549001058455E-2</v>
      </c>
    </row>
    <row r="10" spans="2:40" x14ac:dyDescent="0.35">
      <c r="B10" s="18" t="s">
        <v>135</v>
      </c>
      <c r="C10" s="17">
        <v>7.9949791914553994E-2</v>
      </c>
      <c r="D10" s="17">
        <v>0.122317536949369</v>
      </c>
      <c r="E10" s="17">
        <v>3.8051283603463298E-2</v>
      </c>
      <c r="F10" s="17"/>
      <c r="G10" s="17">
        <v>0.151461363088952</v>
      </c>
      <c r="H10" s="17">
        <v>0.168555786727311</v>
      </c>
      <c r="I10" s="17">
        <v>0.11580536452100799</v>
      </c>
      <c r="J10" s="17">
        <v>5.6470016385499498E-2</v>
      </c>
      <c r="K10" s="17">
        <v>2.8171085818813099E-2</v>
      </c>
      <c r="L10" s="17">
        <v>1.86127344096019E-2</v>
      </c>
      <c r="M10" s="17"/>
      <c r="N10" s="17">
        <v>6.2640567450651802E-2</v>
      </c>
      <c r="O10" s="17">
        <v>7.5024265900285603E-2</v>
      </c>
      <c r="P10" s="17">
        <v>2.46016955370785E-2</v>
      </c>
      <c r="Q10" s="17">
        <v>0.12695023654444601</v>
      </c>
      <c r="R10" s="17">
        <v>0.150765808268359</v>
      </c>
      <c r="S10" s="17"/>
      <c r="T10" s="17">
        <v>5.24656619634895E-2</v>
      </c>
      <c r="U10" s="17">
        <v>6.0402759656158003E-2</v>
      </c>
      <c r="V10" s="17">
        <v>0.10306496984894099</v>
      </c>
      <c r="W10" s="17">
        <v>0.106398278051606</v>
      </c>
      <c r="X10" s="17"/>
      <c r="Y10" s="17">
        <v>0.123042355524138</v>
      </c>
      <c r="Z10" s="17">
        <v>7.0035899920423805E-2</v>
      </c>
      <c r="AA10" s="17">
        <v>2.1945726209577299E-2</v>
      </c>
      <c r="AB10" s="17">
        <v>0.103446468503126</v>
      </c>
      <c r="AC10" s="17">
        <v>9.3085294323228596E-2</v>
      </c>
      <c r="AD10" s="17">
        <v>0</v>
      </c>
      <c r="AE10" s="17"/>
      <c r="AF10" s="17">
        <v>7.2003083384898595E-2</v>
      </c>
      <c r="AG10" s="17"/>
      <c r="AH10" s="17">
        <v>8.0034274683294798E-2</v>
      </c>
      <c r="AI10" s="17"/>
      <c r="AJ10" s="17">
        <v>0.103975005839702</v>
      </c>
      <c r="AK10" s="17">
        <v>6.2065866139566397E-2</v>
      </c>
      <c r="AL10" s="17">
        <v>0.10134068638430201</v>
      </c>
      <c r="AM10" s="17">
        <v>3.5179111830726799E-2</v>
      </c>
      <c r="AN10" s="17">
        <v>8.6203265578684199E-2</v>
      </c>
    </row>
    <row r="11" spans="2:40" ht="29" x14ac:dyDescent="0.35">
      <c r="B11" s="18" t="s">
        <v>136</v>
      </c>
      <c r="C11" s="17">
        <v>0.244844649330102</v>
      </c>
      <c r="D11" s="17">
        <v>0.29761511653404299</v>
      </c>
      <c r="E11" s="17">
        <v>0.191507459848207</v>
      </c>
      <c r="F11" s="17"/>
      <c r="G11" s="17">
        <v>0.25424887615777803</v>
      </c>
      <c r="H11" s="17">
        <v>0.18793205814052899</v>
      </c>
      <c r="I11" s="17">
        <v>0.28456301230367897</v>
      </c>
      <c r="J11" s="17">
        <v>0.28904118500334303</v>
      </c>
      <c r="K11" s="17">
        <v>0.26034752673420902</v>
      </c>
      <c r="L11" s="17">
        <v>0.216820403645267</v>
      </c>
      <c r="M11" s="17"/>
      <c r="N11" s="17">
        <v>0.27537038741458503</v>
      </c>
      <c r="O11" s="17">
        <v>0.24331280317065199</v>
      </c>
      <c r="P11" s="17">
        <v>0.267498925452134</v>
      </c>
      <c r="Q11" s="17">
        <v>0.23141884246222799</v>
      </c>
      <c r="R11" s="17">
        <v>0.207107881881228</v>
      </c>
      <c r="S11" s="17"/>
      <c r="T11" s="17">
        <v>0.23547370376615101</v>
      </c>
      <c r="U11" s="17">
        <v>0.24418649756824901</v>
      </c>
      <c r="V11" s="17">
        <v>0.231052101618651</v>
      </c>
      <c r="W11" s="17">
        <v>0.26460461322943701</v>
      </c>
      <c r="X11" s="17"/>
      <c r="Y11" s="17">
        <v>0.26452236450116101</v>
      </c>
      <c r="Z11" s="17">
        <v>0.25847772344541797</v>
      </c>
      <c r="AA11" s="17">
        <v>0.19741107395770999</v>
      </c>
      <c r="AB11" s="17">
        <v>0.34214660361813498</v>
      </c>
      <c r="AC11" s="17">
        <v>0.22571180576845801</v>
      </c>
      <c r="AD11" s="17">
        <v>0.23577741416061601</v>
      </c>
      <c r="AE11" s="17"/>
      <c r="AF11" s="17">
        <v>0.25514477355485898</v>
      </c>
      <c r="AG11" s="17"/>
      <c r="AH11" s="17">
        <v>0.24500153876529099</v>
      </c>
      <c r="AI11" s="17"/>
      <c r="AJ11" s="17">
        <v>0.246775427025031</v>
      </c>
      <c r="AK11" s="17">
        <v>0.249680423196847</v>
      </c>
      <c r="AL11" s="17">
        <v>0.24885475854606801</v>
      </c>
      <c r="AM11" s="17">
        <v>0.23756061805961501</v>
      </c>
      <c r="AN11" s="17">
        <v>0.24001818373124001</v>
      </c>
    </row>
    <row r="12" spans="2:40" x14ac:dyDescent="0.35">
      <c r="B12" s="18" t="s">
        <v>137</v>
      </c>
      <c r="C12" s="17">
        <v>0.20541447035223501</v>
      </c>
      <c r="D12" s="17">
        <v>0.1817284197058</v>
      </c>
      <c r="E12" s="17">
        <v>0.23032845373851701</v>
      </c>
      <c r="F12" s="17"/>
      <c r="G12" s="17">
        <v>0.299639716215508</v>
      </c>
      <c r="H12" s="17">
        <v>0.247885313189534</v>
      </c>
      <c r="I12" s="17">
        <v>0.19062246174185399</v>
      </c>
      <c r="J12" s="17">
        <v>0.20875707291576701</v>
      </c>
      <c r="K12" s="17">
        <v>0.16159619201353501</v>
      </c>
      <c r="L12" s="17">
        <v>0.170979369703471</v>
      </c>
      <c r="M12" s="17"/>
      <c r="N12" s="17">
        <v>0.158404326238719</v>
      </c>
      <c r="O12" s="17">
        <v>0.24222418945764601</v>
      </c>
      <c r="P12" s="17">
        <v>0.19909296930489701</v>
      </c>
      <c r="Q12" s="17">
        <v>0.225218245264344</v>
      </c>
      <c r="R12" s="17">
        <v>0.178632930726072</v>
      </c>
      <c r="S12" s="17"/>
      <c r="T12" s="17">
        <v>0.27137811820843699</v>
      </c>
      <c r="U12" s="17">
        <v>0.19924547823709499</v>
      </c>
      <c r="V12" s="17">
        <v>0.197275793679075</v>
      </c>
      <c r="W12" s="17">
        <v>0.19122271019495701</v>
      </c>
      <c r="X12" s="17"/>
      <c r="Y12" s="17">
        <v>0.20278944428262699</v>
      </c>
      <c r="Z12" s="17">
        <v>0.253032251046441</v>
      </c>
      <c r="AA12" s="17">
        <v>0.17982769342288099</v>
      </c>
      <c r="AB12" s="17">
        <v>0.13451603965053999</v>
      </c>
      <c r="AC12" s="17">
        <v>0.31754959164726299</v>
      </c>
      <c r="AD12" s="17">
        <v>0.29074341470695297</v>
      </c>
      <c r="AE12" s="17"/>
      <c r="AF12" s="17">
        <v>0.17823851844656599</v>
      </c>
      <c r="AG12" s="17"/>
      <c r="AH12" s="17">
        <v>0.20856326435038899</v>
      </c>
      <c r="AI12" s="17"/>
      <c r="AJ12" s="17">
        <v>0.162390613019254</v>
      </c>
      <c r="AK12" s="17">
        <v>0.21348233651305501</v>
      </c>
      <c r="AL12" s="17">
        <v>0.209310290763941</v>
      </c>
      <c r="AM12" s="17">
        <v>0.245587523720909</v>
      </c>
      <c r="AN12" s="17">
        <v>0.23042560069144599</v>
      </c>
    </row>
    <row r="13" spans="2:40" x14ac:dyDescent="0.35">
      <c r="B13" s="18" t="s">
        <v>138</v>
      </c>
      <c r="C13" s="17">
        <v>5.7768316894303402E-2</v>
      </c>
      <c r="D13" s="17">
        <v>6.7626961566543395E-2</v>
      </c>
      <c r="E13" s="17">
        <v>4.8252218701467099E-2</v>
      </c>
      <c r="F13" s="17"/>
      <c r="G13" s="17">
        <v>0.11383499589929499</v>
      </c>
      <c r="H13" s="17">
        <v>5.05397489182128E-2</v>
      </c>
      <c r="I13" s="17">
        <v>6.6762110995761306E-2</v>
      </c>
      <c r="J13" s="17">
        <v>6.2002531973257197E-2</v>
      </c>
      <c r="K13" s="17">
        <v>7.0543303466015797E-2</v>
      </c>
      <c r="L13" s="17">
        <v>2.2548022883573202E-2</v>
      </c>
      <c r="M13" s="17"/>
      <c r="N13" s="17">
        <v>6.6589949538202894E-2</v>
      </c>
      <c r="O13" s="17">
        <v>5.4631617455443399E-2</v>
      </c>
      <c r="P13" s="17">
        <v>5.4728747791602798E-2</v>
      </c>
      <c r="Q13" s="17">
        <v>5.7180530468945702E-2</v>
      </c>
      <c r="R13" s="17">
        <v>5.96090070158578E-2</v>
      </c>
      <c r="S13" s="17"/>
      <c r="T13" s="17">
        <v>9.3496574126844798E-2</v>
      </c>
      <c r="U13" s="17">
        <v>5.3732860585888199E-2</v>
      </c>
      <c r="V13" s="17">
        <v>5.6281725209153401E-2</v>
      </c>
      <c r="W13" s="17">
        <v>6.3031391303359594E-2</v>
      </c>
      <c r="X13" s="17"/>
      <c r="Y13" s="17">
        <v>6.7105949349201194E-2</v>
      </c>
      <c r="Z13" s="17">
        <v>4.4993578833814503E-2</v>
      </c>
      <c r="AA13" s="17">
        <v>3.3487790303512399E-2</v>
      </c>
      <c r="AB13" s="17">
        <v>7.7456391982625605E-2</v>
      </c>
      <c r="AC13" s="17">
        <v>8.16357706803994E-2</v>
      </c>
      <c r="AD13" s="17">
        <v>4.6147590915338099E-2</v>
      </c>
      <c r="AE13" s="17"/>
      <c r="AF13" s="17">
        <v>5.5494880453219902E-2</v>
      </c>
      <c r="AG13" s="17"/>
      <c r="AH13" s="17">
        <v>5.65531432991122E-2</v>
      </c>
      <c r="AI13" s="17"/>
      <c r="AJ13" s="17">
        <v>3.5617766777575999E-2</v>
      </c>
      <c r="AK13" s="17">
        <v>5.3504498683988003E-2</v>
      </c>
      <c r="AL13" s="17">
        <v>5.99838728963226E-2</v>
      </c>
      <c r="AM13" s="17">
        <v>9.0356342227961198E-2</v>
      </c>
      <c r="AN13" s="17">
        <v>5.5596370875029999E-2</v>
      </c>
    </row>
    <row r="14" spans="2:40" x14ac:dyDescent="0.35">
      <c r="B14" s="18" t="s">
        <v>58</v>
      </c>
      <c r="C14" s="19">
        <v>0.383099032798765</v>
      </c>
      <c r="D14" s="19">
        <v>0.29733448762260301</v>
      </c>
      <c r="E14" s="19">
        <v>0.46721899512514298</v>
      </c>
      <c r="F14" s="19"/>
      <c r="G14" s="19">
        <v>0.144441551043683</v>
      </c>
      <c r="H14" s="19">
        <v>0.27702368906077901</v>
      </c>
      <c r="I14" s="19">
        <v>0.29593731130148898</v>
      </c>
      <c r="J14" s="19">
        <v>0.36372730466555397</v>
      </c>
      <c r="K14" s="19">
        <v>0.46848227013236299</v>
      </c>
      <c r="L14" s="19">
        <v>0.56378520503672302</v>
      </c>
      <c r="M14" s="19"/>
      <c r="N14" s="19">
        <v>0.42249952696000398</v>
      </c>
      <c r="O14" s="19">
        <v>0.354161195941326</v>
      </c>
      <c r="P14" s="19">
        <v>0.44828319122150101</v>
      </c>
      <c r="Q14" s="19">
        <v>0.32758221978260799</v>
      </c>
      <c r="R14" s="19">
        <v>0.30772847265077002</v>
      </c>
      <c r="S14" s="19"/>
      <c r="T14" s="19">
        <v>0.32631247028091998</v>
      </c>
      <c r="U14" s="19">
        <v>0.42997100170795999</v>
      </c>
      <c r="V14" s="19">
        <v>0.36613641893066401</v>
      </c>
      <c r="W14" s="19">
        <v>0.33019210063118898</v>
      </c>
      <c r="X14" s="19"/>
      <c r="Y14" s="19">
        <v>0.30302949286277198</v>
      </c>
      <c r="Z14" s="19">
        <v>0.33483950483870101</v>
      </c>
      <c r="AA14" s="19">
        <v>0.55192730589957595</v>
      </c>
      <c r="AB14" s="19">
        <v>0.32246151849854898</v>
      </c>
      <c r="AC14" s="19">
        <v>0.252697591415734</v>
      </c>
      <c r="AD14" s="19">
        <v>0.427331580217093</v>
      </c>
      <c r="AE14" s="19"/>
      <c r="AF14" s="19">
        <v>0.40016375592561598</v>
      </c>
      <c r="AG14" s="19"/>
      <c r="AH14" s="19">
        <v>0.38022438182165402</v>
      </c>
      <c r="AI14" s="19"/>
      <c r="AJ14" s="19">
        <v>0.39715922375325302</v>
      </c>
      <c r="AK14" s="19">
        <v>0.40248905982593403</v>
      </c>
      <c r="AL14" s="19">
        <v>0.36042384025452501</v>
      </c>
      <c r="AM14" s="19">
        <v>0.391316404160788</v>
      </c>
      <c r="AN14" s="19">
        <v>0.34030167901775399</v>
      </c>
    </row>
    <row r="15" spans="2:40" x14ac:dyDescent="0.35">
      <c r="B15" s="16"/>
    </row>
    <row r="16" spans="2:40" x14ac:dyDescent="0.35">
      <c r="B16" t="s">
        <v>63</v>
      </c>
    </row>
    <row r="17" spans="2:2" x14ac:dyDescent="0.35">
      <c r="B17" t="s">
        <v>64</v>
      </c>
    </row>
    <row r="19" spans="2:2" x14ac:dyDescent="0.35">
      <c r="B19" s="8" t="str">
        <f>HYPERLINK("#'Contents'!A1", "Return to Contents")</f>
        <v>Return to Contents</v>
      </c>
    </row>
  </sheetData>
  <mergeCells count="9">
    <mergeCell ref="AF5"/>
    <mergeCell ref="AH5"/>
    <mergeCell ref="AJ5:AN5"/>
    <mergeCell ref="D2:AH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800-000000000000}">
  <dimension ref="B2:AN19"/>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0" width="10.7265625" customWidth="1"/>
    <col min="41" max="41" width="2.1796875" customWidth="1"/>
  </cols>
  <sheetData>
    <row r="2" spans="2:40" ht="40" customHeight="1" x14ac:dyDescent="0.35">
      <c r="D2" s="30" t="s">
        <v>523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row>
    <row r="5" spans="2:40" ht="30" customHeight="1" x14ac:dyDescent="0.35">
      <c r="B5" s="15"/>
      <c r="C5" s="15"/>
      <c r="D5" s="29" t="s">
        <v>49</v>
      </c>
      <c r="E5" s="29"/>
      <c r="F5" s="15"/>
      <c r="G5" s="29" t="s">
        <v>50</v>
      </c>
      <c r="H5" s="29"/>
      <c r="I5" s="29"/>
      <c r="J5" s="29"/>
      <c r="K5" s="29"/>
      <c r="L5" s="29"/>
      <c r="M5" s="15"/>
      <c r="N5" s="29" t="s">
        <v>51</v>
      </c>
      <c r="O5" s="29"/>
      <c r="P5" s="29"/>
      <c r="Q5" s="29"/>
      <c r="R5" s="29"/>
      <c r="S5" s="15"/>
      <c r="T5" s="29" t="s">
        <v>52</v>
      </c>
      <c r="U5" s="29"/>
      <c r="V5" s="29"/>
      <c r="W5" s="29"/>
      <c r="X5" s="15"/>
      <c r="Y5" s="29" t="s">
        <v>53</v>
      </c>
      <c r="Z5" s="29"/>
      <c r="AA5" s="29"/>
      <c r="AB5" s="29"/>
      <c r="AC5" s="29"/>
      <c r="AD5" s="29"/>
      <c r="AE5" s="15"/>
      <c r="AF5" s="29" t="s">
        <v>42</v>
      </c>
      <c r="AG5" s="15"/>
      <c r="AH5" s="29" t="s">
        <v>43</v>
      </c>
      <c r="AI5" s="15"/>
      <c r="AJ5" s="29" t="s">
        <v>54</v>
      </c>
      <c r="AK5" s="29"/>
      <c r="AL5" s="29"/>
      <c r="AM5" s="29"/>
      <c r="AN5" s="29"/>
    </row>
    <row r="6" spans="2:4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C6" s="12" t="s">
        <v>40</v>
      </c>
      <c r="AD6" s="12" t="s">
        <v>41</v>
      </c>
      <c r="AF6" s="12" t="s">
        <v>42</v>
      </c>
      <c r="AH6" s="12" t="s">
        <v>43</v>
      </c>
      <c r="AJ6" s="12" t="s">
        <v>44</v>
      </c>
      <c r="AK6" s="12" t="s">
        <v>45</v>
      </c>
      <c r="AL6" s="12" t="s">
        <v>46</v>
      </c>
      <c r="AM6" s="12" t="s">
        <v>47</v>
      </c>
      <c r="AN6" s="12" t="s">
        <v>48</v>
      </c>
    </row>
    <row r="7" spans="2:40" ht="30" customHeight="1" x14ac:dyDescent="0.35">
      <c r="B7" s="10" t="s">
        <v>19</v>
      </c>
      <c r="C7" s="10">
        <v>252</v>
      </c>
      <c r="D7" s="10">
        <v>141</v>
      </c>
      <c r="E7" s="10">
        <v>110</v>
      </c>
      <c r="F7" s="10"/>
      <c r="G7" s="10">
        <v>29</v>
      </c>
      <c r="H7" s="10">
        <v>75</v>
      </c>
      <c r="I7" s="10">
        <v>59</v>
      </c>
      <c r="J7" s="10">
        <v>51</v>
      </c>
      <c r="K7" s="10">
        <v>35</v>
      </c>
      <c r="L7" s="10">
        <v>3</v>
      </c>
      <c r="M7" s="10"/>
      <c r="N7" s="10">
        <v>9</v>
      </c>
      <c r="O7" s="10">
        <v>31</v>
      </c>
      <c r="P7" s="10">
        <v>45</v>
      </c>
      <c r="Q7" s="10">
        <v>102</v>
      </c>
      <c r="R7" s="10">
        <v>64</v>
      </c>
      <c r="S7" s="10"/>
      <c r="T7" s="10">
        <v>7</v>
      </c>
      <c r="U7" s="10">
        <v>31</v>
      </c>
      <c r="V7" s="10">
        <v>70</v>
      </c>
      <c r="W7" s="10">
        <v>129</v>
      </c>
      <c r="X7" s="10"/>
      <c r="Y7" s="10">
        <v>216</v>
      </c>
      <c r="Z7" s="10">
        <v>36</v>
      </c>
      <c r="AA7" s="10" t="s">
        <v>116</v>
      </c>
      <c r="AB7" s="10" t="s">
        <v>116</v>
      </c>
      <c r="AC7" s="10" t="s">
        <v>116</v>
      </c>
      <c r="AD7" s="10" t="s">
        <v>116</v>
      </c>
      <c r="AE7" s="10"/>
      <c r="AF7" s="10">
        <v>118</v>
      </c>
      <c r="AG7" s="10"/>
      <c r="AH7" s="10">
        <v>248</v>
      </c>
      <c r="AI7" s="10"/>
      <c r="AJ7" s="10">
        <v>106</v>
      </c>
      <c r="AK7" s="10">
        <v>23</v>
      </c>
      <c r="AL7" s="10">
        <v>48</v>
      </c>
      <c r="AM7" s="10">
        <v>53</v>
      </c>
      <c r="AN7" s="10">
        <v>22</v>
      </c>
    </row>
    <row r="8" spans="2:40" ht="30" customHeight="1" x14ac:dyDescent="0.35">
      <c r="B8" s="11" t="s">
        <v>20</v>
      </c>
      <c r="C8" s="11">
        <v>268</v>
      </c>
      <c r="D8" s="11">
        <v>166</v>
      </c>
      <c r="E8" s="11">
        <v>101</v>
      </c>
      <c r="F8" s="11"/>
      <c r="G8" s="11">
        <v>32</v>
      </c>
      <c r="H8" s="11">
        <v>87</v>
      </c>
      <c r="I8" s="11">
        <v>62</v>
      </c>
      <c r="J8" s="11">
        <v>54</v>
      </c>
      <c r="K8" s="11">
        <v>30</v>
      </c>
      <c r="L8" s="11">
        <v>3</v>
      </c>
      <c r="M8" s="11"/>
      <c r="N8" s="11">
        <v>10</v>
      </c>
      <c r="O8" s="11">
        <v>33</v>
      </c>
      <c r="P8" s="11">
        <v>48</v>
      </c>
      <c r="Q8" s="11">
        <v>110</v>
      </c>
      <c r="R8" s="11">
        <v>66</v>
      </c>
      <c r="S8" s="11"/>
      <c r="T8" s="11">
        <v>7</v>
      </c>
      <c r="U8" s="11">
        <v>34</v>
      </c>
      <c r="V8" s="11">
        <v>75</v>
      </c>
      <c r="W8" s="11">
        <v>138</v>
      </c>
      <c r="X8" s="11"/>
      <c r="Y8" s="11">
        <v>232</v>
      </c>
      <c r="Z8" s="11">
        <v>36</v>
      </c>
      <c r="AA8" s="11" t="s">
        <v>116</v>
      </c>
      <c r="AB8" s="11" t="s">
        <v>116</v>
      </c>
      <c r="AC8" s="11" t="s">
        <v>116</v>
      </c>
      <c r="AD8" s="11" t="s">
        <v>116</v>
      </c>
      <c r="AE8" s="11"/>
      <c r="AF8" s="11">
        <v>126</v>
      </c>
      <c r="AG8" s="11"/>
      <c r="AH8" s="11">
        <v>264</v>
      </c>
      <c r="AI8" s="11"/>
      <c r="AJ8" s="11">
        <v>107</v>
      </c>
      <c r="AK8" s="11">
        <v>25</v>
      </c>
      <c r="AL8" s="11">
        <v>49</v>
      </c>
      <c r="AM8" s="11">
        <v>61</v>
      </c>
      <c r="AN8" s="11">
        <v>26</v>
      </c>
    </row>
    <row r="9" spans="2:40" x14ac:dyDescent="0.35">
      <c r="B9" s="18" t="s">
        <v>518</v>
      </c>
      <c r="C9" s="17">
        <v>0.224282728075233</v>
      </c>
      <c r="D9" s="17">
        <v>0.22659950366288401</v>
      </c>
      <c r="E9" s="17">
        <v>0.222659658553408</v>
      </c>
      <c r="F9" s="17"/>
      <c r="G9" s="17">
        <v>0.352675037262002</v>
      </c>
      <c r="H9" s="17">
        <v>0.24042123094069701</v>
      </c>
      <c r="I9" s="17">
        <v>0.268959455069817</v>
      </c>
      <c r="J9" s="17">
        <v>0.178049332886421</v>
      </c>
      <c r="K9" s="17">
        <v>5.8944504871713599E-2</v>
      </c>
      <c r="L9" s="17">
        <v>0</v>
      </c>
      <c r="M9" s="17"/>
      <c r="N9" s="17">
        <v>9.2003619782446797E-2</v>
      </c>
      <c r="O9" s="17">
        <v>0.27013791728797398</v>
      </c>
      <c r="P9" s="17">
        <v>0.13280740783056499</v>
      </c>
      <c r="Q9" s="17">
        <v>0.240266142568937</v>
      </c>
      <c r="R9" s="17">
        <v>0.26458038839683701</v>
      </c>
      <c r="S9" s="17"/>
      <c r="T9" s="17">
        <v>0.13054582945853099</v>
      </c>
      <c r="U9" s="17">
        <v>0.15627253985516901</v>
      </c>
      <c r="V9" s="17">
        <v>0.22567607028047401</v>
      </c>
      <c r="W9" s="17">
        <v>0.26310902729616897</v>
      </c>
      <c r="X9" s="17"/>
      <c r="Y9" s="17">
        <v>0.23013625678772801</v>
      </c>
      <c r="Z9" s="17">
        <v>0.18702080904443899</v>
      </c>
      <c r="AA9" s="17" t="s">
        <v>117</v>
      </c>
      <c r="AB9" s="17" t="s">
        <v>117</v>
      </c>
      <c r="AC9" s="17" t="s">
        <v>117</v>
      </c>
      <c r="AD9" s="17" t="s">
        <v>117</v>
      </c>
      <c r="AE9" s="17"/>
      <c r="AF9" s="17">
        <v>0.23458561280870699</v>
      </c>
      <c r="AG9" s="17"/>
      <c r="AH9" s="17">
        <v>0.224230051502607</v>
      </c>
      <c r="AI9" s="17"/>
      <c r="AJ9" s="17">
        <v>0.31351044713222398</v>
      </c>
      <c r="AK9" s="17">
        <v>0.21533154003219401</v>
      </c>
      <c r="AL9" s="17">
        <v>0.154802552496562</v>
      </c>
      <c r="AM9" s="17">
        <v>0.140294721200277</v>
      </c>
      <c r="AN9" s="17">
        <v>0.192370299860007</v>
      </c>
    </row>
    <row r="10" spans="2:40" x14ac:dyDescent="0.35">
      <c r="B10" s="18" t="s">
        <v>519</v>
      </c>
      <c r="C10" s="17">
        <v>0.58323653072910098</v>
      </c>
      <c r="D10" s="17">
        <v>0.62469840310676705</v>
      </c>
      <c r="E10" s="17">
        <v>0.51061194469830395</v>
      </c>
      <c r="F10" s="17"/>
      <c r="G10" s="17">
        <v>0.437913979422489</v>
      </c>
      <c r="H10" s="17">
        <v>0.57017075283125296</v>
      </c>
      <c r="I10" s="17">
        <v>0.598308446817852</v>
      </c>
      <c r="J10" s="17">
        <v>0.65873187709229797</v>
      </c>
      <c r="K10" s="17">
        <v>0.62975778660638004</v>
      </c>
      <c r="L10" s="17">
        <v>0.33910458709244901</v>
      </c>
      <c r="M10" s="17"/>
      <c r="N10" s="17">
        <v>0.66046574453582796</v>
      </c>
      <c r="O10" s="17">
        <v>0.42360671271635297</v>
      </c>
      <c r="P10" s="17">
        <v>0.51785811181224795</v>
      </c>
      <c r="Q10" s="17">
        <v>0.63659494963060603</v>
      </c>
      <c r="R10" s="17">
        <v>0.60354083086680199</v>
      </c>
      <c r="S10" s="17"/>
      <c r="T10" s="17">
        <v>0.59768978972067399</v>
      </c>
      <c r="U10" s="17">
        <v>0.61423579226953895</v>
      </c>
      <c r="V10" s="17">
        <v>0.59541879548417498</v>
      </c>
      <c r="W10" s="17">
        <v>0.59672481021745705</v>
      </c>
      <c r="X10" s="17"/>
      <c r="Y10" s="17">
        <v>0.59092246998231701</v>
      </c>
      <c r="Z10" s="17">
        <v>0.53431000107569504</v>
      </c>
      <c r="AA10" s="17" t="s">
        <v>117</v>
      </c>
      <c r="AB10" s="17" t="s">
        <v>117</v>
      </c>
      <c r="AC10" s="17" t="s">
        <v>117</v>
      </c>
      <c r="AD10" s="17" t="s">
        <v>117</v>
      </c>
      <c r="AE10" s="17"/>
      <c r="AF10" s="17">
        <v>0.61177141294091597</v>
      </c>
      <c r="AG10" s="17"/>
      <c r="AH10" s="17">
        <v>0.58720455691104601</v>
      </c>
      <c r="AI10" s="17"/>
      <c r="AJ10" s="17">
        <v>0.53844087477428304</v>
      </c>
      <c r="AK10" s="17">
        <v>0.50512481892561201</v>
      </c>
      <c r="AL10" s="17">
        <v>0.68142808608847905</v>
      </c>
      <c r="AM10" s="17">
        <v>0.64205919045316395</v>
      </c>
      <c r="AN10" s="17">
        <v>0.52053424427540296</v>
      </c>
    </row>
    <row r="11" spans="2:40" x14ac:dyDescent="0.35">
      <c r="B11" s="18" t="s">
        <v>520</v>
      </c>
      <c r="C11" s="17">
        <v>0.144279846594287</v>
      </c>
      <c r="D11" s="17">
        <v>0.13400662202650199</v>
      </c>
      <c r="E11" s="17">
        <v>0.162677836589844</v>
      </c>
      <c r="F11" s="17"/>
      <c r="G11" s="17">
        <v>0.12003522609636399</v>
      </c>
      <c r="H11" s="17">
        <v>0.130712992147794</v>
      </c>
      <c r="I11" s="17">
        <v>0.10027068705642</v>
      </c>
      <c r="J11" s="17">
        <v>0.14234089058572699</v>
      </c>
      <c r="K11" s="17">
        <v>0.28495311798330403</v>
      </c>
      <c r="L11" s="17">
        <v>0.30679642124316597</v>
      </c>
      <c r="M11" s="17"/>
      <c r="N11" s="17">
        <v>0.13284345788395799</v>
      </c>
      <c r="O11" s="17">
        <v>0.15652469015734499</v>
      </c>
      <c r="P11" s="17">
        <v>0.313264600802309</v>
      </c>
      <c r="Q11" s="17">
        <v>7.6704730130202098E-2</v>
      </c>
      <c r="R11" s="17">
        <v>0.131878780736361</v>
      </c>
      <c r="S11" s="17"/>
      <c r="T11" s="17">
        <v>0.13014207754429699</v>
      </c>
      <c r="U11" s="17">
        <v>6.9194886520534904E-2</v>
      </c>
      <c r="V11" s="17">
        <v>0.154497476510118</v>
      </c>
      <c r="W11" s="17">
        <v>0.12789810435768201</v>
      </c>
      <c r="X11" s="17"/>
      <c r="Y11" s="17">
        <v>0.14482747452782099</v>
      </c>
      <c r="Z11" s="17">
        <v>0.14079380104457001</v>
      </c>
      <c r="AA11" s="17" t="s">
        <v>117</v>
      </c>
      <c r="AB11" s="17" t="s">
        <v>117</v>
      </c>
      <c r="AC11" s="17" t="s">
        <v>117</v>
      </c>
      <c r="AD11" s="17" t="s">
        <v>117</v>
      </c>
      <c r="AE11" s="17"/>
      <c r="AF11" s="17">
        <v>0.13813199056818101</v>
      </c>
      <c r="AG11" s="17"/>
      <c r="AH11" s="17">
        <v>0.1396340894159</v>
      </c>
      <c r="AI11" s="17"/>
      <c r="AJ11" s="17">
        <v>0.113395706460683</v>
      </c>
      <c r="AK11" s="17">
        <v>0.24337266210980599</v>
      </c>
      <c r="AL11" s="17">
        <v>0.11770963019440001</v>
      </c>
      <c r="AM11" s="17">
        <v>0.16616666697809501</v>
      </c>
      <c r="AN11" s="17">
        <v>0.17545514296778</v>
      </c>
    </row>
    <row r="12" spans="2:40" x14ac:dyDescent="0.35">
      <c r="B12" s="18" t="s">
        <v>521</v>
      </c>
      <c r="C12" s="17">
        <v>2.35024720776899E-2</v>
      </c>
      <c r="D12" s="17">
        <v>1.46954712038473E-2</v>
      </c>
      <c r="E12" s="17">
        <v>3.8289269813439601E-2</v>
      </c>
      <c r="F12" s="17"/>
      <c r="G12" s="17">
        <v>6.1095271460671501E-2</v>
      </c>
      <c r="H12" s="17">
        <v>2.5409142136877901E-2</v>
      </c>
      <c r="I12" s="17">
        <v>1.6650828936117301E-2</v>
      </c>
      <c r="J12" s="17">
        <v>2.0877899435553501E-2</v>
      </c>
      <c r="K12" s="17">
        <v>0</v>
      </c>
      <c r="L12" s="17">
        <v>0</v>
      </c>
      <c r="M12" s="17"/>
      <c r="N12" s="17">
        <v>0.11468717779776701</v>
      </c>
      <c r="O12" s="17">
        <v>5.8427899772589803E-2</v>
      </c>
      <c r="P12" s="17">
        <v>0</v>
      </c>
      <c r="Q12" s="17">
        <v>2.9411471628065101E-2</v>
      </c>
      <c r="R12" s="17">
        <v>0</v>
      </c>
      <c r="S12" s="17"/>
      <c r="T12" s="17">
        <v>0.141622303276498</v>
      </c>
      <c r="U12" s="17">
        <v>9.7588211316506995E-2</v>
      </c>
      <c r="V12" s="17">
        <v>0</v>
      </c>
      <c r="W12" s="17">
        <v>6.45210808062463E-3</v>
      </c>
      <c r="X12" s="17"/>
      <c r="Y12" s="17">
        <v>1.8569874755498199E-2</v>
      </c>
      <c r="Z12" s="17">
        <v>5.4902000645589102E-2</v>
      </c>
      <c r="AA12" s="17" t="s">
        <v>117</v>
      </c>
      <c r="AB12" s="17" t="s">
        <v>117</v>
      </c>
      <c r="AC12" s="17" t="s">
        <v>117</v>
      </c>
      <c r="AD12" s="17" t="s">
        <v>117</v>
      </c>
      <c r="AE12" s="17"/>
      <c r="AF12" s="17">
        <v>7.0700964434224304E-3</v>
      </c>
      <c r="AG12" s="17"/>
      <c r="AH12" s="17">
        <v>2.3858614502831801E-2</v>
      </c>
      <c r="AI12" s="17"/>
      <c r="AJ12" s="17">
        <v>1.88785472495419E-2</v>
      </c>
      <c r="AK12" s="17">
        <v>0</v>
      </c>
      <c r="AL12" s="17">
        <v>2.6956138286278498E-2</v>
      </c>
      <c r="AM12" s="17">
        <v>1.68257881165664E-2</v>
      </c>
      <c r="AN12" s="17">
        <v>7.4079393306195604E-2</v>
      </c>
    </row>
    <row r="13" spans="2:40" x14ac:dyDescent="0.35">
      <c r="B13" s="18" t="s">
        <v>522</v>
      </c>
      <c r="C13" s="17">
        <v>3.3368694610192299E-3</v>
      </c>
      <c r="D13" s="17">
        <v>0</v>
      </c>
      <c r="E13" s="17">
        <v>8.8846500726513008E-3</v>
      </c>
      <c r="F13" s="17"/>
      <c r="G13" s="17">
        <v>2.8280485758474101E-2</v>
      </c>
      <c r="H13" s="17">
        <v>0</v>
      </c>
      <c r="I13" s="17">
        <v>0</v>
      </c>
      <c r="J13" s="17">
        <v>0</v>
      </c>
      <c r="K13" s="17">
        <v>0</v>
      </c>
      <c r="L13" s="17">
        <v>0</v>
      </c>
      <c r="M13" s="17"/>
      <c r="N13" s="17">
        <v>0</v>
      </c>
      <c r="O13" s="17">
        <v>2.7045781906050601E-2</v>
      </c>
      <c r="P13" s="17">
        <v>0</v>
      </c>
      <c r="Q13" s="17">
        <v>0</v>
      </c>
      <c r="R13" s="17">
        <v>0</v>
      </c>
      <c r="S13" s="17"/>
      <c r="T13" s="17">
        <v>0</v>
      </c>
      <c r="U13" s="17">
        <v>0</v>
      </c>
      <c r="V13" s="17">
        <v>0</v>
      </c>
      <c r="W13" s="17">
        <v>0</v>
      </c>
      <c r="X13" s="17"/>
      <c r="Y13" s="17">
        <v>0</v>
      </c>
      <c r="Z13" s="17">
        <v>2.4578442840065998E-2</v>
      </c>
      <c r="AA13" s="17" t="s">
        <v>117</v>
      </c>
      <c r="AB13" s="17" t="s">
        <v>117</v>
      </c>
      <c r="AC13" s="17" t="s">
        <v>117</v>
      </c>
      <c r="AD13" s="17" t="s">
        <v>117</v>
      </c>
      <c r="AE13" s="17"/>
      <c r="AF13" s="17">
        <v>0</v>
      </c>
      <c r="AG13" s="17"/>
      <c r="AH13" s="17">
        <v>3.3874343879044099E-3</v>
      </c>
      <c r="AI13" s="17"/>
      <c r="AJ13" s="17">
        <v>0</v>
      </c>
      <c r="AK13" s="17">
        <v>3.6170978932387E-2</v>
      </c>
      <c r="AL13" s="17">
        <v>0</v>
      </c>
      <c r="AM13" s="17">
        <v>0</v>
      </c>
      <c r="AN13" s="17">
        <v>0</v>
      </c>
    </row>
    <row r="14" spans="2:40" x14ac:dyDescent="0.35">
      <c r="B14" s="18" t="s">
        <v>89</v>
      </c>
      <c r="C14" s="19">
        <v>2.13615530626701E-2</v>
      </c>
      <c r="D14" s="19">
        <v>0</v>
      </c>
      <c r="E14" s="19">
        <v>5.6876640272354499E-2</v>
      </c>
      <c r="F14" s="19"/>
      <c r="G14" s="19">
        <v>0</v>
      </c>
      <c r="H14" s="19">
        <v>3.3285881943378601E-2</v>
      </c>
      <c r="I14" s="19">
        <v>1.5810582119793401E-2</v>
      </c>
      <c r="J14" s="19">
        <v>0</v>
      </c>
      <c r="K14" s="19">
        <v>2.6344590538602299E-2</v>
      </c>
      <c r="L14" s="19">
        <v>0.35409899166438402</v>
      </c>
      <c r="M14" s="19"/>
      <c r="N14" s="19">
        <v>0</v>
      </c>
      <c r="O14" s="19">
        <v>6.4256998159688203E-2</v>
      </c>
      <c r="P14" s="19">
        <v>3.6069879554878101E-2</v>
      </c>
      <c r="Q14" s="19">
        <v>1.70227060421894E-2</v>
      </c>
      <c r="R14" s="19">
        <v>0</v>
      </c>
      <c r="S14" s="19"/>
      <c r="T14" s="19">
        <v>0</v>
      </c>
      <c r="U14" s="19">
        <v>6.2708570038250297E-2</v>
      </c>
      <c r="V14" s="19">
        <v>2.4407657725233501E-2</v>
      </c>
      <c r="W14" s="19">
        <v>5.8159500480673898E-3</v>
      </c>
      <c r="X14" s="19"/>
      <c r="Y14" s="19">
        <v>1.55439239466351E-2</v>
      </c>
      <c r="Z14" s="19">
        <v>5.8394945349640598E-2</v>
      </c>
      <c r="AA14" s="19" t="s">
        <v>117</v>
      </c>
      <c r="AB14" s="19" t="s">
        <v>117</v>
      </c>
      <c r="AC14" s="19" t="s">
        <v>117</v>
      </c>
      <c r="AD14" s="19" t="s">
        <v>117</v>
      </c>
      <c r="AE14" s="19"/>
      <c r="AF14" s="19">
        <v>8.4408872387739895E-3</v>
      </c>
      <c r="AG14" s="19"/>
      <c r="AH14" s="19">
        <v>2.16852532797106E-2</v>
      </c>
      <c r="AI14" s="19"/>
      <c r="AJ14" s="19">
        <v>1.5774424383268999E-2</v>
      </c>
      <c r="AK14" s="19">
        <v>0</v>
      </c>
      <c r="AL14" s="19">
        <v>1.91035929342806E-2</v>
      </c>
      <c r="AM14" s="19">
        <v>3.46536332518977E-2</v>
      </c>
      <c r="AN14" s="19">
        <v>3.7560919590615E-2</v>
      </c>
    </row>
    <row r="15" spans="2:40" x14ac:dyDescent="0.35">
      <c r="B15" s="16" t="s">
        <v>524</v>
      </c>
    </row>
    <row r="16" spans="2:40" x14ac:dyDescent="0.35">
      <c r="B16" t="s">
        <v>63</v>
      </c>
    </row>
    <row r="17" spans="2:2" x14ac:dyDescent="0.35">
      <c r="B17" t="s">
        <v>64</v>
      </c>
    </row>
    <row r="19" spans="2:2" x14ac:dyDescent="0.35">
      <c r="B19" s="8" t="str">
        <f>HYPERLINK("#'Contents'!A1", "Return to Contents")</f>
        <v>Return to Contents</v>
      </c>
    </row>
  </sheetData>
  <mergeCells count="9">
    <mergeCell ref="AF5"/>
    <mergeCell ref="AH5"/>
    <mergeCell ref="AJ5:AN5"/>
    <mergeCell ref="D2:AH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900-000000000000}">
  <dimension ref="B2:I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9" width="20.7265625" customWidth="1"/>
  </cols>
  <sheetData>
    <row r="2" spans="2:9" ht="40" customHeight="1" x14ac:dyDescent="0.35">
      <c r="D2" s="30" t="s">
        <v>539</v>
      </c>
      <c r="E2" s="26"/>
      <c r="F2" s="26"/>
      <c r="G2" s="26"/>
      <c r="H2" s="26"/>
      <c r="I2" s="26"/>
    </row>
    <row r="6" spans="2:9" ht="50" customHeight="1" x14ac:dyDescent="0.35">
      <c r="B6" s="20" t="s">
        <v>15</v>
      </c>
      <c r="C6" s="20" t="s">
        <v>525</v>
      </c>
      <c r="D6" s="20" t="s">
        <v>526</v>
      </c>
      <c r="E6" s="20" t="s">
        <v>527</v>
      </c>
      <c r="F6" s="20" t="s">
        <v>528</v>
      </c>
      <c r="G6" s="20" t="s">
        <v>529</v>
      </c>
      <c r="H6" s="20" t="s">
        <v>530</v>
      </c>
    </row>
    <row r="7" spans="2:9" x14ac:dyDescent="0.35">
      <c r="B7" s="18" t="s">
        <v>531</v>
      </c>
      <c r="C7" s="17">
        <v>0.196998014694968</v>
      </c>
      <c r="D7" s="17">
        <v>0.24228187990627101</v>
      </c>
      <c r="E7" s="17">
        <v>0.278849834974567</v>
      </c>
      <c r="F7" s="17">
        <v>0.48395279144705</v>
      </c>
      <c r="G7" s="17">
        <v>0.63947758703844504</v>
      </c>
      <c r="H7" s="17">
        <v>0.40457598990174398</v>
      </c>
    </row>
    <row r="8" spans="2:9" x14ac:dyDescent="0.35">
      <c r="B8" s="18" t="s">
        <v>532</v>
      </c>
      <c r="C8" s="17">
        <v>0.243854660282144</v>
      </c>
      <c r="D8" s="17">
        <v>0.28814917174648302</v>
      </c>
      <c r="E8" s="17">
        <v>0.19385122429733401</v>
      </c>
      <c r="F8" s="17">
        <v>0.13424043781835199</v>
      </c>
      <c r="G8" s="17">
        <v>8.9544124325271701E-2</v>
      </c>
      <c r="H8" s="17">
        <v>7.5017870814262103E-2</v>
      </c>
    </row>
    <row r="9" spans="2:9" x14ac:dyDescent="0.35">
      <c r="B9" s="18" t="s">
        <v>533</v>
      </c>
      <c r="C9" s="17">
        <v>0.207657544551411</v>
      </c>
      <c r="D9" s="17">
        <v>0.22118720277376899</v>
      </c>
      <c r="E9" s="17">
        <v>0.18862804098687</v>
      </c>
      <c r="F9" s="17">
        <v>0.112355609392444</v>
      </c>
      <c r="G9" s="17">
        <v>8.63315319078585E-2</v>
      </c>
      <c r="H9" s="17">
        <v>0.106508914007708</v>
      </c>
    </row>
    <row r="10" spans="2:9" x14ac:dyDescent="0.35">
      <c r="B10" s="18" t="s">
        <v>534</v>
      </c>
      <c r="C10" s="17">
        <v>0.12164540296188101</v>
      </c>
      <c r="D10" s="17">
        <v>9.7687598705617301E-2</v>
      </c>
      <c r="E10" s="17">
        <v>0.14361862907768899</v>
      </c>
      <c r="F10" s="17">
        <v>0.12648972602531</v>
      </c>
      <c r="G10" s="17">
        <v>5.1306923693087002E-2</v>
      </c>
      <c r="H10" s="17">
        <v>0.11533561507764201</v>
      </c>
    </row>
    <row r="11" spans="2:9" x14ac:dyDescent="0.35">
      <c r="B11" s="18" t="s">
        <v>535</v>
      </c>
      <c r="C11" s="17">
        <v>0.13913543285858401</v>
      </c>
      <c r="D11" s="17">
        <v>8.4493979477507905E-2</v>
      </c>
      <c r="E11" s="17">
        <v>0.102464665065833</v>
      </c>
      <c r="F11" s="17">
        <v>4.77999947184303E-2</v>
      </c>
      <c r="G11" s="17">
        <v>4.9226927901099997E-2</v>
      </c>
      <c r="H11" s="17">
        <v>0.17224871792523899</v>
      </c>
    </row>
    <row r="12" spans="2:9" x14ac:dyDescent="0.35">
      <c r="B12" s="18" t="s">
        <v>536</v>
      </c>
      <c r="C12" s="17">
        <v>3.0868367273212498E-2</v>
      </c>
      <c r="D12" s="17">
        <v>3.4835834890401998E-2</v>
      </c>
      <c r="E12" s="17">
        <v>3.1750834574621002E-2</v>
      </c>
      <c r="F12" s="17">
        <v>2.9349017686493301E-2</v>
      </c>
      <c r="G12" s="17">
        <v>2.68114739352261E-2</v>
      </c>
      <c r="H12" s="17">
        <v>6.12461818571493E-2</v>
      </c>
    </row>
    <row r="13" spans="2:9" x14ac:dyDescent="0.35">
      <c r="B13" s="18" t="s">
        <v>537</v>
      </c>
      <c r="C13" s="17">
        <v>3.1923101889765403E-2</v>
      </c>
      <c r="D13" s="17">
        <v>4.9874221408485802E-3</v>
      </c>
      <c r="E13" s="17">
        <v>3.9766518056865603E-2</v>
      </c>
      <c r="F13" s="17">
        <v>2.6394002381419101E-2</v>
      </c>
      <c r="G13" s="17">
        <v>3.0324477694434301E-2</v>
      </c>
      <c r="H13" s="17">
        <v>4.21881060620539E-2</v>
      </c>
    </row>
    <row r="14" spans="2:9" x14ac:dyDescent="0.35">
      <c r="B14" s="18" t="s">
        <v>538</v>
      </c>
      <c r="C14" s="17">
        <v>2.7917475488033899E-2</v>
      </c>
      <c r="D14" s="17">
        <v>2.6376910359102002E-2</v>
      </c>
      <c r="E14" s="17">
        <v>2.10702529662209E-2</v>
      </c>
      <c r="F14" s="17">
        <v>3.9418420530500202E-2</v>
      </c>
      <c r="G14" s="17">
        <v>2.6976953504577499E-2</v>
      </c>
      <c r="H14" s="17">
        <v>2.2878604354202001E-2</v>
      </c>
    </row>
    <row r="15" spans="2:9" x14ac:dyDescent="0.35">
      <c r="B15" s="16" t="s">
        <v>222</v>
      </c>
      <c r="C15" s="16"/>
      <c r="D15" s="16"/>
      <c r="E15" s="16"/>
      <c r="F15" s="16"/>
      <c r="G15" s="16"/>
      <c r="H15" s="16"/>
    </row>
    <row r="16" spans="2:9" x14ac:dyDescent="0.35">
      <c r="B16" t="s">
        <v>63</v>
      </c>
    </row>
    <row r="17" spans="2:2" x14ac:dyDescent="0.35">
      <c r="B17" t="s">
        <v>64</v>
      </c>
    </row>
    <row r="21" spans="2:2" x14ac:dyDescent="0.35">
      <c r="B21" s="8" t="str">
        <f>HYPERLINK("#'Contents'!A1", "Return to Contents")</f>
        <v>Return to Contents</v>
      </c>
    </row>
  </sheetData>
  <mergeCells count="1">
    <mergeCell ref="D2:I2"/>
  </mergeCells>
  <pageMargins left="0.7" right="0.7" top="0.75" bottom="0.75" header="0.3" footer="0.3"/>
  <pageSetup paperSize="9" orientation="portrait" horizontalDpi="300" verticalDpi="300"/>
  <drawing r:id="rId1"/>
</worksheet>
</file>

<file path=xl/worksheets/sheet1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A00-000000000000}">
  <dimension ref="B2:AN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0" width="10.7265625" customWidth="1"/>
    <col min="41" max="41" width="2.1796875" customWidth="1"/>
  </cols>
  <sheetData>
    <row r="2" spans="2:40" ht="40" customHeight="1" x14ac:dyDescent="0.35">
      <c r="D2" s="30" t="s">
        <v>540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row>
    <row r="5" spans="2:40" ht="30" customHeight="1" x14ac:dyDescent="0.35">
      <c r="B5" s="15"/>
      <c r="C5" s="15"/>
      <c r="D5" s="29" t="s">
        <v>49</v>
      </c>
      <c r="E5" s="29"/>
      <c r="F5" s="15"/>
      <c r="G5" s="29" t="s">
        <v>50</v>
      </c>
      <c r="H5" s="29"/>
      <c r="I5" s="29"/>
      <c r="J5" s="29"/>
      <c r="K5" s="29"/>
      <c r="L5" s="29"/>
      <c r="M5" s="15"/>
      <c r="N5" s="29" t="s">
        <v>51</v>
      </c>
      <c r="O5" s="29"/>
      <c r="P5" s="29"/>
      <c r="Q5" s="29"/>
      <c r="R5" s="29"/>
      <c r="S5" s="15"/>
      <c r="T5" s="29" t="s">
        <v>52</v>
      </c>
      <c r="U5" s="29"/>
      <c r="V5" s="29"/>
      <c r="W5" s="29"/>
      <c r="X5" s="15"/>
      <c r="Y5" s="29" t="s">
        <v>53</v>
      </c>
      <c r="Z5" s="29"/>
      <c r="AA5" s="29"/>
      <c r="AB5" s="29"/>
      <c r="AC5" s="29"/>
      <c r="AD5" s="29"/>
      <c r="AE5" s="15"/>
      <c r="AF5" s="29" t="s">
        <v>42</v>
      </c>
      <c r="AG5" s="15"/>
      <c r="AH5" s="29" t="s">
        <v>43</v>
      </c>
      <c r="AI5" s="15"/>
      <c r="AJ5" s="29" t="s">
        <v>54</v>
      </c>
      <c r="AK5" s="29"/>
      <c r="AL5" s="29"/>
      <c r="AM5" s="29"/>
      <c r="AN5" s="29"/>
    </row>
    <row r="6" spans="2:4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C6" s="12" t="s">
        <v>40</v>
      </c>
      <c r="AD6" s="12" t="s">
        <v>41</v>
      </c>
      <c r="AF6" s="12" t="s">
        <v>42</v>
      </c>
      <c r="AH6" s="12" t="s">
        <v>43</v>
      </c>
      <c r="AJ6" s="12" t="s">
        <v>44</v>
      </c>
      <c r="AK6" s="12" t="s">
        <v>45</v>
      </c>
      <c r="AL6" s="12" t="s">
        <v>46</v>
      </c>
      <c r="AM6" s="12" t="s">
        <v>47</v>
      </c>
      <c r="AN6" s="12" t="s">
        <v>48</v>
      </c>
    </row>
    <row r="7" spans="2:40" ht="30" customHeight="1" x14ac:dyDescent="0.35">
      <c r="B7" s="10" t="s">
        <v>19</v>
      </c>
      <c r="C7" s="10">
        <v>519</v>
      </c>
      <c r="D7" s="10">
        <v>259</v>
      </c>
      <c r="E7" s="10">
        <v>259</v>
      </c>
      <c r="F7" s="10"/>
      <c r="G7" s="10">
        <v>44</v>
      </c>
      <c r="H7" s="10">
        <v>108</v>
      </c>
      <c r="I7" s="10">
        <v>113</v>
      </c>
      <c r="J7" s="10">
        <v>117</v>
      </c>
      <c r="K7" s="10">
        <v>104</v>
      </c>
      <c r="L7" s="10">
        <v>33</v>
      </c>
      <c r="M7" s="10"/>
      <c r="N7" s="10">
        <v>28</v>
      </c>
      <c r="O7" s="10">
        <v>69</v>
      </c>
      <c r="P7" s="10">
        <v>159</v>
      </c>
      <c r="Q7" s="10">
        <v>171</v>
      </c>
      <c r="R7" s="10">
        <v>89</v>
      </c>
      <c r="S7" s="10"/>
      <c r="T7" s="10">
        <v>11</v>
      </c>
      <c r="U7" s="10">
        <v>81</v>
      </c>
      <c r="V7" s="10">
        <v>154</v>
      </c>
      <c r="W7" s="10">
        <v>222</v>
      </c>
      <c r="X7" s="10"/>
      <c r="Y7" s="10">
        <v>415</v>
      </c>
      <c r="Z7" s="10">
        <v>104</v>
      </c>
      <c r="AA7" s="10" t="s">
        <v>116</v>
      </c>
      <c r="AB7" s="10" t="s">
        <v>116</v>
      </c>
      <c r="AC7" s="10" t="s">
        <v>116</v>
      </c>
      <c r="AD7" s="10" t="s">
        <v>116</v>
      </c>
      <c r="AE7" s="10"/>
      <c r="AF7" s="10">
        <v>260</v>
      </c>
      <c r="AG7" s="10"/>
      <c r="AH7" s="10">
        <v>507</v>
      </c>
      <c r="AI7" s="10"/>
      <c r="AJ7" s="10">
        <v>190</v>
      </c>
      <c r="AK7" s="10">
        <v>70</v>
      </c>
      <c r="AL7" s="10">
        <v>111</v>
      </c>
      <c r="AM7" s="10">
        <v>108</v>
      </c>
      <c r="AN7" s="10">
        <v>40</v>
      </c>
    </row>
    <row r="8" spans="2:40" ht="30" customHeight="1" x14ac:dyDescent="0.35">
      <c r="B8" s="11" t="s">
        <v>20</v>
      </c>
      <c r="C8" s="11">
        <v>530</v>
      </c>
      <c r="D8" s="11">
        <v>293</v>
      </c>
      <c r="E8" s="11">
        <v>236</v>
      </c>
      <c r="F8" s="11"/>
      <c r="G8" s="11">
        <v>48</v>
      </c>
      <c r="H8" s="11">
        <v>122</v>
      </c>
      <c r="I8" s="11">
        <v>118</v>
      </c>
      <c r="J8" s="11">
        <v>120</v>
      </c>
      <c r="K8" s="11">
        <v>90</v>
      </c>
      <c r="L8" s="11">
        <v>32</v>
      </c>
      <c r="M8" s="11"/>
      <c r="N8" s="11">
        <v>29</v>
      </c>
      <c r="O8" s="11">
        <v>72</v>
      </c>
      <c r="P8" s="11">
        <v>160</v>
      </c>
      <c r="Q8" s="11">
        <v>175</v>
      </c>
      <c r="R8" s="11">
        <v>91</v>
      </c>
      <c r="S8" s="11"/>
      <c r="T8" s="11">
        <v>11</v>
      </c>
      <c r="U8" s="11">
        <v>83</v>
      </c>
      <c r="V8" s="11">
        <v>156</v>
      </c>
      <c r="W8" s="11">
        <v>230</v>
      </c>
      <c r="X8" s="11"/>
      <c r="Y8" s="11">
        <v>428</v>
      </c>
      <c r="Z8" s="11">
        <v>102</v>
      </c>
      <c r="AA8" s="11" t="s">
        <v>116</v>
      </c>
      <c r="AB8" s="11" t="s">
        <v>116</v>
      </c>
      <c r="AC8" s="11" t="s">
        <v>116</v>
      </c>
      <c r="AD8" s="11" t="s">
        <v>116</v>
      </c>
      <c r="AE8" s="11"/>
      <c r="AF8" s="11">
        <v>267</v>
      </c>
      <c r="AG8" s="11"/>
      <c r="AH8" s="11">
        <v>519</v>
      </c>
      <c r="AI8" s="11"/>
      <c r="AJ8" s="11">
        <v>187</v>
      </c>
      <c r="AK8" s="11">
        <v>69</v>
      </c>
      <c r="AL8" s="11">
        <v>107</v>
      </c>
      <c r="AM8" s="11">
        <v>122</v>
      </c>
      <c r="AN8" s="11">
        <v>45</v>
      </c>
    </row>
    <row r="9" spans="2:40" x14ac:dyDescent="0.35">
      <c r="B9" s="18" t="s">
        <v>531</v>
      </c>
      <c r="C9" s="17">
        <v>0.196998014694968</v>
      </c>
      <c r="D9" s="17">
        <v>0.19881741953687099</v>
      </c>
      <c r="E9" s="17">
        <v>0.19556657011804801</v>
      </c>
      <c r="F9" s="17"/>
      <c r="G9" s="17">
        <v>0.31984614978263898</v>
      </c>
      <c r="H9" s="17">
        <v>0.225087718209147</v>
      </c>
      <c r="I9" s="17">
        <v>0.13919915105538699</v>
      </c>
      <c r="J9" s="17">
        <v>0.12404835422874</v>
      </c>
      <c r="K9" s="17">
        <v>0.25149397895417902</v>
      </c>
      <c r="L9" s="17">
        <v>0.23950571190050299</v>
      </c>
      <c r="M9" s="17"/>
      <c r="N9" s="17">
        <v>0.62326420237262103</v>
      </c>
      <c r="O9" s="17">
        <v>0.33493873874599001</v>
      </c>
      <c r="P9" s="17">
        <v>0.20470550132481399</v>
      </c>
      <c r="Q9" s="17">
        <v>0.13118630210252999</v>
      </c>
      <c r="R9" s="17">
        <v>5.9913479784145199E-2</v>
      </c>
      <c r="S9" s="17"/>
      <c r="T9" s="17">
        <v>0.167580816738784</v>
      </c>
      <c r="U9" s="17">
        <v>0.337091739536035</v>
      </c>
      <c r="V9" s="17">
        <v>0.25626330444416701</v>
      </c>
      <c r="W9" s="17">
        <v>0.10215229400768699</v>
      </c>
      <c r="X9" s="17"/>
      <c r="Y9" s="17">
        <v>0.15560422067933199</v>
      </c>
      <c r="Z9" s="17">
        <v>0.36975898737318702</v>
      </c>
      <c r="AA9" s="17" t="s">
        <v>117</v>
      </c>
      <c r="AB9" s="17" t="s">
        <v>117</v>
      </c>
      <c r="AC9" s="17" t="s">
        <v>117</v>
      </c>
      <c r="AD9" s="17" t="s">
        <v>117</v>
      </c>
      <c r="AE9" s="17"/>
      <c r="AF9" s="17">
        <v>0.18245855155592999</v>
      </c>
      <c r="AG9" s="17"/>
      <c r="AH9" s="17">
        <v>0.19780217113984699</v>
      </c>
      <c r="AI9" s="17"/>
      <c r="AJ9" s="17">
        <v>0.18585555963130199</v>
      </c>
      <c r="AK9" s="17">
        <v>0.166844368747189</v>
      </c>
      <c r="AL9" s="17">
        <v>0.21869481410256</v>
      </c>
      <c r="AM9" s="17">
        <v>0.21259407935378999</v>
      </c>
      <c r="AN9" s="17">
        <v>0.195678855713107</v>
      </c>
    </row>
    <row r="10" spans="2:40" x14ac:dyDescent="0.35">
      <c r="B10" s="18" t="s">
        <v>532</v>
      </c>
      <c r="C10" s="17">
        <v>0.243854660282144</v>
      </c>
      <c r="D10" s="17">
        <v>0.254924989300648</v>
      </c>
      <c r="E10" s="17">
        <v>0.231140655371292</v>
      </c>
      <c r="F10" s="17"/>
      <c r="G10" s="17">
        <v>0.323721975264463</v>
      </c>
      <c r="H10" s="17">
        <v>0.24015404917168801</v>
      </c>
      <c r="I10" s="17">
        <v>0.28787653536070601</v>
      </c>
      <c r="J10" s="17">
        <v>0.25900960306997201</v>
      </c>
      <c r="K10" s="17">
        <v>0.137906796344336</v>
      </c>
      <c r="L10" s="17">
        <v>0.21846594781182799</v>
      </c>
      <c r="M10" s="17"/>
      <c r="N10" s="17">
        <v>0.22360598058853601</v>
      </c>
      <c r="O10" s="17">
        <v>0.27554491319670599</v>
      </c>
      <c r="P10" s="17">
        <v>0.23108393755134399</v>
      </c>
      <c r="Q10" s="17">
        <v>0.25262090728786901</v>
      </c>
      <c r="R10" s="17">
        <v>0.22764555758148899</v>
      </c>
      <c r="S10" s="17"/>
      <c r="T10" s="17">
        <v>0.48749805228875898</v>
      </c>
      <c r="U10" s="17">
        <v>0.22356029878640901</v>
      </c>
      <c r="V10" s="17">
        <v>0.23298726693185401</v>
      </c>
      <c r="W10" s="17">
        <v>0.22934018765828099</v>
      </c>
      <c r="X10" s="17"/>
      <c r="Y10" s="17">
        <v>0.24796359545798399</v>
      </c>
      <c r="Z10" s="17">
        <v>0.22670562491269799</v>
      </c>
      <c r="AA10" s="17" t="s">
        <v>117</v>
      </c>
      <c r="AB10" s="17" t="s">
        <v>117</v>
      </c>
      <c r="AC10" s="17" t="s">
        <v>117</v>
      </c>
      <c r="AD10" s="17" t="s">
        <v>117</v>
      </c>
      <c r="AE10" s="17"/>
      <c r="AF10" s="17">
        <v>0.26998461352235498</v>
      </c>
      <c r="AG10" s="17"/>
      <c r="AH10" s="17">
        <v>0.24481307710762201</v>
      </c>
      <c r="AI10" s="17"/>
      <c r="AJ10" s="17">
        <v>0.23675303784409801</v>
      </c>
      <c r="AK10" s="17">
        <v>0.226994227468263</v>
      </c>
      <c r="AL10" s="17">
        <v>0.15701422049205899</v>
      </c>
      <c r="AM10" s="17">
        <v>0.30041678246054898</v>
      </c>
      <c r="AN10" s="17">
        <v>0.35276160119567901</v>
      </c>
    </row>
    <row r="11" spans="2:40" x14ac:dyDescent="0.35">
      <c r="B11" s="18" t="s">
        <v>533</v>
      </c>
      <c r="C11" s="17">
        <v>0.207657544551411</v>
      </c>
      <c r="D11" s="17">
        <v>0.21696317814128399</v>
      </c>
      <c r="E11" s="17">
        <v>0.19698146890575099</v>
      </c>
      <c r="F11" s="17"/>
      <c r="G11" s="17">
        <v>9.3703966695803498E-2</v>
      </c>
      <c r="H11" s="17">
        <v>0.223700341926899</v>
      </c>
      <c r="I11" s="17">
        <v>0.17750032599461299</v>
      </c>
      <c r="J11" s="17">
        <v>0.17802645725041499</v>
      </c>
      <c r="K11" s="17">
        <v>0.28010794110610798</v>
      </c>
      <c r="L11" s="17">
        <v>0.336310711456689</v>
      </c>
      <c r="M11" s="17"/>
      <c r="N11" s="17">
        <v>0.121020072671694</v>
      </c>
      <c r="O11" s="17">
        <v>0.14104604789723299</v>
      </c>
      <c r="P11" s="17">
        <v>0.224801534845606</v>
      </c>
      <c r="Q11" s="17">
        <v>0.25474438928944099</v>
      </c>
      <c r="R11" s="17">
        <v>0.17439514116872201</v>
      </c>
      <c r="S11" s="17"/>
      <c r="T11" s="17">
        <v>0</v>
      </c>
      <c r="U11" s="17">
        <v>0.18451777690239199</v>
      </c>
      <c r="V11" s="17">
        <v>0.22315033600801701</v>
      </c>
      <c r="W11" s="17">
        <v>0.24446659108114299</v>
      </c>
      <c r="X11" s="17"/>
      <c r="Y11" s="17">
        <v>0.231126335409579</v>
      </c>
      <c r="Z11" s="17">
        <v>0.10970829315620501</v>
      </c>
      <c r="AA11" s="17" t="s">
        <v>117</v>
      </c>
      <c r="AB11" s="17" t="s">
        <v>117</v>
      </c>
      <c r="AC11" s="17" t="s">
        <v>117</v>
      </c>
      <c r="AD11" s="17" t="s">
        <v>117</v>
      </c>
      <c r="AE11" s="17"/>
      <c r="AF11" s="17">
        <v>0.187017147652661</v>
      </c>
      <c r="AG11" s="17"/>
      <c r="AH11" s="17">
        <v>0.203401722857912</v>
      </c>
      <c r="AI11" s="17"/>
      <c r="AJ11" s="17">
        <v>0.18695538573380099</v>
      </c>
      <c r="AK11" s="17">
        <v>0.20170940560417799</v>
      </c>
      <c r="AL11" s="17">
        <v>0.209082291767415</v>
      </c>
      <c r="AM11" s="17">
        <v>0.22938415470322299</v>
      </c>
      <c r="AN11" s="17">
        <v>0.24037324534400001</v>
      </c>
    </row>
    <row r="12" spans="2:40" x14ac:dyDescent="0.35">
      <c r="B12" s="18" t="s">
        <v>534</v>
      </c>
      <c r="C12" s="17">
        <v>0.12164540296188101</v>
      </c>
      <c r="D12" s="17">
        <v>0.12650171552675701</v>
      </c>
      <c r="E12" s="17">
        <v>0.111935748565774</v>
      </c>
      <c r="F12" s="17"/>
      <c r="G12" s="17">
        <v>9.1753721322044596E-2</v>
      </c>
      <c r="H12" s="17">
        <v>0.13099552664838701</v>
      </c>
      <c r="I12" s="17">
        <v>0.112375905790023</v>
      </c>
      <c r="J12" s="17">
        <v>0.139699546376818</v>
      </c>
      <c r="K12" s="17">
        <v>0.11461495683344</v>
      </c>
      <c r="L12" s="17">
        <v>0.116813896298247</v>
      </c>
      <c r="M12" s="17"/>
      <c r="N12" s="17">
        <v>0</v>
      </c>
      <c r="O12" s="17">
        <v>6.2214193134170703E-2</v>
      </c>
      <c r="P12" s="17">
        <v>0.11952330007515299</v>
      </c>
      <c r="Q12" s="17">
        <v>0.117599457022457</v>
      </c>
      <c r="R12" s="17">
        <v>0.21260397304863601</v>
      </c>
      <c r="S12" s="17"/>
      <c r="T12" s="17">
        <v>8.0499794183582302E-2</v>
      </c>
      <c r="U12" s="17">
        <v>0.107336526625587</v>
      </c>
      <c r="V12" s="17">
        <v>0.101042781426644</v>
      </c>
      <c r="W12" s="17">
        <v>0.14930036618678799</v>
      </c>
      <c r="X12" s="17"/>
      <c r="Y12" s="17">
        <v>0.123925538946171</v>
      </c>
      <c r="Z12" s="17">
        <v>0.11212903656319401</v>
      </c>
      <c r="AA12" s="17" t="s">
        <v>117</v>
      </c>
      <c r="AB12" s="17" t="s">
        <v>117</v>
      </c>
      <c r="AC12" s="17" t="s">
        <v>117</v>
      </c>
      <c r="AD12" s="17" t="s">
        <v>117</v>
      </c>
      <c r="AE12" s="17"/>
      <c r="AF12" s="17">
        <v>0.120877164924782</v>
      </c>
      <c r="AG12" s="17"/>
      <c r="AH12" s="17">
        <v>0.12252328263465399</v>
      </c>
      <c r="AI12" s="17"/>
      <c r="AJ12" s="17">
        <v>0.113121554247434</v>
      </c>
      <c r="AK12" s="17">
        <v>0.1400444413426</v>
      </c>
      <c r="AL12" s="17">
        <v>0.153450305920979</v>
      </c>
      <c r="AM12" s="17">
        <v>0.111183943552772</v>
      </c>
      <c r="AN12" s="17">
        <v>8.14542917181484E-2</v>
      </c>
    </row>
    <row r="13" spans="2:40" x14ac:dyDescent="0.35">
      <c r="B13" s="18" t="s">
        <v>535</v>
      </c>
      <c r="C13" s="17">
        <v>0.13913543285858401</v>
      </c>
      <c r="D13" s="17">
        <v>0.123868105188376</v>
      </c>
      <c r="E13" s="17">
        <v>0.15866350500492901</v>
      </c>
      <c r="F13" s="17"/>
      <c r="G13" s="17">
        <v>8.2582110534995104E-2</v>
      </c>
      <c r="H13" s="17">
        <v>8.0296917726135494E-2</v>
      </c>
      <c r="I13" s="17">
        <v>0.18671636342859099</v>
      </c>
      <c r="J13" s="17">
        <v>0.17398495398372499</v>
      </c>
      <c r="K13" s="17">
        <v>0.17835843536538301</v>
      </c>
      <c r="L13" s="17">
        <v>2.9791558791711401E-2</v>
      </c>
      <c r="M13" s="17"/>
      <c r="N13" s="17">
        <v>3.2109744367149001E-2</v>
      </c>
      <c r="O13" s="17">
        <v>9.9142935428400997E-2</v>
      </c>
      <c r="P13" s="17">
        <v>0.12584028109894699</v>
      </c>
      <c r="Q13" s="17">
        <v>0.164893815284191</v>
      </c>
      <c r="R13" s="17">
        <v>0.183191703621639</v>
      </c>
      <c r="S13" s="17"/>
      <c r="T13" s="17">
        <v>0</v>
      </c>
      <c r="U13" s="17">
        <v>8.1247909161516293E-2</v>
      </c>
      <c r="V13" s="17">
        <v>0.11351011878836199</v>
      </c>
      <c r="W13" s="17">
        <v>0.177799333855163</v>
      </c>
      <c r="X13" s="17"/>
      <c r="Y13" s="17">
        <v>0.15486210984855101</v>
      </c>
      <c r="Z13" s="17">
        <v>7.3498636851031904E-2</v>
      </c>
      <c r="AA13" s="17" t="s">
        <v>117</v>
      </c>
      <c r="AB13" s="17" t="s">
        <v>117</v>
      </c>
      <c r="AC13" s="17" t="s">
        <v>117</v>
      </c>
      <c r="AD13" s="17" t="s">
        <v>117</v>
      </c>
      <c r="AE13" s="17"/>
      <c r="AF13" s="17">
        <v>0.138653578582381</v>
      </c>
      <c r="AG13" s="17"/>
      <c r="AH13" s="17">
        <v>0.14055188242734101</v>
      </c>
      <c r="AI13" s="17"/>
      <c r="AJ13" s="17">
        <v>0.13790650395030901</v>
      </c>
      <c r="AK13" s="17">
        <v>0.11704502658765099</v>
      </c>
      <c r="AL13" s="17">
        <v>0.183352982783135</v>
      </c>
      <c r="AM13" s="17">
        <v>0.12536158432807201</v>
      </c>
      <c r="AN13" s="17">
        <v>0.11011449110371301</v>
      </c>
    </row>
    <row r="14" spans="2:40" x14ac:dyDescent="0.35">
      <c r="B14" s="18" t="s">
        <v>536</v>
      </c>
      <c r="C14" s="17">
        <v>3.0868367273212498E-2</v>
      </c>
      <c r="D14" s="17">
        <v>2.85621191287341E-2</v>
      </c>
      <c r="E14" s="17">
        <v>3.3859546784550297E-2</v>
      </c>
      <c r="F14" s="17"/>
      <c r="G14" s="17">
        <v>0</v>
      </c>
      <c r="H14" s="17">
        <v>4.6714345402363799E-2</v>
      </c>
      <c r="I14" s="17">
        <v>3.9370698134046402E-2</v>
      </c>
      <c r="J14" s="17">
        <v>5.0074180642677497E-2</v>
      </c>
      <c r="K14" s="17">
        <v>0</v>
      </c>
      <c r="L14" s="17">
        <v>0</v>
      </c>
      <c r="M14" s="17"/>
      <c r="N14" s="17">
        <v>0</v>
      </c>
      <c r="O14" s="17">
        <v>1.6262358062049499E-2</v>
      </c>
      <c r="P14" s="17">
        <v>1.8049090946877101E-2</v>
      </c>
      <c r="Q14" s="17">
        <v>3.41575549187784E-2</v>
      </c>
      <c r="R14" s="17">
        <v>6.9292311472249998E-2</v>
      </c>
      <c r="S14" s="17"/>
      <c r="T14" s="17">
        <v>8.2563131440788001E-2</v>
      </c>
      <c r="U14" s="17">
        <v>2.3747334871516201E-2</v>
      </c>
      <c r="V14" s="17">
        <v>1.4057650285273299E-2</v>
      </c>
      <c r="W14" s="17">
        <v>4.5180893685941997E-2</v>
      </c>
      <c r="X14" s="17"/>
      <c r="Y14" s="17">
        <v>2.6291905305704098E-2</v>
      </c>
      <c r="Z14" s="17">
        <v>4.9968670585176997E-2</v>
      </c>
      <c r="AA14" s="17" t="s">
        <v>117</v>
      </c>
      <c r="AB14" s="17" t="s">
        <v>117</v>
      </c>
      <c r="AC14" s="17" t="s">
        <v>117</v>
      </c>
      <c r="AD14" s="17" t="s">
        <v>117</v>
      </c>
      <c r="AE14" s="17"/>
      <c r="AF14" s="17">
        <v>4.6146513131553997E-2</v>
      </c>
      <c r="AG14" s="17"/>
      <c r="AH14" s="17">
        <v>2.9791301093461599E-2</v>
      </c>
      <c r="AI14" s="17"/>
      <c r="AJ14" s="17">
        <v>5.9802780935525199E-2</v>
      </c>
      <c r="AK14" s="17">
        <v>4.3105969210363297E-2</v>
      </c>
      <c r="AL14" s="17">
        <v>2.0643812339051298E-2</v>
      </c>
      <c r="AM14" s="17">
        <v>0</v>
      </c>
      <c r="AN14" s="17">
        <v>0</v>
      </c>
    </row>
    <row r="15" spans="2:40" x14ac:dyDescent="0.35">
      <c r="B15" s="18" t="s">
        <v>537</v>
      </c>
      <c r="C15" s="17">
        <v>3.1923101889765403E-2</v>
      </c>
      <c r="D15" s="17">
        <v>2.4828878919918099E-2</v>
      </c>
      <c r="E15" s="17">
        <v>4.0859894264737302E-2</v>
      </c>
      <c r="F15" s="17"/>
      <c r="G15" s="17">
        <v>4.32248189222681E-2</v>
      </c>
      <c r="H15" s="17">
        <v>3.0853985598965999E-2</v>
      </c>
      <c r="I15" s="17">
        <v>3.9763778007135202E-2</v>
      </c>
      <c r="J15" s="17">
        <v>3.1353769004363201E-2</v>
      </c>
      <c r="K15" s="17">
        <v>1.8666119976657299E-2</v>
      </c>
      <c r="L15" s="17">
        <v>2.9791558791711401E-2</v>
      </c>
      <c r="M15" s="17"/>
      <c r="N15" s="17">
        <v>0</v>
      </c>
      <c r="O15" s="17">
        <v>4.0654492128184103E-2</v>
      </c>
      <c r="P15" s="17">
        <v>3.2620805773553897E-2</v>
      </c>
      <c r="Q15" s="17">
        <v>2.8481109241916502E-2</v>
      </c>
      <c r="R15" s="17">
        <v>4.1724648810744197E-2</v>
      </c>
      <c r="S15" s="17"/>
      <c r="T15" s="17">
        <v>0</v>
      </c>
      <c r="U15" s="17">
        <v>1.11342296639664E-2</v>
      </c>
      <c r="V15" s="17">
        <v>3.45106094165053E-2</v>
      </c>
      <c r="W15" s="17">
        <v>4.2465286217562702E-2</v>
      </c>
      <c r="X15" s="17"/>
      <c r="Y15" s="17">
        <v>3.56973554974781E-2</v>
      </c>
      <c r="Z15" s="17">
        <v>1.6170892170684101E-2</v>
      </c>
      <c r="AA15" s="17" t="s">
        <v>117</v>
      </c>
      <c r="AB15" s="17" t="s">
        <v>117</v>
      </c>
      <c r="AC15" s="17" t="s">
        <v>117</v>
      </c>
      <c r="AD15" s="17" t="s">
        <v>117</v>
      </c>
      <c r="AE15" s="17"/>
      <c r="AF15" s="17">
        <v>3.3241850518361003E-2</v>
      </c>
      <c r="AG15" s="17"/>
      <c r="AH15" s="17">
        <v>3.26038007146357E-2</v>
      </c>
      <c r="AI15" s="17"/>
      <c r="AJ15" s="17">
        <v>4.4175368658660202E-2</v>
      </c>
      <c r="AK15" s="17">
        <v>6.2108148802348703E-2</v>
      </c>
      <c r="AL15" s="17">
        <v>1.8215868939913098E-2</v>
      </c>
      <c r="AM15" s="17">
        <v>1.2630676503718199E-2</v>
      </c>
      <c r="AN15" s="17">
        <v>1.9617514925352401E-2</v>
      </c>
    </row>
    <row r="16" spans="2:40" x14ac:dyDescent="0.35">
      <c r="B16" s="18" t="s">
        <v>538</v>
      </c>
      <c r="C16" s="19">
        <v>2.7917475488033899E-2</v>
      </c>
      <c r="D16" s="19">
        <v>2.5533594257411901E-2</v>
      </c>
      <c r="E16" s="19">
        <v>3.099261098492E-2</v>
      </c>
      <c r="F16" s="19"/>
      <c r="G16" s="19">
        <v>4.51672574777865E-2</v>
      </c>
      <c r="H16" s="19">
        <v>2.2197115316413302E-2</v>
      </c>
      <c r="I16" s="19">
        <v>1.7197242229499601E-2</v>
      </c>
      <c r="J16" s="19">
        <v>4.38031354432891E-2</v>
      </c>
      <c r="K16" s="19">
        <v>1.8851771419896302E-2</v>
      </c>
      <c r="L16" s="19">
        <v>2.93206149493099E-2</v>
      </c>
      <c r="M16" s="19"/>
      <c r="N16" s="19">
        <v>0</v>
      </c>
      <c r="O16" s="19">
        <v>3.0196321407265601E-2</v>
      </c>
      <c r="P16" s="19">
        <v>4.3375548383704901E-2</v>
      </c>
      <c r="Q16" s="19">
        <v>1.6316464852816799E-2</v>
      </c>
      <c r="R16" s="19">
        <v>3.12331845123744E-2</v>
      </c>
      <c r="S16" s="19"/>
      <c r="T16" s="19">
        <v>0.181858205348087</v>
      </c>
      <c r="U16" s="19">
        <v>3.1364184452577298E-2</v>
      </c>
      <c r="V16" s="19">
        <v>2.44779326991767E-2</v>
      </c>
      <c r="W16" s="19">
        <v>9.2950473074321395E-3</v>
      </c>
      <c r="X16" s="19"/>
      <c r="Y16" s="19">
        <v>2.45289388552003E-2</v>
      </c>
      <c r="Z16" s="19">
        <v>4.2059858387823099E-2</v>
      </c>
      <c r="AA16" s="19" t="s">
        <v>117</v>
      </c>
      <c r="AB16" s="19" t="s">
        <v>117</v>
      </c>
      <c r="AC16" s="19" t="s">
        <v>117</v>
      </c>
      <c r="AD16" s="19" t="s">
        <v>117</v>
      </c>
      <c r="AE16" s="19"/>
      <c r="AF16" s="19">
        <v>2.16205801119757E-2</v>
      </c>
      <c r="AG16" s="19"/>
      <c r="AH16" s="19">
        <v>2.8512762024526302E-2</v>
      </c>
      <c r="AI16" s="19"/>
      <c r="AJ16" s="19">
        <v>3.54298089988698E-2</v>
      </c>
      <c r="AK16" s="19">
        <v>4.2148412237406799E-2</v>
      </c>
      <c r="AL16" s="19">
        <v>3.95457036548875E-2</v>
      </c>
      <c r="AM16" s="19">
        <v>8.4287790978762201E-3</v>
      </c>
      <c r="AN16" s="19">
        <v>0</v>
      </c>
    </row>
    <row r="17" spans="2:2" x14ac:dyDescent="0.35">
      <c r="B17" s="16" t="s">
        <v>222</v>
      </c>
    </row>
    <row r="18" spans="2:2" x14ac:dyDescent="0.35">
      <c r="B18" t="s">
        <v>63</v>
      </c>
    </row>
    <row r="19" spans="2:2" x14ac:dyDescent="0.35">
      <c r="B19" t="s">
        <v>64</v>
      </c>
    </row>
    <row r="21" spans="2:2" x14ac:dyDescent="0.35">
      <c r="B21" s="8" t="str">
        <f>HYPERLINK("#'Contents'!A1", "Return to Contents")</f>
        <v>Return to Contents</v>
      </c>
    </row>
  </sheetData>
  <mergeCells count="9">
    <mergeCell ref="AF5"/>
    <mergeCell ref="AH5"/>
    <mergeCell ref="AJ5:AN5"/>
    <mergeCell ref="D2:AH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B00-000000000000}">
  <dimension ref="B2:AN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0" width="10.7265625" customWidth="1"/>
    <col min="41" max="41" width="2.1796875" customWidth="1"/>
  </cols>
  <sheetData>
    <row r="2" spans="2:40" ht="40" customHeight="1" x14ac:dyDescent="0.35">
      <c r="D2" s="30" t="s">
        <v>541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row>
    <row r="5" spans="2:40" ht="30" customHeight="1" x14ac:dyDescent="0.35">
      <c r="B5" s="15"/>
      <c r="C5" s="15"/>
      <c r="D5" s="29" t="s">
        <v>49</v>
      </c>
      <c r="E5" s="29"/>
      <c r="F5" s="15"/>
      <c r="G5" s="29" t="s">
        <v>50</v>
      </c>
      <c r="H5" s="29"/>
      <c r="I5" s="29"/>
      <c r="J5" s="29"/>
      <c r="K5" s="29"/>
      <c r="L5" s="29"/>
      <c r="M5" s="15"/>
      <c r="N5" s="29" t="s">
        <v>51</v>
      </c>
      <c r="O5" s="29"/>
      <c r="P5" s="29"/>
      <c r="Q5" s="29"/>
      <c r="R5" s="29"/>
      <c r="S5" s="15"/>
      <c r="T5" s="29" t="s">
        <v>52</v>
      </c>
      <c r="U5" s="29"/>
      <c r="V5" s="29"/>
      <c r="W5" s="29"/>
      <c r="X5" s="15"/>
      <c r="Y5" s="29" t="s">
        <v>53</v>
      </c>
      <c r="Z5" s="29"/>
      <c r="AA5" s="29"/>
      <c r="AB5" s="29"/>
      <c r="AC5" s="29"/>
      <c r="AD5" s="29"/>
      <c r="AE5" s="15"/>
      <c r="AF5" s="29" t="s">
        <v>42</v>
      </c>
      <c r="AG5" s="15"/>
      <c r="AH5" s="29" t="s">
        <v>43</v>
      </c>
      <c r="AI5" s="15"/>
      <c r="AJ5" s="29" t="s">
        <v>54</v>
      </c>
      <c r="AK5" s="29"/>
      <c r="AL5" s="29"/>
      <c r="AM5" s="29"/>
      <c r="AN5" s="29"/>
    </row>
    <row r="6" spans="2:4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C6" s="12" t="s">
        <v>40</v>
      </c>
      <c r="AD6" s="12" t="s">
        <v>41</v>
      </c>
      <c r="AF6" s="12" t="s">
        <v>42</v>
      </c>
      <c r="AH6" s="12" t="s">
        <v>43</v>
      </c>
      <c r="AJ6" s="12" t="s">
        <v>44</v>
      </c>
      <c r="AK6" s="12" t="s">
        <v>45</v>
      </c>
      <c r="AL6" s="12" t="s">
        <v>46</v>
      </c>
      <c r="AM6" s="12" t="s">
        <v>47</v>
      </c>
      <c r="AN6" s="12" t="s">
        <v>48</v>
      </c>
    </row>
    <row r="7" spans="2:40" ht="30" customHeight="1" x14ac:dyDescent="0.35">
      <c r="B7" s="10" t="s">
        <v>19</v>
      </c>
      <c r="C7" s="10">
        <v>519</v>
      </c>
      <c r="D7" s="10">
        <v>259</v>
      </c>
      <c r="E7" s="10">
        <v>259</v>
      </c>
      <c r="F7" s="10"/>
      <c r="G7" s="10">
        <v>44</v>
      </c>
      <c r="H7" s="10">
        <v>108</v>
      </c>
      <c r="I7" s="10">
        <v>113</v>
      </c>
      <c r="J7" s="10">
        <v>117</v>
      </c>
      <c r="K7" s="10">
        <v>104</v>
      </c>
      <c r="L7" s="10">
        <v>33</v>
      </c>
      <c r="M7" s="10"/>
      <c r="N7" s="10">
        <v>28</v>
      </c>
      <c r="O7" s="10">
        <v>69</v>
      </c>
      <c r="P7" s="10">
        <v>159</v>
      </c>
      <c r="Q7" s="10">
        <v>171</v>
      </c>
      <c r="R7" s="10">
        <v>89</v>
      </c>
      <c r="S7" s="10"/>
      <c r="T7" s="10">
        <v>11</v>
      </c>
      <c r="U7" s="10">
        <v>81</v>
      </c>
      <c r="V7" s="10">
        <v>154</v>
      </c>
      <c r="W7" s="10">
        <v>222</v>
      </c>
      <c r="X7" s="10"/>
      <c r="Y7" s="10">
        <v>415</v>
      </c>
      <c r="Z7" s="10">
        <v>104</v>
      </c>
      <c r="AA7" s="10" t="s">
        <v>116</v>
      </c>
      <c r="AB7" s="10" t="s">
        <v>116</v>
      </c>
      <c r="AC7" s="10" t="s">
        <v>116</v>
      </c>
      <c r="AD7" s="10" t="s">
        <v>116</v>
      </c>
      <c r="AE7" s="10"/>
      <c r="AF7" s="10">
        <v>260</v>
      </c>
      <c r="AG7" s="10"/>
      <c r="AH7" s="10">
        <v>507</v>
      </c>
      <c r="AI7" s="10"/>
      <c r="AJ7" s="10">
        <v>190</v>
      </c>
      <c r="AK7" s="10">
        <v>70</v>
      </c>
      <c r="AL7" s="10">
        <v>111</v>
      </c>
      <c r="AM7" s="10">
        <v>108</v>
      </c>
      <c r="AN7" s="10">
        <v>40</v>
      </c>
    </row>
    <row r="8" spans="2:40" ht="30" customHeight="1" x14ac:dyDescent="0.35">
      <c r="B8" s="11" t="s">
        <v>20</v>
      </c>
      <c r="C8" s="11">
        <v>530</v>
      </c>
      <c r="D8" s="11">
        <v>293</v>
      </c>
      <c r="E8" s="11">
        <v>236</v>
      </c>
      <c r="F8" s="11"/>
      <c r="G8" s="11">
        <v>48</v>
      </c>
      <c r="H8" s="11">
        <v>122</v>
      </c>
      <c r="I8" s="11">
        <v>118</v>
      </c>
      <c r="J8" s="11">
        <v>120</v>
      </c>
      <c r="K8" s="11">
        <v>90</v>
      </c>
      <c r="L8" s="11">
        <v>32</v>
      </c>
      <c r="M8" s="11"/>
      <c r="N8" s="11">
        <v>29</v>
      </c>
      <c r="O8" s="11">
        <v>72</v>
      </c>
      <c r="P8" s="11">
        <v>160</v>
      </c>
      <c r="Q8" s="11">
        <v>175</v>
      </c>
      <c r="R8" s="11">
        <v>91</v>
      </c>
      <c r="S8" s="11"/>
      <c r="T8" s="11">
        <v>11</v>
      </c>
      <c r="U8" s="11">
        <v>83</v>
      </c>
      <c r="V8" s="11">
        <v>156</v>
      </c>
      <c r="W8" s="11">
        <v>230</v>
      </c>
      <c r="X8" s="11"/>
      <c r="Y8" s="11">
        <v>428</v>
      </c>
      <c r="Z8" s="11">
        <v>102</v>
      </c>
      <c r="AA8" s="11" t="s">
        <v>116</v>
      </c>
      <c r="AB8" s="11" t="s">
        <v>116</v>
      </c>
      <c r="AC8" s="11" t="s">
        <v>116</v>
      </c>
      <c r="AD8" s="11" t="s">
        <v>116</v>
      </c>
      <c r="AE8" s="11"/>
      <c r="AF8" s="11">
        <v>267</v>
      </c>
      <c r="AG8" s="11"/>
      <c r="AH8" s="11">
        <v>519</v>
      </c>
      <c r="AI8" s="11"/>
      <c r="AJ8" s="11">
        <v>187</v>
      </c>
      <c r="AK8" s="11">
        <v>69</v>
      </c>
      <c r="AL8" s="11">
        <v>107</v>
      </c>
      <c r="AM8" s="11">
        <v>122</v>
      </c>
      <c r="AN8" s="11">
        <v>45</v>
      </c>
    </row>
    <row r="9" spans="2:40" x14ac:dyDescent="0.35">
      <c r="B9" s="18" t="s">
        <v>531</v>
      </c>
      <c r="C9" s="17">
        <v>0.24228187990627101</v>
      </c>
      <c r="D9" s="17">
        <v>0.20566205529113299</v>
      </c>
      <c r="E9" s="17">
        <v>0.28873791420397499</v>
      </c>
      <c r="F9" s="17"/>
      <c r="G9" s="17">
        <v>0.19423919611562401</v>
      </c>
      <c r="H9" s="17">
        <v>0.139254588859619</v>
      </c>
      <c r="I9" s="17">
        <v>0.23319146961595599</v>
      </c>
      <c r="J9" s="17">
        <v>0.25766740410109901</v>
      </c>
      <c r="K9" s="17">
        <v>0.35580784754774403</v>
      </c>
      <c r="L9" s="17">
        <v>0.36345007870972201</v>
      </c>
      <c r="M9" s="17"/>
      <c r="N9" s="17">
        <v>0.44426710322035301</v>
      </c>
      <c r="O9" s="17">
        <v>0.27834076956688503</v>
      </c>
      <c r="P9" s="17">
        <v>0.37008454310553002</v>
      </c>
      <c r="Q9" s="17">
        <v>0.15545375474137599</v>
      </c>
      <c r="R9" s="17">
        <v>7.8625687582869905E-2</v>
      </c>
      <c r="S9" s="17"/>
      <c r="T9" s="17">
        <v>0.167580816738784</v>
      </c>
      <c r="U9" s="17">
        <v>0.36080956214471799</v>
      </c>
      <c r="V9" s="17">
        <v>0.25145936853920497</v>
      </c>
      <c r="W9" s="17">
        <v>0.175572593412125</v>
      </c>
      <c r="X9" s="17"/>
      <c r="Y9" s="17">
        <v>0.20498122582991901</v>
      </c>
      <c r="Z9" s="17">
        <v>0.39795974015098101</v>
      </c>
      <c r="AA9" s="17" t="s">
        <v>117</v>
      </c>
      <c r="AB9" s="17" t="s">
        <v>117</v>
      </c>
      <c r="AC9" s="17" t="s">
        <v>117</v>
      </c>
      <c r="AD9" s="17" t="s">
        <v>117</v>
      </c>
      <c r="AE9" s="17"/>
      <c r="AF9" s="17">
        <v>0.25468603127228601</v>
      </c>
      <c r="AG9" s="17"/>
      <c r="AH9" s="17">
        <v>0.24234670063191799</v>
      </c>
      <c r="AI9" s="17"/>
      <c r="AJ9" s="17">
        <v>0.195947644066852</v>
      </c>
      <c r="AK9" s="17">
        <v>0.24476360950663101</v>
      </c>
      <c r="AL9" s="17">
        <v>0.297104529459921</v>
      </c>
      <c r="AM9" s="17">
        <v>0.28442314577866701</v>
      </c>
      <c r="AN9" s="17">
        <v>0.18656804061622301</v>
      </c>
    </row>
    <row r="10" spans="2:40" x14ac:dyDescent="0.35">
      <c r="B10" s="18" t="s">
        <v>532</v>
      </c>
      <c r="C10" s="17">
        <v>0.28814917174648302</v>
      </c>
      <c r="D10" s="17">
        <v>0.301165707328857</v>
      </c>
      <c r="E10" s="17">
        <v>0.273205967386003</v>
      </c>
      <c r="F10" s="17"/>
      <c r="G10" s="17">
        <v>0.29368435408506199</v>
      </c>
      <c r="H10" s="17">
        <v>0.31004716971893798</v>
      </c>
      <c r="I10" s="17">
        <v>0.26141799288560202</v>
      </c>
      <c r="J10" s="17">
        <v>0.29134384283443898</v>
      </c>
      <c r="K10" s="17">
        <v>0.26974265121032298</v>
      </c>
      <c r="L10" s="17">
        <v>0.33537965153053301</v>
      </c>
      <c r="M10" s="17"/>
      <c r="N10" s="17">
        <v>0.48110347790616897</v>
      </c>
      <c r="O10" s="17">
        <v>0.34275005962569999</v>
      </c>
      <c r="P10" s="17">
        <v>0.249689734978947</v>
      </c>
      <c r="Q10" s="17">
        <v>0.32688638679584597</v>
      </c>
      <c r="R10" s="17">
        <v>0.17497891916632599</v>
      </c>
      <c r="S10" s="17"/>
      <c r="T10" s="17">
        <v>0.470499647923386</v>
      </c>
      <c r="U10" s="17">
        <v>0.24203225552108601</v>
      </c>
      <c r="V10" s="17">
        <v>0.34399351030500602</v>
      </c>
      <c r="W10" s="17">
        <v>0.26572158950054398</v>
      </c>
      <c r="X10" s="17"/>
      <c r="Y10" s="17">
        <v>0.30183233411739302</v>
      </c>
      <c r="Z10" s="17">
        <v>0.23104118015673999</v>
      </c>
      <c r="AA10" s="17" t="s">
        <v>117</v>
      </c>
      <c r="AB10" s="17" t="s">
        <v>117</v>
      </c>
      <c r="AC10" s="17" t="s">
        <v>117</v>
      </c>
      <c r="AD10" s="17" t="s">
        <v>117</v>
      </c>
      <c r="AE10" s="17"/>
      <c r="AF10" s="17">
        <v>0.29973977517959499</v>
      </c>
      <c r="AG10" s="17"/>
      <c r="AH10" s="17">
        <v>0.289013896135074</v>
      </c>
      <c r="AI10" s="17"/>
      <c r="AJ10" s="17">
        <v>0.28196208903361297</v>
      </c>
      <c r="AK10" s="17">
        <v>0.32641440276571698</v>
      </c>
      <c r="AL10" s="17">
        <v>0.28520318508640102</v>
      </c>
      <c r="AM10" s="17">
        <v>0.261112483195093</v>
      </c>
      <c r="AN10" s="17">
        <v>0.33476268448907298</v>
      </c>
    </row>
    <row r="11" spans="2:40" x14ac:dyDescent="0.35">
      <c r="B11" s="18" t="s">
        <v>533</v>
      </c>
      <c r="C11" s="17">
        <v>0.22118720277376899</v>
      </c>
      <c r="D11" s="17">
        <v>0.24940753147213901</v>
      </c>
      <c r="E11" s="17">
        <v>0.18709744657981001</v>
      </c>
      <c r="F11" s="17"/>
      <c r="G11" s="17">
        <v>0.17841691998499601</v>
      </c>
      <c r="H11" s="17">
        <v>0.230649886036948</v>
      </c>
      <c r="I11" s="17">
        <v>0.24806686444204001</v>
      </c>
      <c r="J11" s="17">
        <v>0.22703432480824701</v>
      </c>
      <c r="K11" s="17">
        <v>0.20420045839336901</v>
      </c>
      <c r="L11" s="17">
        <v>0.17560321521130001</v>
      </c>
      <c r="M11" s="17"/>
      <c r="N11" s="17">
        <v>0</v>
      </c>
      <c r="O11" s="17">
        <v>0.21823877141448</v>
      </c>
      <c r="P11" s="17">
        <v>0.224813724684091</v>
      </c>
      <c r="Q11" s="17">
        <v>0.25201596023922601</v>
      </c>
      <c r="R11" s="17">
        <v>0.236113851420204</v>
      </c>
      <c r="S11" s="17"/>
      <c r="T11" s="17">
        <v>0.101358411164505</v>
      </c>
      <c r="U11" s="17">
        <v>0.176261931837953</v>
      </c>
      <c r="V11" s="17">
        <v>0.19987980954229101</v>
      </c>
      <c r="W11" s="17">
        <v>0.25611078612758797</v>
      </c>
      <c r="X11" s="17"/>
      <c r="Y11" s="17">
        <v>0.23393325480312599</v>
      </c>
      <c r="Z11" s="17">
        <v>0.16799033114689699</v>
      </c>
      <c r="AA11" s="17" t="s">
        <v>117</v>
      </c>
      <c r="AB11" s="17" t="s">
        <v>117</v>
      </c>
      <c r="AC11" s="17" t="s">
        <v>117</v>
      </c>
      <c r="AD11" s="17" t="s">
        <v>117</v>
      </c>
      <c r="AE11" s="17"/>
      <c r="AF11" s="17">
        <v>0.16584281402857201</v>
      </c>
      <c r="AG11" s="17"/>
      <c r="AH11" s="17">
        <v>0.22415665039121599</v>
      </c>
      <c r="AI11" s="17"/>
      <c r="AJ11" s="17">
        <v>0.20151955027941701</v>
      </c>
      <c r="AK11" s="17">
        <v>0.186489988479243</v>
      </c>
      <c r="AL11" s="17">
        <v>0.231825377148241</v>
      </c>
      <c r="AM11" s="17">
        <v>0.24926463413639799</v>
      </c>
      <c r="AN11" s="17">
        <v>0.254628223784515</v>
      </c>
    </row>
    <row r="12" spans="2:40" x14ac:dyDescent="0.35">
      <c r="B12" s="18" t="s">
        <v>534</v>
      </c>
      <c r="C12" s="17">
        <v>9.7687598705617301E-2</v>
      </c>
      <c r="D12" s="17">
        <v>0.10427380450782101</v>
      </c>
      <c r="E12" s="17">
        <v>8.5730920216095005E-2</v>
      </c>
      <c r="F12" s="17"/>
      <c r="G12" s="17">
        <v>7.4838824869689499E-2</v>
      </c>
      <c r="H12" s="17">
        <v>0.124151920493941</v>
      </c>
      <c r="I12" s="17">
        <v>8.0970347487545502E-2</v>
      </c>
      <c r="J12" s="17">
        <v>9.8597322261032794E-2</v>
      </c>
      <c r="K12" s="17">
        <v>9.6747304117637101E-2</v>
      </c>
      <c r="L12" s="17">
        <v>9.1677023659666707E-2</v>
      </c>
      <c r="M12" s="17"/>
      <c r="N12" s="17">
        <v>3.7839870546556902E-2</v>
      </c>
      <c r="O12" s="17">
        <v>7.2121626681693599E-2</v>
      </c>
      <c r="P12" s="17">
        <v>8.1728924100755607E-2</v>
      </c>
      <c r="Q12" s="17">
        <v>0.1000149821558</v>
      </c>
      <c r="R12" s="17">
        <v>0.163558090272162</v>
      </c>
      <c r="S12" s="17"/>
      <c r="T12" s="17">
        <v>0.180061329989743</v>
      </c>
      <c r="U12" s="17">
        <v>4.7053926656491399E-2</v>
      </c>
      <c r="V12" s="17">
        <v>8.9881247961941593E-2</v>
      </c>
      <c r="W12" s="17">
        <v>0.133149149591686</v>
      </c>
      <c r="X12" s="17"/>
      <c r="Y12" s="17">
        <v>0.101688303366577</v>
      </c>
      <c r="Z12" s="17">
        <v>8.0990273778971805E-2</v>
      </c>
      <c r="AA12" s="17" t="s">
        <v>117</v>
      </c>
      <c r="AB12" s="17" t="s">
        <v>117</v>
      </c>
      <c r="AC12" s="17" t="s">
        <v>117</v>
      </c>
      <c r="AD12" s="17" t="s">
        <v>117</v>
      </c>
      <c r="AE12" s="17"/>
      <c r="AF12" s="17">
        <v>9.0023359979314904E-2</v>
      </c>
      <c r="AG12" s="17"/>
      <c r="AH12" s="17">
        <v>9.8054624224554104E-2</v>
      </c>
      <c r="AI12" s="17"/>
      <c r="AJ12" s="17">
        <v>9.8515314223468195E-2</v>
      </c>
      <c r="AK12" s="17">
        <v>6.8590379021545994E-2</v>
      </c>
      <c r="AL12" s="17">
        <v>8.0569132996058002E-2</v>
      </c>
      <c r="AM12" s="17">
        <v>0.125680297368402</v>
      </c>
      <c r="AN12" s="17">
        <v>0.104113920054142</v>
      </c>
    </row>
    <row r="13" spans="2:40" x14ac:dyDescent="0.35">
      <c r="B13" s="18" t="s">
        <v>535</v>
      </c>
      <c r="C13" s="17">
        <v>8.4493979477507905E-2</v>
      </c>
      <c r="D13" s="17">
        <v>7.6326889881783794E-2</v>
      </c>
      <c r="E13" s="17">
        <v>9.4982518522318607E-2</v>
      </c>
      <c r="F13" s="17"/>
      <c r="G13" s="17">
        <v>0.177042921161185</v>
      </c>
      <c r="H13" s="17">
        <v>0.102156712012411</v>
      </c>
      <c r="I13" s="17">
        <v>9.5987711665907499E-2</v>
      </c>
      <c r="J13" s="17">
        <v>6.3092334190013602E-2</v>
      </c>
      <c r="K13" s="17">
        <v>5.4649967311031403E-2</v>
      </c>
      <c r="L13" s="17">
        <v>0</v>
      </c>
      <c r="M13" s="17"/>
      <c r="N13" s="17">
        <v>0</v>
      </c>
      <c r="O13" s="17">
        <v>7.3811822150446904E-2</v>
      </c>
      <c r="P13" s="17">
        <v>2.9078442808003899E-2</v>
      </c>
      <c r="Q13" s="17">
        <v>8.9123579002899397E-2</v>
      </c>
      <c r="R13" s="17">
        <v>0.210579544396202</v>
      </c>
      <c r="S13" s="17"/>
      <c r="T13" s="17">
        <v>8.0499794183582302E-2</v>
      </c>
      <c r="U13" s="17">
        <v>9.2749318426723695E-2</v>
      </c>
      <c r="V13" s="17">
        <v>6.9860498650141503E-2</v>
      </c>
      <c r="W13" s="17">
        <v>9.4737418353263395E-2</v>
      </c>
      <c r="X13" s="17"/>
      <c r="Y13" s="17">
        <v>9.0224885965911994E-2</v>
      </c>
      <c r="Z13" s="17">
        <v>6.05754911434686E-2</v>
      </c>
      <c r="AA13" s="17" t="s">
        <v>117</v>
      </c>
      <c r="AB13" s="17" t="s">
        <v>117</v>
      </c>
      <c r="AC13" s="17" t="s">
        <v>117</v>
      </c>
      <c r="AD13" s="17" t="s">
        <v>117</v>
      </c>
      <c r="AE13" s="17"/>
      <c r="AF13" s="17">
        <v>9.1640244329197998E-2</v>
      </c>
      <c r="AG13" s="17"/>
      <c r="AH13" s="17">
        <v>8.1294055332097895E-2</v>
      </c>
      <c r="AI13" s="17"/>
      <c r="AJ13" s="17">
        <v>0.117204309330637</v>
      </c>
      <c r="AK13" s="17">
        <v>6.9707719166235693E-2</v>
      </c>
      <c r="AL13" s="17">
        <v>7.6010252595531499E-2</v>
      </c>
      <c r="AM13" s="17">
        <v>3.69239384741996E-2</v>
      </c>
      <c r="AN13" s="17">
        <v>0.11992713105604599</v>
      </c>
    </row>
    <row r="14" spans="2:40" x14ac:dyDescent="0.35">
      <c r="B14" s="18" t="s">
        <v>536</v>
      </c>
      <c r="C14" s="17">
        <v>3.4835834890401998E-2</v>
      </c>
      <c r="D14" s="17">
        <v>4.1534137699029999E-2</v>
      </c>
      <c r="E14" s="17">
        <v>2.6670298063535599E-2</v>
      </c>
      <c r="F14" s="17"/>
      <c r="G14" s="17">
        <v>6.3984622476305097E-2</v>
      </c>
      <c r="H14" s="17">
        <v>6.8116247270853303E-2</v>
      </c>
      <c r="I14" s="17">
        <v>3.1886597837891301E-2</v>
      </c>
      <c r="J14" s="17">
        <v>2.7692454542818799E-2</v>
      </c>
      <c r="K14" s="17">
        <v>0</v>
      </c>
      <c r="L14" s="17">
        <v>0</v>
      </c>
      <c r="M14" s="17"/>
      <c r="N14" s="17">
        <v>0</v>
      </c>
      <c r="O14" s="17">
        <v>0</v>
      </c>
      <c r="P14" s="17">
        <v>8.2459601100418802E-3</v>
      </c>
      <c r="Q14" s="17">
        <v>5.90555242637456E-2</v>
      </c>
      <c r="R14" s="17">
        <v>7.4435450224778696E-2</v>
      </c>
      <c r="S14" s="17"/>
      <c r="T14" s="17">
        <v>0</v>
      </c>
      <c r="U14" s="17">
        <v>2.7713623166782698E-2</v>
      </c>
      <c r="V14" s="17">
        <v>1.9521878874884099E-2</v>
      </c>
      <c r="W14" s="17">
        <v>5.7086295213309497E-2</v>
      </c>
      <c r="X14" s="17"/>
      <c r="Y14" s="17">
        <v>3.3325758988470802E-2</v>
      </c>
      <c r="Z14" s="17">
        <v>4.1138281617972797E-2</v>
      </c>
      <c r="AA14" s="17" t="s">
        <v>117</v>
      </c>
      <c r="AB14" s="17" t="s">
        <v>117</v>
      </c>
      <c r="AC14" s="17" t="s">
        <v>117</v>
      </c>
      <c r="AD14" s="17" t="s">
        <v>117</v>
      </c>
      <c r="AE14" s="17"/>
      <c r="AF14" s="17">
        <v>6.2294914376865698E-2</v>
      </c>
      <c r="AG14" s="17"/>
      <c r="AH14" s="17">
        <v>3.5578642151274001E-2</v>
      </c>
      <c r="AI14" s="17"/>
      <c r="AJ14" s="17">
        <v>6.8718692404640194E-2</v>
      </c>
      <c r="AK14" s="17">
        <v>3.5057335954665897E-2</v>
      </c>
      <c r="AL14" s="17">
        <v>2.0643812339051298E-2</v>
      </c>
      <c r="AM14" s="17">
        <v>8.1807403297259502E-3</v>
      </c>
      <c r="AN14" s="17">
        <v>0</v>
      </c>
    </row>
    <row r="15" spans="2:40" x14ac:dyDescent="0.35">
      <c r="B15" s="18" t="s">
        <v>537</v>
      </c>
      <c r="C15" s="17">
        <v>4.9874221408485802E-3</v>
      </c>
      <c r="D15" s="17">
        <v>0</v>
      </c>
      <c r="E15" s="17">
        <v>1.11970135068936E-2</v>
      </c>
      <c r="F15" s="17"/>
      <c r="G15" s="17">
        <v>1.7793161307138799E-2</v>
      </c>
      <c r="H15" s="17">
        <v>0</v>
      </c>
      <c r="I15" s="17">
        <v>1.5203627325957999E-2</v>
      </c>
      <c r="J15" s="17">
        <v>0</v>
      </c>
      <c r="K15" s="17">
        <v>0</v>
      </c>
      <c r="L15" s="17">
        <v>0</v>
      </c>
      <c r="M15" s="17"/>
      <c r="N15" s="17">
        <v>0</v>
      </c>
      <c r="O15" s="17">
        <v>0</v>
      </c>
      <c r="P15" s="17">
        <v>0</v>
      </c>
      <c r="Q15" s="17">
        <v>0</v>
      </c>
      <c r="R15" s="17">
        <v>2.8929800064567301E-2</v>
      </c>
      <c r="S15" s="17"/>
      <c r="T15" s="17">
        <v>0</v>
      </c>
      <c r="U15" s="17">
        <v>1.08809681297017E-2</v>
      </c>
      <c r="V15" s="17">
        <v>0</v>
      </c>
      <c r="W15" s="17">
        <v>7.5618400758704603E-3</v>
      </c>
      <c r="X15" s="17"/>
      <c r="Y15" s="17">
        <v>6.18241613495991E-3</v>
      </c>
      <c r="Z15" s="17">
        <v>0</v>
      </c>
      <c r="AA15" s="17" t="s">
        <v>117</v>
      </c>
      <c r="AB15" s="17" t="s">
        <v>117</v>
      </c>
      <c r="AC15" s="17" t="s">
        <v>117</v>
      </c>
      <c r="AD15" s="17" t="s">
        <v>117</v>
      </c>
      <c r="AE15" s="17"/>
      <c r="AF15" s="17">
        <v>6.5097261478446796E-3</v>
      </c>
      <c r="AG15" s="17"/>
      <c r="AH15" s="17">
        <v>5.0937693373751302E-3</v>
      </c>
      <c r="AI15" s="17"/>
      <c r="AJ15" s="17">
        <v>9.2999008158117808E-3</v>
      </c>
      <c r="AK15" s="17">
        <v>1.3124114597638801E-2</v>
      </c>
      <c r="AL15" s="17">
        <v>0</v>
      </c>
      <c r="AM15" s="17">
        <v>0</v>
      </c>
      <c r="AN15" s="17">
        <v>0</v>
      </c>
    </row>
    <row r="16" spans="2:40" x14ac:dyDescent="0.35">
      <c r="B16" s="18" t="s">
        <v>538</v>
      </c>
      <c r="C16" s="19">
        <v>2.6376910359102002E-2</v>
      </c>
      <c r="D16" s="19">
        <v>2.1629873819235802E-2</v>
      </c>
      <c r="E16" s="19">
        <v>3.2377921521368903E-2</v>
      </c>
      <c r="F16" s="19"/>
      <c r="G16" s="19">
        <v>0</v>
      </c>
      <c r="H16" s="19">
        <v>2.56234756072913E-2</v>
      </c>
      <c r="I16" s="19">
        <v>3.3275388739099597E-2</v>
      </c>
      <c r="J16" s="19">
        <v>3.4572317262349501E-2</v>
      </c>
      <c r="K16" s="19">
        <v>1.8851771419896302E-2</v>
      </c>
      <c r="L16" s="19">
        <v>3.3890030888778698E-2</v>
      </c>
      <c r="M16" s="19"/>
      <c r="N16" s="19">
        <v>3.6789548326921197E-2</v>
      </c>
      <c r="O16" s="19">
        <v>1.47369505607954E-2</v>
      </c>
      <c r="P16" s="19">
        <v>3.63586702126295E-2</v>
      </c>
      <c r="Q16" s="19">
        <v>1.74498128011077E-2</v>
      </c>
      <c r="R16" s="19">
        <v>3.2778656872890097E-2</v>
      </c>
      <c r="S16" s="19"/>
      <c r="T16" s="19">
        <v>0</v>
      </c>
      <c r="U16" s="19">
        <v>4.2498414116543697E-2</v>
      </c>
      <c r="V16" s="19">
        <v>2.5403686126530298E-2</v>
      </c>
      <c r="W16" s="19">
        <v>1.0060327725614601E-2</v>
      </c>
      <c r="X16" s="19"/>
      <c r="Y16" s="19">
        <v>2.7831820793642999E-2</v>
      </c>
      <c r="Z16" s="19">
        <v>2.0304702004968901E-2</v>
      </c>
      <c r="AA16" s="19" t="s">
        <v>117</v>
      </c>
      <c r="AB16" s="19" t="s">
        <v>117</v>
      </c>
      <c r="AC16" s="19" t="s">
        <v>117</v>
      </c>
      <c r="AD16" s="19" t="s">
        <v>117</v>
      </c>
      <c r="AE16" s="19"/>
      <c r="AF16" s="19">
        <v>2.9263134686323699E-2</v>
      </c>
      <c r="AG16" s="19"/>
      <c r="AH16" s="19">
        <v>2.4461661796490501E-2</v>
      </c>
      <c r="AI16" s="19"/>
      <c r="AJ16" s="19">
        <v>2.6832499845560898E-2</v>
      </c>
      <c r="AK16" s="19">
        <v>5.5852450508323097E-2</v>
      </c>
      <c r="AL16" s="19">
        <v>8.6437103747953603E-3</v>
      </c>
      <c r="AM16" s="19">
        <v>3.4414760717515099E-2</v>
      </c>
      <c r="AN16" s="19">
        <v>0</v>
      </c>
    </row>
    <row r="17" spans="2:2" x14ac:dyDescent="0.35">
      <c r="B17" s="16" t="s">
        <v>222</v>
      </c>
    </row>
    <row r="18" spans="2:2" x14ac:dyDescent="0.35">
      <c r="B18" t="s">
        <v>63</v>
      </c>
    </row>
    <row r="19" spans="2:2" x14ac:dyDescent="0.35">
      <c r="B19" t="s">
        <v>64</v>
      </c>
    </row>
    <row r="21" spans="2:2" x14ac:dyDescent="0.35">
      <c r="B21" s="8" t="str">
        <f>HYPERLINK("#'Contents'!A1", "Return to Contents")</f>
        <v>Return to Contents</v>
      </c>
    </row>
  </sheetData>
  <mergeCells count="9">
    <mergeCell ref="AF5"/>
    <mergeCell ref="AH5"/>
    <mergeCell ref="AJ5:AN5"/>
    <mergeCell ref="D2:AH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C00-000000000000}">
  <dimension ref="B2:AN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0" width="10.7265625" customWidth="1"/>
    <col min="41" max="41" width="2.1796875" customWidth="1"/>
  </cols>
  <sheetData>
    <row r="2" spans="2:40" ht="40" customHeight="1" x14ac:dyDescent="0.35">
      <c r="D2" s="30" t="s">
        <v>542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row>
    <row r="5" spans="2:40" ht="30" customHeight="1" x14ac:dyDescent="0.35">
      <c r="B5" s="15"/>
      <c r="C5" s="15"/>
      <c r="D5" s="29" t="s">
        <v>49</v>
      </c>
      <c r="E5" s="29"/>
      <c r="F5" s="15"/>
      <c r="G5" s="29" t="s">
        <v>50</v>
      </c>
      <c r="H5" s="29"/>
      <c r="I5" s="29"/>
      <c r="J5" s="29"/>
      <c r="K5" s="29"/>
      <c r="L5" s="29"/>
      <c r="M5" s="15"/>
      <c r="N5" s="29" t="s">
        <v>51</v>
      </c>
      <c r="O5" s="29"/>
      <c r="P5" s="29"/>
      <c r="Q5" s="29"/>
      <c r="R5" s="29"/>
      <c r="S5" s="15"/>
      <c r="T5" s="29" t="s">
        <v>52</v>
      </c>
      <c r="U5" s="29"/>
      <c r="V5" s="29"/>
      <c r="W5" s="29"/>
      <c r="X5" s="15"/>
      <c r="Y5" s="29" t="s">
        <v>53</v>
      </c>
      <c r="Z5" s="29"/>
      <c r="AA5" s="29"/>
      <c r="AB5" s="29"/>
      <c r="AC5" s="29"/>
      <c r="AD5" s="29"/>
      <c r="AE5" s="15"/>
      <c r="AF5" s="29" t="s">
        <v>42</v>
      </c>
      <c r="AG5" s="15"/>
      <c r="AH5" s="29" t="s">
        <v>43</v>
      </c>
      <c r="AI5" s="15"/>
      <c r="AJ5" s="29" t="s">
        <v>54</v>
      </c>
      <c r="AK5" s="29"/>
      <c r="AL5" s="29"/>
      <c r="AM5" s="29"/>
      <c r="AN5" s="29"/>
    </row>
    <row r="6" spans="2:4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C6" s="12" t="s">
        <v>40</v>
      </c>
      <c r="AD6" s="12" t="s">
        <v>41</v>
      </c>
      <c r="AF6" s="12" t="s">
        <v>42</v>
      </c>
      <c r="AH6" s="12" t="s">
        <v>43</v>
      </c>
      <c r="AJ6" s="12" t="s">
        <v>44</v>
      </c>
      <c r="AK6" s="12" t="s">
        <v>45</v>
      </c>
      <c r="AL6" s="12" t="s">
        <v>46</v>
      </c>
      <c r="AM6" s="12" t="s">
        <v>47</v>
      </c>
      <c r="AN6" s="12" t="s">
        <v>48</v>
      </c>
    </row>
    <row r="7" spans="2:40" ht="30" customHeight="1" x14ac:dyDescent="0.35">
      <c r="B7" s="10" t="s">
        <v>19</v>
      </c>
      <c r="C7" s="10">
        <v>519</v>
      </c>
      <c r="D7" s="10">
        <v>259</v>
      </c>
      <c r="E7" s="10">
        <v>259</v>
      </c>
      <c r="F7" s="10"/>
      <c r="G7" s="10">
        <v>44</v>
      </c>
      <c r="H7" s="10">
        <v>108</v>
      </c>
      <c r="I7" s="10">
        <v>113</v>
      </c>
      <c r="J7" s="10">
        <v>117</v>
      </c>
      <c r="K7" s="10">
        <v>104</v>
      </c>
      <c r="L7" s="10">
        <v>33</v>
      </c>
      <c r="M7" s="10"/>
      <c r="N7" s="10">
        <v>28</v>
      </c>
      <c r="O7" s="10">
        <v>69</v>
      </c>
      <c r="P7" s="10">
        <v>159</v>
      </c>
      <c r="Q7" s="10">
        <v>171</v>
      </c>
      <c r="R7" s="10">
        <v>89</v>
      </c>
      <c r="S7" s="10"/>
      <c r="T7" s="10">
        <v>11</v>
      </c>
      <c r="U7" s="10">
        <v>81</v>
      </c>
      <c r="V7" s="10">
        <v>154</v>
      </c>
      <c r="W7" s="10">
        <v>222</v>
      </c>
      <c r="X7" s="10"/>
      <c r="Y7" s="10">
        <v>415</v>
      </c>
      <c r="Z7" s="10">
        <v>104</v>
      </c>
      <c r="AA7" s="10" t="s">
        <v>116</v>
      </c>
      <c r="AB7" s="10" t="s">
        <v>116</v>
      </c>
      <c r="AC7" s="10" t="s">
        <v>116</v>
      </c>
      <c r="AD7" s="10" t="s">
        <v>116</v>
      </c>
      <c r="AE7" s="10"/>
      <c r="AF7" s="10">
        <v>260</v>
      </c>
      <c r="AG7" s="10"/>
      <c r="AH7" s="10">
        <v>507</v>
      </c>
      <c r="AI7" s="10"/>
      <c r="AJ7" s="10">
        <v>190</v>
      </c>
      <c r="AK7" s="10">
        <v>70</v>
      </c>
      <c r="AL7" s="10">
        <v>111</v>
      </c>
      <c r="AM7" s="10">
        <v>108</v>
      </c>
      <c r="AN7" s="10">
        <v>40</v>
      </c>
    </row>
    <row r="8" spans="2:40" ht="30" customHeight="1" x14ac:dyDescent="0.35">
      <c r="B8" s="11" t="s">
        <v>20</v>
      </c>
      <c r="C8" s="11">
        <v>530</v>
      </c>
      <c r="D8" s="11">
        <v>293</v>
      </c>
      <c r="E8" s="11">
        <v>236</v>
      </c>
      <c r="F8" s="11"/>
      <c r="G8" s="11">
        <v>48</v>
      </c>
      <c r="H8" s="11">
        <v>122</v>
      </c>
      <c r="I8" s="11">
        <v>118</v>
      </c>
      <c r="J8" s="11">
        <v>120</v>
      </c>
      <c r="K8" s="11">
        <v>90</v>
      </c>
      <c r="L8" s="11">
        <v>32</v>
      </c>
      <c r="M8" s="11"/>
      <c r="N8" s="11">
        <v>29</v>
      </c>
      <c r="O8" s="11">
        <v>72</v>
      </c>
      <c r="P8" s="11">
        <v>160</v>
      </c>
      <c r="Q8" s="11">
        <v>175</v>
      </c>
      <c r="R8" s="11">
        <v>91</v>
      </c>
      <c r="S8" s="11"/>
      <c r="T8" s="11">
        <v>11</v>
      </c>
      <c r="U8" s="11">
        <v>83</v>
      </c>
      <c r="V8" s="11">
        <v>156</v>
      </c>
      <c r="W8" s="11">
        <v>230</v>
      </c>
      <c r="X8" s="11"/>
      <c r="Y8" s="11">
        <v>428</v>
      </c>
      <c r="Z8" s="11">
        <v>102</v>
      </c>
      <c r="AA8" s="11" t="s">
        <v>116</v>
      </c>
      <c r="AB8" s="11" t="s">
        <v>116</v>
      </c>
      <c r="AC8" s="11" t="s">
        <v>116</v>
      </c>
      <c r="AD8" s="11" t="s">
        <v>116</v>
      </c>
      <c r="AE8" s="11"/>
      <c r="AF8" s="11">
        <v>267</v>
      </c>
      <c r="AG8" s="11"/>
      <c r="AH8" s="11">
        <v>519</v>
      </c>
      <c r="AI8" s="11"/>
      <c r="AJ8" s="11">
        <v>187</v>
      </c>
      <c r="AK8" s="11">
        <v>69</v>
      </c>
      <c r="AL8" s="11">
        <v>107</v>
      </c>
      <c r="AM8" s="11">
        <v>122</v>
      </c>
      <c r="AN8" s="11">
        <v>45</v>
      </c>
    </row>
    <row r="9" spans="2:40" x14ac:dyDescent="0.35">
      <c r="B9" s="18" t="s">
        <v>531</v>
      </c>
      <c r="C9" s="17">
        <v>0.278849834974567</v>
      </c>
      <c r="D9" s="17">
        <v>0.25902348069562903</v>
      </c>
      <c r="E9" s="17">
        <v>0.30462094282487701</v>
      </c>
      <c r="F9" s="17"/>
      <c r="G9" s="17">
        <v>0.35189914400574801</v>
      </c>
      <c r="H9" s="17">
        <v>0.184816551180951</v>
      </c>
      <c r="I9" s="17">
        <v>0.238273862297949</v>
      </c>
      <c r="J9" s="17">
        <v>0.236724299964409</v>
      </c>
      <c r="K9" s="17">
        <v>0.42523242356510299</v>
      </c>
      <c r="L9" s="17">
        <v>0.42399042718340602</v>
      </c>
      <c r="M9" s="17"/>
      <c r="N9" s="17">
        <v>0.70385856158848503</v>
      </c>
      <c r="O9" s="17">
        <v>0.450258485555663</v>
      </c>
      <c r="P9" s="17">
        <v>0.35583839349579699</v>
      </c>
      <c r="Q9" s="17">
        <v>0.16354673772285599</v>
      </c>
      <c r="R9" s="17">
        <v>8.2622454577117296E-2</v>
      </c>
      <c r="S9" s="17"/>
      <c r="T9" s="17">
        <v>0.268939227903289</v>
      </c>
      <c r="U9" s="17">
        <v>0.37532587908682702</v>
      </c>
      <c r="V9" s="17">
        <v>0.34073238966019598</v>
      </c>
      <c r="W9" s="17">
        <v>0.18174600326273499</v>
      </c>
      <c r="X9" s="17"/>
      <c r="Y9" s="17">
        <v>0.22518817707084299</v>
      </c>
      <c r="Z9" s="17">
        <v>0.50281191517121204</v>
      </c>
      <c r="AA9" s="17" t="s">
        <v>117</v>
      </c>
      <c r="AB9" s="17" t="s">
        <v>117</v>
      </c>
      <c r="AC9" s="17" t="s">
        <v>117</v>
      </c>
      <c r="AD9" s="17" t="s">
        <v>117</v>
      </c>
      <c r="AE9" s="17"/>
      <c r="AF9" s="17">
        <v>0.28626533967460399</v>
      </c>
      <c r="AG9" s="17"/>
      <c r="AH9" s="17">
        <v>0.27949423752602798</v>
      </c>
      <c r="AI9" s="17"/>
      <c r="AJ9" s="17">
        <v>0.22804783497264899</v>
      </c>
      <c r="AK9" s="17">
        <v>0.24652857712624801</v>
      </c>
      <c r="AL9" s="17">
        <v>0.31490381988071797</v>
      </c>
      <c r="AM9" s="17">
        <v>0.31440271436932499</v>
      </c>
      <c r="AN9" s="17">
        <v>0.35669533773908402</v>
      </c>
    </row>
    <row r="10" spans="2:40" x14ac:dyDescent="0.35">
      <c r="B10" s="18" t="s">
        <v>532</v>
      </c>
      <c r="C10" s="17">
        <v>0.19385122429733401</v>
      </c>
      <c r="D10" s="17">
        <v>0.22543260080911101</v>
      </c>
      <c r="E10" s="17">
        <v>0.15547624783860101</v>
      </c>
      <c r="F10" s="17"/>
      <c r="G10" s="17">
        <v>8.9072420627874196E-2</v>
      </c>
      <c r="H10" s="17">
        <v>0.19070289645366001</v>
      </c>
      <c r="I10" s="17">
        <v>0.25164086068309599</v>
      </c>
      <c r="J10" s="17">
        <v>0.22208119776018001</v>
      </c>
      <c r="K10" s="17">
        <v>0.12114740438806799</v>
      </c>
      <c r="L10" s="17">
        <v>0.24997414092820899</v>
      </c>
      <c r="M10" s="17"/>
      <c r="N10" s="17">
        <v>0.113538867199781</v>
      </c>
      <c r="O10" s="17">
        <v>7.9563578045968697E-2</v>
      </c>
      <c r="P10" s="17">
        <v>0.244181237249355</v>
      </c>
      <c r="Q10" s="17">
        <v>0.23652200146560501</v>
      </c>
      <c r="R10" s="17">
        <v>0.13430905428977699</v>
      </c>
      <c r="S10" s="17"/>
      <c r="T10" s="17">
        <v>0.19608859309707399</v>
      </c>
      <c r="U10" s="17">
        <v>0.24942854922451799</v>
      </c>
      <c r="V10" s="17">
        <v>0.13726036769209801</v>
      </c>
      <c r="W10" s="17">
        <v>0.20840117372175601</v>
      </c>
      <c r="X10" s="17"/>
      <c r="Y10" s="17">
        <v>0.20972247770632499</v>
      </c>
      <c r="Z10" s="17">
        <v>0.127611024727221</v>
      </c>
      <c r="AA10" s="17" t="s">
        <v>117</v>
      </c>
      <c r="AB10" s="17" t="s">
        <v>117</v>
      </c>
      <c r="AC10" s="17" t="s">
        <v>117</v>
      </c>
      <c r="AD10" s="17" t="s">
        <v>117</v>
      </c>
      <c r="AE10" s="17"/>
      <c r="AF10" s="17">
        <v>0.21590094859874401</v>
      </c>
      <c r="AG10" s="17"/>
      <c r="AH10" s="17">
        <v>0.19798472927546901</v>
      </c>
      <c r="AI10" s="17"/>
      <c r="AJ10" s="17">
        <v>0.114141044966035</v>
      </c>
      <c r="AK10" s="17">
        <v>0.23691672180328599</v>
      </c>
      <c r="AL10" s="17">
        <v>0.19540691177010799</v>
      </c>
      <c r="AM10" s="17">
        <v>0.297281983159566</v>
      </c>
      <c r="AN10" s="17">
        <v>0.17553428934416501</v>
      </c>
    </row>
    <row r="11" spans="2:40" x14ac:dyDescent="0.35">
      <c r="B11" s="18" t="s">
        <v>533</v>
      </c>
      <c r="C11" s="17">
        <v>0.18862804098687</v>
      </c>
      <c r="D11" s="17">
        <v>0.20800786092999199</v>
      </c>
      <c r="E11" s="17">
        <v>0.165371539679702</v>
      </c>
      <c r="F11" s="17"/>
      <c r="G11" s="17">
        <v>0.19081989566767801</v>
      </c>
      <c r="H11" s="17">
        <v>0.25284371085986701</v>
      </c>
      <c r="I11" s="17">
        <v>0.168630923089265</v>
      </c>
      <c r="J11" s="17">
        <v>0.19987335956681301</v>
      </c>
      <c r="K11" s="17">
        <v>0.135480206289597</v>
      </c>
      <c r="L11" s="17">
        <v>0.12116489553371</v>
      </c>
      <c r="M11" s="17"/>
      <c r="N11" s="17">
        <v>0.15049282684458501</v>
      </c>
      <c r="O11" s="17">
        <v>0.15523087586373799</v>
      </c>
      <c r="P11" s="17">
        <v>0.164555392168066</v>
      </c>
      <c r="Q11" s="17">
        <v>0.212167648245325</v>
      </c>
      <c r="R11" s="17">
        <v>0.23034426064271801</v>
      </c>
      <c r="S11" s="17"/>
      <c r="T11" s="17">
        <v>0.37190925337526698</v>
      </c>
      <c r="U11" s="17">
        <v>0.13821004163257999</v>
      </c>
      <c r="V11" s="17">
        <v>0.22865909278754001</v>
      </c>
      <c r="W11" s="17">
        <v>0.17513294992398601</v>
      </c>
      <c r="X11" s="17"/>
      <c r="Y11" s="17">
        <v>0.20563109175736799</v>
      </c>
      <c r="Z11" s="17">
        <v>0.117664176488274</v>
      </c>
      <c r="AA11" s="17" t="s">
        <v>117</v>
      </c>
      <c r="AB11" s="17" t="s">
        <v>117</v>
      </c>
      <c r="AC11" s="17" t="s">
        <v>117</v>
      </c>
      <c r="AD11" s="17" t="s">
        <v>117</v>
      </c>
      <c r="AE11" s="17"/>
      <c r="AF11" s="17">
        <v>0.15382817189846301</v>
      </c>
      <c r="AG11" s="17"/>
      <c r="AH11" s="17">
        <v>0.18586786657243501</v>
      </c>
      <c r="AI11" s="17"/>
      <c r="AJ11" s="17">
        <v>0.22708091369144801</v>
      </c>
      <c r="AK11" s="17">
        <v>0.15795643566127199</v>
      </c>
      <c r="AL11" s="17">
        <v>0.17862687186506199</v>
      </c>
      <c r="AM11" s="17">
        <v>0.13484370849595001</v>
      </c>
      <c r="AN11" s="17">
        <v>0.244878180837552</v>
      </c>
    </row>
    <row r="12" spans="2:40" x14ac:dyDescent="0.35">
      <c r="B12" s="18" t="s">
        <v>534</v>
      </c>
      <c r="C12" s="17">
        <v>0.14361862907768899</v>
      </c>
      <c r="D12" s="17">
        <v>0.12824279708532399</v>
      </c>
      <c r="E12" s="17">
        <v>0.163300141264211</v>
      </c>
      <c r="F12" s="17"/>
      <c r="G12" s="17">
        <v>0.128623989151013</v>
      </c>
      <c r="H12" s="17">
        <v>0.155480353824092</v>
      </c>
      <c r="I12" s="17">
        <v>0.16370895210662201</v>
      </c>
      <c r="J12" s="17">
        <v>0.113468052681064</v>
      </c>
      <c r="K12" s="17">
        <v>0.158515328350636</v>
      </c>
      <c r="L12" s="17">
        <v>0.117744068510926</v>
      </c>
      <c r="M12" s="17"/>
      <c r="N12" s="17">
        <v>0</v>
      </c>
      <c r="O12" s="17">
        <v>0.21393078064000201</v>
      </c>
      <c r="P12" s="17">
        <v>9.6597938931179503E-2</v>
      </c>
      <c r="Q12" s="17">
        <v>0.184917766440409</v>
      </c>
      <c r="R12" s="17">
        <v>0.14209940805861501</v>
      </c>
      <c r="S12" s="17"/>
      <c r="T12" s="17">
        <v>8.2563131440788001E-2</v>
      </c>
      <c r="U12" s="17">
        <v>5.7594406261211997E-2</v>
      </c>
      <c r="V12" s="17">
        <v>0.127892450847682</v>
      </c>
      <c r="W12" s="17">
        <v>0.20249614043111</v>
      </c>
      <c r="X12" s="17"/>
      <c r="Y12" s="17">
        <v>0.14709512575929801</v>
      </c>
      <c r="Z12" s="17">
        <v>0.12910913647112601</v>
      </c>
      <c r="AA12" s="17" t="s">
        <v>117</v>
      </c>
      <c r="AB12" s="17" t="s">
        <v>117</v>
      </c>
      <c r="AC12" s="17" t="s">
        <v>117</v>
      </c>
      <c r="AD12" s="17" t="s">
        <v>117</v>
      </c>
      <c r="AE12" s="17"/>
      <c r="AF12" s="17">
        <v>0.120919071163752</v>
      </c>
      <c r="AG12" s="17"/>
      <c r="AH12" s="17">
        <v>0.145130674193789</v>
      </c>
      <c r="AI12" s="17"/>
      <c r="AJ12" s="17">
        <v>0.15973310345054501</v>
      </c>
      <c r="AK12" s="17">
        <v>0.182905851331358</v>
      </c>
      <c r="AL12" s="17">
        <v>0.119269448401902</v>
      </c>
      <c r="AM12" s="17">
        <v>0.12135551597437901</v>
      </c>
      <c r="AN12" s="17">
        <v>0.134688864346068</v>
      </c>
    </row>
    <row r="13" spans="2:40" x14ac:dyDescent="0.35">
      <c r="B13" s="18" t="s">
        <v>535</v>
      </c>
      <c r="C13" s="17">
        <v>0.102464665065833</v>
      </c>
      <c r="D13" s="17">
        <v>8.3399469639479001E-2</v>
      </c>
      <c r="E13" s="17">
        <v>0.122357727670906</v>
      </c>
      <c r="F13" s="17"/>
      <c r="G13" s="17">
        <v>0.111132107810058</v>
      </c>
      <c r="H13" s="17">
        <v>9.3775570422940005E-2</v>
      </c>
      <c r="I13" s="17">
        <v>8.5170750520371805E-2</v>
      </c>
      <c r="J13" s="17">
        <v>0.14267066608800799</v>
      </c>
      <c r="K13" s="17">
        <v>9.4119858839595602E-2</v>
      </c>
      <c r="L13" s="17">
        <v>5.8227827434856202E-2</v>
      </c>
      <c r="M13" s="17"/>
      <c r="N13" s="17">
        <v>3.2109744367149001E-2</v>
      </c>
      <c r="O13" s="17">
        <v>7.1979672284126703E-2</v>
      </c>
      <c r="P13" s="17">
        <v>8.6759908942709699E-2</v>
      </c>
      <c r="Q13" s="17">
        <v>9.9710742723826698E-2</v>
      </c>
      <c r="R13" s="17">
        <v>0.18500232252651599</v>
      </c>
      <c r="S13" s="17"/>
      <c r="T13" s="17">
        <v>8.0499794183582302E-2</v>
      </c>
      <c r="U13" s="17">
        <v>8.42365345328112E-2</v>
      </c>
      <c r="V13" s="17">
        <v>9.4115235950814696E-2</v>
      </c>
      <c r="W13" s="17">
        <v>0.13039930180290099</v>
      </c>
      <c r="X13" s="17"/>
      <c r="Y13" s="17">
        <v>0.116442396984635</v>
      </c>
      <c r="Z13" s="17">
        <v>4.4127259192488999E-2</v>
      </c>
      <c r="AA13" s="17" t="s">
        <v>117</v>
      </c>
      <c r="AB13" s="17" t="s">
        <v>117</v>
      </c>
      <c r="AC13" s="17" t="s">
        <v>117</v>
      </c>
      <c r="AD13" s="17" t="s">
        <v>117</v>
      </c>
      <c r="AE13" s="17"/>
      <c r="AF13" s="17">
        <v>9.1550177197373406E-2</v>
      </c>
      <c r="AG13" s="17"/>
      <c r="AH13" s="17">
        <v>9.6960634002076607E-2</v>
      </c>
      <c r="AI13" s="17"/>
      <c r="AJ13" s="17">
        <v>0.118850569856017</v>
      </c>
      <c r="AK13" s="17">
        <v>7.9129069459870804E-2</v>
      </c>
      <c r="AL13" s="17">
        <v>0.12775675401912701</v>
      </c>
      <c r="AM13" s="17">
        <v>7.3544206645617102E-2</v>
      </c>
      <c r="AN13" s="17">
        <v>8.82033277331319E-2</v>
      </c>
    </row>
    <row r="14" spans="2:40" x14ac:dyDescent="0.35">
      <c r="B14" s="18" t="s">
        <v>536</v>
      </c>
      <c r="C14" s="17">
        <v>3.1750834574621002E-2</v>
      </c>
      <c r="D14" s="17">
        <v>3.8948085458341497E-2</v>
      </c>
      <c r="E14" s="17">
        <v>2.2953236847081001E-2</v>
      </c>
      <c r="F14" s="17"/>
      <c r="G14" s="17">
        <v>8.9416280091434402E-2</v>
      </c>
      <c r="H14" s="17">
        <v>4.65826409975518E-2</v>
      </c>
      <c r="I14" s="17">
        <v>3.35165439354713E-2</v>
      </c>
      <c r="J14" s="17">
        <v>9.2308181809395897E-3</v>
      </c>
      <c r="K14" s="17">
        <v>1.9935839901668001E-2</v>
      </c>
      <c r="L14" s="17">
        <v>0</v>
      </c>
      <c r="M14" s="17"/>
      <c r="N14" s="17">
        <v>0</v>
      </c>
      <c r="O14" s="17">
        <v>0</v>
      </c>
      <c r="P14" s="17">
        <v>0</v>
      </c>
      <c r="Q14" s="17">
        <v>5.2289429383902297E-2</v>
      </c>
      <c r="R14" s="17">
        <v>8.3913376208926194E-2</v>
      </c>
      <c r="S14" s="17"/>
      <c r="T14" s="17">
        <v>0</v>
      </c>
      <c r="U14" s="17">
        <v>4.1154263312658597E-2</v>
      </c>
      <c r="V14" s="17">
        <v>2.6466612668191399E-2</v>
      </c>
      <c r="W14" s="17">
        <v>3.6747648353758398E-2</v>
      </c>
      <c r="X14" s="17"/>
      <c r="Y14" s="17">
        <v>3.2632999075589197E-2</v>
      </c>
      <c r="Z14" s="17">
        <v>2.80690363516337E-2</v>
      </c>
      <c r="AA14" s="17" t="s">
        <v>117</v>
      </c>
      <c r="AB14" s="17" t="s">
        <v>117</v>
      </c>
      <c r="AC14" s="17" t="s">
        <v>117</v>
      </c>
      <c r="AD14" s="17" t="s">
        <v>117</v>
      </c>
      <c r="AE14" s="17"/>
      <c r="AF14" s="17">
        <v>4.2553609924330098E-2</v>
      </c>
      <c r="AG14" s="17"/>
      <c r="AH14" s="17">
        <v>3.2427860129914103E-2</v>
      </c>
      <c r="AI14" s="17"/>
      <c r="AJ14" s="17">
        <v>6.1789506395427102E-2</v>
      </c>
      <c r="AK14" s="17">
        <v>2.9190637185903399E-2</v>
      </c>
      <c r="AL14" s="17">
        <v>1.2196713621939401E-2</v>
      </c>
      <c r="AM14" s="17">
        <v>1.6167672524844901E-2</v>
      </c>
      <c r="AN14" s="17">
        <v>0</v>
      </c>
    </row>
    <row r="15" spans="2:40" x14ac:dyDescent="0.35">
      <c r="B15" s="18" t="s">
        <v>537</v>
      </c>
      <c r="C15" s="17">
        <v>3.9766518056865603E-2</v>
      </c>
      <c r="D15" s="17">
        <v>3.5109312485702898E-2</v>
      </c>
      <c r="E15" s="17">
        <v>4.5712215585106998E-2</v>
      </c>
      <c r="F15" s="17"/>
      <c r="G15" s="17">
        <v>3.9036162646194299E-2</v>
      </c>
      <c r="H15" s="17">
        <v>5.7414093165502098E-2</v>
      </c>
      <c r="I15" s="17">
        <v>3.3068724129345001E-2</v>
      </c>
      <c r="J15" s="17">
        <v>4.1379288496237801E-2</v>
      </c>
      <c r="K15" s="17">
        <v>2.6717167245436199E-2</v>
      </c>
      <c r="L15" s="17">
        <v>2.8898640408894501E-2</v>
      </c>
      <c r="M15" s="17"/>
      <c r="N15" s="17">
        <v>0</v>
      </c>
      <c r="O15" s="17">
        <v>1.42996570497057E-2</v>
      </c>
      <c r="P15" s="17">
        <v>6.3763182572258402E-3</v>
      </c>
      <c r="Q15" s="17">
        <v>4.5948099975230902E-2</v>
      </c>
      <c r="R15" s="17">
        <v>0.120221729895834</v>
      </c>
      <c r="S15" s="17"/>
      <c r="T15" s="17">
        <v>0</v>
      </c>
      <c r="U15" s="17">
        <v>2.2686141496816099E-2</v>
      </c>
      <c r="V15" s="17">
        <v>2.6336208563203199E-2</v>
      </c>
      <c r="W15" s="17">
        <v>5.0089947582912603E-2</v>
      </c>
      <c r="X15" s="17"/>
      <c r="Y15" s="17">
        <v>4.2034051495285697E-2</v>
      </c>
      <c r="Z15" s="17">
        <v>3.0302749593074201E-2</v>
      </c>
      <c r="AA15" s="17" t="s">
        <v>117</v>
      </c>
      <c r="AB15" s="17" t="s">
        <v>117</v>
      </c>
      <c r="AC15" s="17" t="s">
        <v>117</v>
      </c>
      <c r="AD15" s="17" t="s">
        <v>117</v>
      </c>
      <c r="AE15" s="17"/>
      <c r="AF15" s="17">
        <v>6.6148276146986706E-2</v>
      </c>
      <c r="AG15" s="17"/>
      <c r="AH15" s="17">
        <v>4.0614462664628599E-2</v>
      </c>
      <c r="AI15" s="17"/>
      <c r="AJ15" s="17">
        <v>5.74656803214268E-2</v>
      </c>
      <c r="AK15" s="17">
        <v>3.81662899284178E-2</v>
      </c>
      <c r="AL15" s="17">
        <v>4.3195770066347998E-2</v>
      </c>
      <c r="AM15" s="17">
        <v>2.5288882676238199E-2</v>
      </c>
      <c r="AN15" s="17">
        <v>0</v>
      </c>
    </row>
    <row r="16" spans="2:40" x14ac:dyDescent="0.35">
      <c r="B16" s="18" t="s">
        <v>538</v>
      </c>
      <c r="C16" s="19">
        <v>2.10702529662209E-2</v>
      </c>
      <c r="D16" s="19">
        <v>2.1836392896420299E-2</v>
      </c>
      <c r="E16" s="19">
        <v>2.0207948289516199E-2</v>
      </c>
      <c r="F16" s="19"/>
      <c r="G16" s="19">
        <v>0</v>
      </c>
      <c r="H16" s="19">
        <v>1.8384183095435699E-2</v>
      </c>
      <c r="I16" s="19">
        <v>2.5989383237880501E-2</v>
      </c>
      <c r="J16" s="19">
        <v>3.4572317262349501E-2</v>
      </c>
      <c r="K16" s="19">
        <v>1.8851771419896302E-2</v>
      </c>
      <c r="L16" s="19">
        <v>0</v>
      </c>
      <c r="M16" s="19"/>
      <c r="N16" s="19">
        <v>0</v>
      </c>
      <c r="O16" s="19">
        <v>1.47369505607954E-2</v>
      </c>
      <c r="P16" s="19">
        <v>4.5690810955667099E-2</v>
      </c>
      <c r="Q16" s="19">
        <v>4.8975740428455396E-3</v>
      </c>
      <c r="R16" s="19">
        <v>2.1487393800495101E-2</v>
      </c>
      <c r="S16" s="19"/>
      <c r="T16" s="19">
        <v>0</v>
      </c>
      <c r="U16" s="19">
        <v>3.1364184452577298E-2</v>
      </c>
      <c r="V16" s="19">
        <v>1.85376418302752E-2</v>
      </c>
      <c r="W16" s="19">
        <v>1.4986834920840301E-2</v>
      </c>
      <c r="X16" s="19"/>
      <c r="Y16" s="19">
        <v>2.1253680150655499E-2</v>
      </c>
      <c r="Z16" s="19">
        <v>2.0304702004968901E-2</v>
      </c>
      <c r="AA16" s="19" t="s">
        <v>117</v>
      </c>
      <c r="AB16" s="19" t="s">
        <v>117</v>
      </c>
      <c r="AC16" s="19" t="s">
        <v>117</v>
      </c>
      <c r="AD16" s="19" t="s">
        <v>117</v>
      </c>
      <c r="AE16" s="19"/>
      <c r="AF16" s="19">
        <v>2.28344053957465E-2</v>
      </c>
      <c r="AG16" s="19"/>
      <c r="AH16" s="19">
        <v>2.15195356356606E-2</v>
      </c>
      <c r="AI16" s="19"/>
      <c r="AJ16" s="19">
        <v>3.2891346346451598E-2</v>
      </c>
      <c r="AK16" s="19">
        <v>2.9206417503643899E-2</v>
      </c>
      <c r="AL16" s="19">
        <v>8.6437103747953603E-3</v>
      </c>
      <c r="AM16" s="19">
        <v>1.7115316154079602E-2</v>
      </c>
      <c r="AN16" s="19">
        <v>0</v>
      </c>
    </row>
    <row r="17" spans="2:2" x14ac:dyDescent="0.35">
      <c r="B17" s="16" t="s">
        <v>222</v>
      </c>
    </row>
    <row r="18" spans="2:2" x14ac:dyDescent="0.35">
      <c r="B18" t="s">
        <v>63</v>
      </c>
    </row>
    <row r="19" spans="2:2" x14ac:dyDescent="0.35">
      <c r="B19" t="s">
        <v>64</v>
      </c>
    </row>
    <row r="21" spans="2:2" x14ac:dyDescent="0.35">
      <c r="B21" s="8" t="str">
        <f>HYPERLINK("#'Contents'!A1", "Return to Contents")</f>
        <v>Return to Contents</v>
      </c>
    </row>
  </sheetData>
  <mergeCells count="9">
    <mergeCell ref="AF5"/>
    <mergeCell ref="AH5"/>
    <mergeCell ref="AJ5:AN5"/>
    <mergeCell ref="D2:AH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D00-000000000000}">
  <dimension ref="B2:AN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0" width="10.7265625" customWidth="1"/>
    <col min="41" max="41" width="2.1796875" customWidth="1"/>
  </cols>
  <sheetData>
    <row r="2" spans="2:40" ht="40" customHeight="1" x14ac:dyDescent="0.35">
      <c r="D2" s="30" t="s">
        <v>543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row>
    <row r="5" spans="2:40" ht="30" customHeight="1" x14ac:dyDescent="0.35">
      <c r="B5" s="15"/>
      <c r="C5" s="15"/>
      <c r="D5" s="29" t="s">
        <v>49</v>
      </c>
      <c r="E5" s="29"/>
      <c r="F5" s="15"/>
      <c r="G5" s="29" t="s">
        <v>50</v>
      </c>
      <c r="H5" s="29"/>
      <c r="I5" s="29"/>
      <c r="J5" s="29"/>
      <c r="K5" s="29"/>
      <c r="L5" s="29"/>
      <c r="M5" s="15"/>
      <c r="N5" s="29" t="s">
        <v>51</v>
      </c>
      <c r="O5" s="29"/>
      <c r="P5" s="29"/>
      <c r="Q5" s="29"/>
      <c r="R5" s="29"/>
      <c r="S5" s="15"/>
      <c r="T5" s="29" t="s">
        <v>52</v>
      </c>
      <c r="U5" s="29"/>
      <c r="V5" s="29"/>
      <c r="W5" s="29"/>
      <c r="X5" s="15"/>
      <c r="Y5" s="29" t="s">
        <v>53</v>
      </c>
      <c r="Z5" s="29"/>
      <c r="AA5" s="29"/>
      <c r="AB5" s="29"/>
      <c r="AC5" s="29"/>
      <c r="AD5" s="29"/>
      <c r="AE5" s="15"/>
      <c r="AF5" s="29" t="s">
        <v>42</v>
      </c>
      <c r="AG5" s="15"/>
      <c r="AH5" s="29" t="s">
        <v>43</v>
      </c>
      <c r="AI5" s="15"/>
      <c r="AJ5" s="29" t="s">
        <v>54</v>
      </c>
      <c r="AK5" s="29"/>
      <c r="AL5" s="29"/>
      <c r="AM5" s="29"/>
      <c r="AN5" s="29"/>
    </row>
    <row r="6" spans="2:4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C6" s="12" t="s">
        <v>40</v>
      </c>
      <c r="AD6" s="12" t="s">
        <v>41</v>
      </c>
      <c r="AF6" s="12" t="s">
        <v>42</v>
      </c>
      <c r="AH6" s="12" t="s">
        <v>43</v>
      </c>
      <c r="AJ6" s="12" t="s">
        <v>44</v>
      </c>
      <c r="AK6" s="12" t="s">
        <v>45</v>
      </c>
      <c r="AL6" s="12" t="s">
        <v>46</v>
      </c>
      <c r="AM6" s="12" t="s">
        <v>47</v>
      </c>
      <c r="AN6" s="12" t="s">
        <v>48</v>
      </c>
    </row>
    <row r="7" spans="2:40" ht="30" customHeight="1" x14ac:dyDescent="0.35">
      <c r="B7" s="10" t="s">
        <v>19</v>
      </c>
      <c r="C7" s="10">
        <v>519</v>
      </c>
      <c r="D7" s="10">
        <v>259</v>
      </c>
      <c r="E7" s="10">
        <v>259</v>
      </c>
      <c r="F7" s="10"/>
      <c r="G7" s="10">
        <v>44</v>
      </c>
      <c r="H7" s="10">
        <v>108</v>
      </c>
      <c r="I7" s="10">
        <v>113</v>
      </c>
      <c r="J7" s="10">
        <v>117</v>
      </c>
      <c r="K7" s="10">
        <v>104</v>
      </c>
      <c r="L7" s="10">
        <v>33</v>
      </c>
      <c r="M7" s="10"/>
      <c r="N7" s="10">
        <v>28</v>
      </c>
      <c r="O7" s="10">
        <v>69</v>
      </c>
      <c r="P7" s="10">
        <v>159</v>
      </c>
      <c r="Q7" s="10">
        <v>171</v>
      </c>
      <c r="R7" s="10">
        <v>89</v>
      </c>
      <c r="S7" s="10"/>
      <c r="T7" s="10">
        <v>11</v>
      </c>
      <c r="U7" s="10">
        <v>81</v>
      </c>
      <c r="V7" s="10">
        <v>154</v>
      </c>
      <c r="W7" s="10">
        <v>222</v>
      </c>
      <c r="X7" s="10"/>
      <c r="Y7" s="10">
        <v>415</v>
      </c>
      <c r="Z7" s="10">
        <v>104</v>
      </c>
      <c r="AA7" s="10" t="s">
        <v>116</v>
      </c>
      <c r="AB7" s="10" t="s">
        <v>116</v>
      </c>
      <c r="AC7" s="10" t="s">
        <v>116</v>
      </c>
      <c r="AD7" s="10" t="s">
        <v>116</v>
      </c>
      <c r="AE7" s="10"/>
      <c r="AF7" s="10">
        <v>260</v>
      </c>
      <c r="AG7" s="10"/>
      <c r="AH7" s="10">
        <v>507</v>
      </c>
      <c r="AI7" s="10"/>
      <c r="AJ7" s="10">
        <v>190</v>
      </c>
      <c r="AK7" s="10">
        <v>70</v>
      </c>
      <c r="AL7" s="10">
        <v>111</v>
      </c>
      <c r="AM7" s="10">
        <v>108</v>
      </c>
      <c r="AN7" s="10">
        <v>40</v>
      </c>
    </row>
    <row r="8" spans="2:40" ht="30" customHeight="1" x14ac:dyDescent="0.35">
      <c r="B8" s="11" t="s">
        <v>20</v>
      </c>
      <c r="C8" s="11">
        <v>530</v>
      </c>
      <c r="D8" s="11">
        <v>293</v>
      </c>
      <c r="E8" s="11">
        <v>236</v>
      </c>
      <c r="F8" s="11"/>
      <c r="G8" s="11">
        <v>48</v>
      </c>
      <c r="H8" s="11">
        <v>122</v>
      </c>
      <c r="I8" s="11">
        <v>118</v>
      </c>
      <c r="J8" s="11">
        <v>120</v>
      </c>
      <c r="K8" s="11">
        <v>90</v>
      </c>
      <c r="L8" s="11">
        <v>32</v>
      </c>
      <c r="M8" s="11"/>
      <c r="N8" s="11">
        <v>29</v>
      </c>
      <c r="O8" s="11">
        <v>72</v>
      </c>
      <c r="P8" s="11">
        <v>160</v>
      </c>
      <c r="Q8" s="11">
        <v>175</v>
      </c>
      <c r="R8" s="11">
        <v>91</v>
      </c>
      <c r="S8" s="11"/>
      <c r="T8" s="11">
        <v>11</v>
      </c>
      <c r="U8" s="11">
        <v>83</v>
      </c>
      <c r="V8" s="11">
        <v>156</v>
      </c>
      <c r="W8" s="11">
        <v>230</v>
      </c>
      <c r="X8" s="11"/>
      <c r="Y8" s="11">
        <v>428</v>
      </c>
      <c r="Z8" s="11">
        <v>102</v>
      </c>
      <c r="AA8" s="11" t="s">
        <v>116</v>
      </c>
      <c r="AB8" s="11" t="s">
        <v>116</v>
      </c>
      <c r="AC8" s="11" t="s">
        <v>116</v>
      </c>
      <c r="AD8" s="11" t="s">
        <v>116</v>
      </c>
      <c r="AE8" s="11"/>
      <c r="AF8" s="11">
        <v>267</v>
      </c>
      <c r="AG8" s="11"/>
      <c r="AH8" s="11">
        <v>519</v>
      </c>
      <c r="AI8" s="11"/>
      <c r="AJ8" s="11">
        <v>187</v>
      </c>
      <c r="AK8" s="11">
        <v>69</v>
      </c>
      <c r="AL8" s="11">
        <v>107</v>
      </c>
      <c r="AM8" s="11">
        <v>122</v>
      </c>
      <c r="AN8" s="11">
        <v>45</v>
      </c>
    </row>
    <row r="9" spans="2:40" x14ac:dyDescent="0.35">
      <c r="B9" s="18" t="s">
        <v>531</v>
      </c>
      <c r="C9" s="17">
        <v>0.48395279144705</v>
      </c>
      <c r="D9" s="17">
        <v>0.41633577995204901</v>
      </c>
      <c r="E9" s="17">
        <v>0.56569158398806396</v>
      </c>
      <c r="F9" s="17"/>
      <c r="G9" s="17">
        <v>0.45400317659323502</v>
      </c>
      <c r="H9" s="17">
        <v>0.34023761119288998</v>
      </c>
      <c r="I9" s="17">
        <v>0.39135947018403699</v>
      </c>
      <c r="J9" s="17">
        <v>0.58997233452321696</v>
      </c>
      <c r="K9" s="17">
        <v>0.57456438608815097</v>
      </c>
      <c r="L9" s="17">
        <v>0.766826948016886</v>
      </c>
      <c r="M9" s="17"/>
      <c r="N9" s="17">
        <v>0.85235244233554297</v>
      </c>
      <c r="O9" s="17">
        <v>0.52394254400762597</v>
      </c>
      <c r="P9" s="17">
        <v>0.614412777237892</v>
      </c>
      <c r="Q9" s="17">
        <v>0.41500153592727801</v>
      </c>
      <c r="R9" s="17">
        <v>0.243622714463884</v>
      </c>
      <c r="S9" s="17"/>
      <c r="T9" s="17">
        <v>0.54097166621408399</v>
      </c>
      <c r="U9" s="17">
        <v>0.63285765663457405</v>
      </c>
      <c r="V9" s="17">
        <v>0.48968280199119502</v>
      </c>
      <c r="W9" s="17">
        <v>0.383854183463539</v>
      </c>
      <c r="X9" s="17"/>
      <c r="Y9" s="17">
        <v>0.43723356417421499</v>
      </c>
      <c r="Z9" s="17">
        <v>0.67893997100785797</v>
      </c>
      <c r="AA9" s="17" t="s">
        <v>117</v>
      </c>
      <c r="AB9" s="17" t="s">
        <v>117</v>
      </c>
      <c r="AC9" s="17" t="s">
        <v>117</v>
      </c>
      <c r="AD9" s="17" t="s">
        <v>117</v>
      </c>
      <c r="AE9" s="17"/>
      <c r="AF9" s="17">
        <v>0.48304027926351001</v>
      </c>
      <c r="AG9" s="17"/>
      <c r="AH9" s="17">
        <v>0.48566020566780499</v>
      </c>
      <c r="AI9" s="17"/>
      <c r="AJ9" s="17">
        <v>0.343997712400822</v>
      </c>
      <c r="AK9" s="17">
        <v>0.451358624671298</v>
      </c>
      <c r="AL9" s="17">
        <v>0.58936157656466603</v>
      </c>
      <c r="AM9" s="17">
        <v>0.58977624910233795</v>
      </c>
      <c r="AN9" s="17">
        <v>0.57683163093508305</v>
      </c>
    </row>
    <row r="10" spans="2:40" x14ac:dyDescent="0.35">
      <c r="B10" s="18" t="s">
        <v>532</v>
      </c>
      <c r="C10" s="17">
        <v>0.13424043781835199</v>
      </c>
      <c r="D10" s="17">
        <v>0.18070991668557701</v>
      </c>
      <c r="E10" s="17">
        <v>7.71414660361011E-2</v>
      </c>
      <c r="F10" s="17"/>
      <c r="G10" s="17">
        <v>0.111693472266105</v>
      </c>
      <c r="H10" s="17">
        <v>0.12433422414450999</v>
      </c>
      <c r="I10" s="17">
        <v>0.18913743711476499</v>
      </c>
      <c r="J10" s="17">
        <v>0.108956171907636</v>
      </c>
      <c r="K10" s="17">
        <v>0.14825722645842199</v>
      </c>
      <c r="L10" s="17">
        <v>5.8094074420149397E-2</v>
      </c>
      <c r="M10" s="17"/>
      <c r="N10" s="17">
        <v>0</v>
      </c>
      <c r="O10" s="17">
        <v>0.11131367672989401</v>
      </c>
      <c r="P10" s="17">
        <v>0.111554660136397</v>
      </c>
      <c r="Q10" s="17">
        <v>0.18717608322946799</v>
      </c>
      <c r="R10" s="17">
        <v>0.126020434786417</v>
      </c>
      <c r="S10" s="17"/>
      <c r="T10" s="17">
        <v>9.6527057290913001E-2</v>
      </c>
      <c r="U10" s="17">
        <v>4.8212753888850601E-2</v>
      </c>
      <c r="V10" s="17">
        <v>0.11770746097571</v>
      </c>
      <c r="W10" s="17">
        <v>0.19642514149642401</v>
      </c>
      <c r="X10" s="17"/>
      <c r="Y10" s="17">
        <v>0.15550733594004201</v>
      </c>
      <c r="Z10" s="17">
        <v>4.54809971165911E-2</v>
      </c>
      <c r="AA10" s="17" t="s">
        <v>117</v>
      </c>
      <c r="AB10" s="17" t="s">
        <v>117</v>
      </c>
      <c r="AC10" s="17" t="s">
        <v>117</v>
      </c>
      <c r="AD10" s="17" t="s">
        <v>117</v>
      </c>
      <c r="AE10" s="17"/>
      <c r="AF10" s="17">
        <v>0.164946915489218</v>
      </c>
      <c r="AG10" s="17"/>
      <c r="AH10" s="17">
        <v>0.13710285728462401</v>
      </c>
      <c r="AI10" s="17"/>
      <c r="AJ10" s="17">
        <v>0.13647148396808501</v>
      </c>
      <c r="AK10" s="17">
        <v>0.129522185078396</v>
      </c>
      <c r="AL10" s="17">
        <v>0.125725603603661</v>
      </c>
      <c r="AM10" s="17">
        <v>0.14604477411422201</v>
      </c>
      <c r="AN10" s="17">
        <v>0.12075437139334901</v>
      </c>
    </row>
    <row r="11" spans="2:40" x14ac:dyDescent="0.35">
      <c r="B11" s="18" t="s">
        <v>533</v>
      </c>
      <c r="C11" s="17">
        <v>0.112355609392444</v>
      </c>
      <c r="D11" s="17">
        <v>0.113616654209858</v>
      </c>
      <c r="E11" s="17">
        <v>0.111262033819354</v>
      </c>
      <c r="F11" s="17"/>
      <c r="G11" s="17">
        <v>0.12453668405983399</v>
      </c>
      <c r="H11" s="17">
        <v>0.12900850856407001</v>
      </c>
      <c r="I11" s="17">
        <v>0.13182111924189899</v>
      </c>
      <c r="J11" s="17">
        <v>7.7561476608087404E-2</v>
      </c>
      <c r="K11" s="17">
        <v>0.13350296760997801</v>
      </c>
      <c r="L11" s="17">
        <v>2.8898640408894501E-2</v>
      </c>
      <c r="M11" s="17"/>
      <c r="N11" s="17">
        <v>4.5204400992715797E-2</v>
      </c>
      <c r="O11" s="17">
        <v>6.9712475515772296E-2</v>
      </c>
      <c r="P11" s="17">
        <v>8.6425094842055794E-2</v>
      </c>
      <c r="Q11" s="17">
        <v>0.124199107015428</v>
      </c>
      <c r="R11" s="17">
        <v>0.19361264772075301</v>
      </c>
      <c r="S11" s="17"/>
      <c r="T11" s="17">
        <v>8.2563131440788001E-2</v>
      </c>
      <c r="U11" s="17">
        <v>8.19666141911361E-2</v>
      </c>
      <c r="V11" s="17">
        <v>0.14900378778118201</v>
      </c>
      <c r="W11" s="17">
        <v>0.103915371284964</v>
      </c>
      <c r="X11" s="17"/>
      <c r="Y11" s="17">
        <v>0.116128279140677</v>
      </c>
      <c r="Z11" s="17">
        <v>9.6610010062937707E-2</v>
      </c>
      <c r="AA11" s="17" t="s">
        <v>117</v>
      </c>
      <c r="AB11" s="17" t="s">
        <v>117</v>
      </c>
      <c r="AC11" s="17" t="s">
        <v>117</v>
      </c>
      <c r="AD11" s="17" t="s">
        <v>117</v>
      </c>
      <c r="AE11" s="17"/>
      <c r="AF11" s="17">
        <v>8.6803933138674003E-2</v>
      </c>
      <c r="AG11" s="17"/>
      <c r="AH11" s="17">
        <v>0.11148505579898101</v>
      </c>
      <c r="AI11" s="17"/>
      <c r="AJ11" s="17">
        <v>0.13110826773244699</v>
      </c>
      <c r="AK11" s="17">
        <v>0.117179521647572</v>
      </c>
      <c r="AL11" s="17">
        <v>7.96563728540675E-2</v>
      </c>
      <c r="AM11" s="17">
        <v>7.8513227510737693E-2</v>
      </c>
      <c r="AN11" s="17">
        <v>0.19591212190158799</v>
      </c>
    </row>
    <row r="12" spans="2:40" x14ac:dyDescent="0.35">
      <c r="B12" s="18" t="s">
        <v>534</v>
      </c>
      <c r="C12" s="17">
        <v>0.12648972602531</v>
      </c>
      <c r="D12" s="17">
        <v>0.142391831833378</v>
      </c>
      <c r="E12" s="17">
        <v>0.10728797139768299</v>
      </c>
      <c r="F12" s="17"/>
      <c r="G12" s="17">
        <v>0.10284614966646401</v>
      </c>
      <c r="H12" s="17">
        <v>0.227700823029827</v>
      </c>
      <c r="I12" s="17">
        <v>9.8865406014439106E-2</v>
      </c>
      <c r="J12" s="17">
        <v>9.2442895148696302E-2</v>
      </c>
      <c r="K12" s="17">
        <v>7.6818368243052798E-2</v>
      </c>
      <c r="L12" s="17">
        <v>0.14618033715407</v>
      </c>
      <c r="M12" s="17"/>
      <c r="N12" s="17">
        <v>0.102443156671742</v>
      </c>
      <c r="O12" s="17">
        <v>0.17052787370352199</v>
      </c>
      <c r="P12" s="17">
        <v>8.6237156812990795E-2</v>
      </c>
      <c r="Q12" s="17">
        <v>0.12952840528009099</v>
      </c>
      <c r="R12" s="17">
        <v>0.158404466358048</v>
      </c>
      <c r="S12" s="17"/>
      <c r="T12" s="17">
        <v>0.118938556687051</v>
      </c>
      <c r="U12" s="17">
        <v>7.3456727664830607E-2</v>
      </c>
      <c r="V12" s="17">
        <v>0.112862456742561</v>
      </c>
      <c r="W12" s="17">
        <v>0.17396822832311301</v>
      </c>
      <c r="X12" s="17"/>
      <c r="Y12" s="17">
        <v>0.149650348424821</v>
      </c>
      <c r="Z12" s="17">
        <v>2.9826645273130701E-2</v>
      </c>
      <c r="AA12" s="17" t="s">
        <v>117</v>
      </c>
      <c r="AB12" s="17" t="s">
        <v>117</v>
      </c>
      <c r="AC12" s="17" t="s">
        <v>117</v>
      </c>
      <c r="AD12" s="17" t="s">
        <v>117</v>
      </c>
      <c r="AE12" s="17"/>
      <c r="AF12" s="17">
        <v>9.6747843797960004E-2</v>
      </c>
      <c r="AG12" s="17"/>
      <c r="AH12" s="17">
        <v>0.123193317631225</v>
      </c>
      <c r="AI12" s="17"/>
      <c r="AJ12" s="17">
        <v>0.170299175618329</v>
      </c>
      <c r="AK12" s="17">
        <v>0.149026127105054</v>
      </c>
      <c r="AL12" s="17">
        <v>8.9591758715454106E-2</v>
      </c>
      <c r="AM12" s="17">
        <v>9.4469330568958496E-2</v>
      </c>
      <c r="AN12" s="17">
        <v>8.4890606265086696E-2</v>
      </c>
    </row>
    <row r="13" spans="2:40" x14ac:dyDescent="0.35">
      <c r="B13" s="18" t="s">
        <v>535</v>
      </c>
      <c r="C13" s="17">
        <v>4.77999947184303E-2</v>
      </c>
      <c r="D13" s="17">
        <v>5.2826694822057499E-2</v>
      </c>
      <c r="E13" s="17">
        <v>4.1763046354124103E-2</v>
      </c>
      <c r="F13" s="17"/>
      <c r="G13" s="17">
        <v>0.102356589296154</v>
      </c>
      <c r="H13" s="17">
        <v>4.3540812541695298E-2</v>
      </c>
      <c r="I13" s="17">
        <v>6.9904421332347699E-2</v>
      </c>
      <c r="J13" s="17">
        <v>3.7002663561336899E-2</v>
      </c>
      <c r="K13" s="17">
        <v>2.6913240987626201E-2</v>
      </c>
      <c r="L13" s="17">
        <v>0</v>
      </c>
      <c r="M13" s="17"/>
      <c r="N13" s="17">
        <v>0</v>
      </c>
      <c r="O13" s="17">
        <v>8.0682362932978396E-2</v>
      </c>
      <c r="P13" s="17">
        <v>2.4659968893961302E-2</v>
      </c>
      <c r="Q13" s="17">
        <v>4.53872764397776E-2</v>
      </c>
      <c r="R13" s="17">
        <v>8.3922596780746497E-2</v>
      </c>
      <c r="S13" s="17"/>
      <c r="T13" s="17">
        <v>8.0499794183582302E-2</v>
      </c>
      <c r="U13" s="17">
        <v>6.6797834854247895E-2</v>
      </c>
      <c r="V13" s="17">
        <v>3.3262795966369198E-2</v>
      </c>
      <c r="W13" s="17">
        <v>4.5942357346737003E-2</v>
      </c>
      <c r="X13" s="17"/>
      <c r="Y13" s="17">
        <v>5.2305927815349998E-2</v>
      </c>
      <c r="Z13" s="17">
        <v>2.8994050417872001E-2</v>
      </c>
      <c r="AA13" s="17" t="s">
        <v>117</v>
      </c>
      <c r="AB13" s="17" t="s">
        <v>117</v>
      </c>
      <c r="AC13" s="17" t="s">
        <v>117</v>
      </c>
      <c r="AD13" s="17" t="s">
        <v>117</v>
      </c>
      <c r="AE13" s="17"/>
      <c r="AF13" s="17">
        <v>4.1287037671929303E-2</v>
      </c>
      <c r="AG13" s="17"/>
      <c r="AH13" s="17">
        <v>4.7103262914318197E-2</v>
      </c>
      <c r="AI13" s="17"/>
      <c r="AJ13" s="17">
        <v>6.9155037517861395E-2</v>
      </c>
      <c r="AK13" s="17">
        <v>3.2512731773441703E-2</v>
      </c>
      <c r="AL13" s="17">
        <v>3.8855446635688198E-2</v>
      </c>
      <c r="AM13" s="17">
        <v>4.1350745501219102E-2</v>
      </c>
      <c r="AN13" s="17">
        <v>2.1611269504893501E-2</v>
      </c>
    </row>
    <row r="14" spans="2:40" x14ac:dyDescent="0.35">
      <c r="B14" s="18" t="s">
        <v>536</v>
      </c>
      <c r="C14" s="17">
        <v>2.9349017686493301E-2</v>
      </c>
      <c r="D14" s="17">
        <v>4.0455854081469199E-2</v>
      </c>
      <c r="E14" s="17">
        <v>1.5690112718906302E-2</v>
      </c>
      <c r="F14" s="17"/>
      <c r="G14" s="17">
        <v>6.8977605503930103E-2</v>
      </c>
      <c r="H14" s="17">
        <v>4.8069423125984001E-2</v>
      </c>
      <c r="I14" s="17">
        <v>3.5359126285466502E-2</v>
      </c>
      <c r="J14" s="17">
        <v>1.84616363618792E-2</v>
      </c>
      <c r="K14" s="17">
        <v>0</v>
      </c>
      <c r="L14" s="17">
        <v>0</v>
      </c>
      <c r="M14" s="17"/>
      <c r="N14" s="17">
        <v>0</v>
      </c>
      <c r="O14" s="17">
        <v>0</v>
      </c>
      <c r="P14" s="17">
        <v>6.90255940226564E-3</v>
      </c>
      <c r="Q14" s="17">
        <v>3.7281387860794699E-2</v>
      </c>
      <c r="R14" s="17">
        <v>8.6704190774488293E-2</v>
      </c>
      <c r="S14" s="17"/>
      <c r="T14" s="17">
        <v>0</v>
      </c>
      <c r="U14" s="17">
        <v>2.7826388531743199E-2</v>
      </c>
      <c r="V14" s="17">
        <v>2.6565230448898899E-2</v>
      </c>
      <c r="W14" s="17">
        <v>3.9597881034861698E-2</v>
      </c>
      <c r="X14" s="17"/>
      <c r="Y14" s="17">
        <v>2.4447635920842099E-2</v>
      </c>
      <c r="Z14" s="17">
        <v>4.9805404964773502E-2</v>
      </c>
      <c r="AA14" s="17" t="s">
        <v>117</v>
      </c>
      <c r="AB14" s="17" t="s">
        <v>117</v>
      </c>
      <c r="AC14" s="17" t="s">
        <v>117</v>
      </c>
      <c r="AD14" s="17" t="s">
        <v>117</v>
      </c>
      <c r="AE14" s="17"/>
      <c r="AF14" s="17">
        <v>4.1689993438638502E-2</v>
      </c>
      <c r="AG14" s="17"/>
      <c r="AH14" s="17">
        <v>2.9974829110435801E-2</v>
      </c>
      <c r="AI14" s="17"/>
      <c r="AJ14" s="17">
        <v>4.82218970659836E-2</v>
      </c>
      <c r="AK14" s="17">
        <v>4.8273782150112299E-2</v>
      </c>
      <c r="AL14" s="17">
        <v>2.02802511552031E-2</v>
      </c>
      <c r="AM14" s="17">
        <v>8.5486732584457107E-3</v>
      </c>
      <c r="AN14" s="17">
        <v>0</v>
      </c>
    </row>
    <row r="15" spans="2:40" x14ac:dyDescent="0.35">
      <c r="B15" s="18" t="s">
        <v>537</v>
      </c>
      <c r="C15" s="17">
        <v>2.6394002381419101E-2</v>
      </c>
      <c r="D15" s="17">
        <v>2.0776668352746299E-2</v>
      </c>
      <c r="E15" s="17">
        <v>3.3474999485115502E-2</v>
      </c>
      <c r="F15" s="17"/>
      <c r="G15" s="17">
        <v>3.5586322614277598E-2</v>
      </c>
      <c r="H15" s="17">
        <v>5.3824796144239101E-2</v>
      </c>
      <c r="I15" s="17">
        <v>3.1817316447374698E-2</v>
      </c>
      <c r="J15" s="17">
        <v>1.63659756534325E-2</v>
      </c>
      <c r="K15" s="17">
        <v>0</v>
      </c>
      <c r="L15" s="17">
        <v>0</v>
      </c>
      <c r="M15" s="17"/>
      <c r="N15" s="17">
        <v>0</v>
      </c>
      <c r="O15" s="17">
        <v>0</v>
      </c>
      <c r="P15" s="17">
        <v>0</v>
      </c>
      <c r="Q15" s="17">
        <v>5.1445775521296401E-2</v>
      </c>
      <c r="R15" s="17">
        <v>5.4458403522065199E-2</v>
      </c>
      <c r="S15" s="17"/>
      <c r="T15" s="17">
        <v>8.0499794183582302E-2</v>
      </c>
      <c r="U15" s="17">
        <v>1.5704506520049399E-2</v>
      </c>
      <c r="V15" s="17">
        <v>2.65478661184778E-2</v>
      </c>
      <c r="W15" s="17">
        <v>3.33112952022575E-2</v>
      </c>
      <c r="X15" s="17"/>
      <c r="Y15" s="17">
        <v>2.29991015148544E-2</v>
      </c>
      <c r="Z15" s="17">
        <v>4.0562947021582099E-2</v>
      </c>
      <c r="AA15" s="17" t="s">
        <v>117</v>
      </c>
      <c r="AB15" s="17" t="s">
        <v>117</v>
      </c>
      <c r="AC15" s="17" t="s">
        <v>117</v>
      </c>
      <c r="AD15" s="17" t="s">
        <v>117</v>
      </c>
      <c r="AE15" s="17"/>
      <c r="AF15" s="17">
        <v>4.4197855305291203E-2</v>
      </c>
      <c r="AG15" s="17"/>
      <c r="AH15" s="17">
        <v>2.6956803780440301E-2</v>
      </c>
      <c r="AI15" s="17"/>
      <c r="AJ15" s="17">
        <v>5.7187272254550399E-2</v>
      </c>
      <c r="AK15" s="17">
        <v>0</v>
      </c>
      <c r="AL15" s="17">
        <v>3.0853483397893101E-2</v>
      </c>
      <c r="AM15" s="17">
        <v>0</v>
      </c>
      <c r="AN15" s="17">
        <v>0</v>
      </c>
    </row>
    <row r="16" spans="2:40" x14ac:dyDescent="0.35">
      <c r="B16" s="18" t="s">
        <v>538</v>
      </c>
      <c r="C16" s="19">
        <v>3.9418420530500202E-2</v>
      </c>
      <c r="D16" s="19">
        <v>3.2886600062865499E-2</v>
      </c>
      <c r="E16" s="19">
        <v>4.7688786200652401E-2</v>
      </c>
      <c r="F16" s="19"/>
      <c r="G16" s="19">
        <v>0</v>
      </c>
      <c r="H16" s="19">
        <v>3.3283801256785997E-2</v>
      </c>
      <c r="I16" s="19">
        <v>5.1735703379672197E-2</v>
      </c>
      <c r="J16" s="19">
        <v>5.9236846235713903E-2</v>
      </c>
      <c r="K16" s="19">
        <v>3.9943810612770102E-2</v>
      </c>
      <c r="L16" s="19">
        <v>0</v>
      </c>
      <c r="M16" s="19"/>
      <c r="N16" s="19">
        <v>0</v>
      </c>
      <c r="O16" s="19">
        <v>4.3821067110207002E-2</v>
      </c>
      <c r="P16" s="19">
        <v>6.9807782674437005E-2</v>
      </c>
      <c r="Q16" s="19">
        <v>9.9804287258662208E-3</v>
      </c>
      <c r="R16" s="19">
        <v>5.3254545593598997E-2</v>
      </c>
      <c r="S16" s="19"/>
      <c r="T16" s="19">
        <v>0</v>
      </c>
      <c r="U16" s="19">
        <v>5.3177517714568398E-2</v>
      </c>
      <c r="V16" s="19">
        <v>4.43675999756067E-2</v>
      </c>
      <c r="W16" s="19">
        <v>2.2985541848103998E-2</v>
      </c>
      <c r="X16" s="19"/>
      <c r="Y16" s="19">
        <v>4.1727807069198701E-2</v>
      </c>
      <c r="Z16" s="19">
        <v>2.9779974135254801E-2</v>
      </c>
      <c r="AA16" s="19" t="s">
        <v>117</v>
      </c>
      <c r="AB16" s="19" t="s">
        <v>117</v>
      </c>
      <c r="AC16" s="19" t="s">
        <v>117</v>
      </c>
      <c r="AD16" s="19" t="s">
        <v>117</v>
      </c>
      <c r="AE16" s="19"/>
      <c r="AF16" s="19">
        <v>4.1286141894779201E-2</v>
      </c>
      <c r="AG16" s="19"/>
      <c r="AH16" s="19">
        <v>3.8523667812170301E-2</v>
      </c>
      <c r="AI16" s="19"/>
      <c r="AJ16" s="19">
        <v>4.35591534419211E-2</v>
      </c>
      <c r="AK16" s="19">
        <v>7.2127027574125493E-2</v>
      </c>
      <c r="AL16" s="19">
        <v>2.5675507073366601E-2</v>
      </c>
      <c r="AM16" s="19">
        <v>4.1296999944079399E-2</v>
      </c>
      <c r="AN16" s="19">
        <v>0</v>
      </c>
    </row>
    <row r="17" spans="2:2" x14ac:dyDescent="0.35">
      <c r="B17" s="16" t="s">
        <v>222</v>
      </c>
    </row>
    <row r="18" spans="2:2" x14ac:dyDescent="0.35">
      <c r="B18" t="s">
        <v>63</v>
      </c>
    </row>
    <row r="19" spans="2:2" x14ac:dyDescent="0.35">
      <c r="B19" t="s">
        <v>64</v>
      </c>
    </row>
    <row r="21" spans="2:2" x14ac:dyDescent="0.35">
      <c r="B21" s="8" t="str">
        <f>HYPERLINK("#'Contents'!A1", "Return to Contents")</f>
        <v>Return to Contents</v>
      </c>
    </row>
  </sheetData>
  <mergeCells count="9">
    <mergeCell ref="AF5"/>
    <mergeCell ref="AH5"/>
    <mergeCell ref="AJ5:AN5"/>
    <mergeCell ref="D2:AH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E00-000000000000}">
  <dimension ref="B2:AN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0" width="10.7265625" customWidth="1"/>
    <col min="41" max="41" width="2.1796875" customWidth="1"/>
  </cols>
  <sheetData>
    <row r="2" spans="2:40" ht="40" customHeight="1" x14ac:dyDescent="0.35">
      <c r="D2" s="30" t="s">
        <v>544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row>
    <row r="5" spans="2:40" ht="30" customHeight="1" x14ac:dyDescent="0.35">
      <c r="B5" s="15"/>
      <c r="C5" s="15"/>
      <c r="D5" s="29" t="s">
        <v>49</v>
      </c>
      <c r="E5" s="29"/>
      <c r="F5" s="15"/>
      <c r="G5" s="29" t="s">
        <v>50</v>
      </c>
      <c r="H5" s="29"/>
      <c r="I5" s="29"/>
      <c r="J5" s="29"/>
      <c r="K5" s="29"/>
      <c r="L5" s="29"/>
      <c r="M5" s="15"/>
      <c r="N5" s="29" t="s">
        <v>51</v>
      </c>
      <c r="O5" s="29"/>
      <c r="P5" s="29"/>
      <c r="Q5" s="29"/>
      <c r="R5" s="29"/>
      <c r="S5" s="15"/>
      <c r="T5" s="29" t="s">
        <v>52</v>
      </c>
      <c r="U5" s="29"/>
      <c r="V5" s="29"/>
      <c r="W5" s="29"/>
      <c r="X5" s="15"/>
      <c r="Y5" s="29" t="s">
        <v>53</v>
      </c>
      <c r="Z5" s="29"/>
      <c r="AA5" s="29"/>
      <c r="AB5" s="29"/>
      <c r="AC5" s="29"/>
      <c r="AD5" s="29"/>
      <c r="AE5" s="15"/>
      <c r="AF5" s="29" t="s">
        <v>42</v>
      </c>
      <c r="AG5" s="15"/>
      <c r="AH5" s="29" t="s">
        <v>43</v>
      </c>
      <c r="AI5" s="15"/>
      <c r="AJ5" s="29" t="s">
        <v>54</v>
      </c>
      <c r="AK5" s="29"/>
      <c r="AL5" s="29"/>
      <c r="AM5" s="29"/>
      <c r="AN5" s="29"/>
    </row>
    <row r="6" spans="2:4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C6" s="12" t="s">
        <v>40</v>
      </c>
      <c r="AD6" s="12" t="s">
        <v>41</v>
      </c>
      <c r="AF6" s="12" t="s">
        <v>42</v>
      </c>
      <c r="AH6" s="12" t="s">
        <v>43</v>
      </c>
      <c r="AJ6" s="12" t="s">
        <v>44</v>
      </c>
      <c r="AK6" s="12" t="s">
        <v>45</v>
      </c>
      <c r="AL6" s="12" t="s">
        <v>46</v>
      </c>
      <c r="AM6" s="12" t="s">
        <v>47</v>
      </c>
      <c r="AN6" s="12" t="s">
        <v>48</v>
      </c>
    </row>
    <row r="7" spans="2:40" ht="30" customHeight="1" x14ac:dyDescent="0.35">
      <c r="B7" s="10" t="s">
        <v>19</v>
      </c>
      <c r="C7" s="10">
        <v>519</v>
      </c>
      <c r="D7" s="10">
        <v>259</v>
      </c>
      <c r="E7" s="10">
        <v>259</v>
      </c>
      <c r="F7" s="10"/>
      <c r="G7" s="10">
        <v>44</v>
      </c>
      <c r="H7" s="10">
        <v>108</v>
      </c>
      <c r="I7" s="10">
        <v>113</v>
      </c>
      <c r="J7" s="10">
        <v>117</v>
      </c>
      <c r="K7" s="10">
        <v>104</v>
      </c>
      <c r="L7" s="10">
        <v>33</v>
      </c>
      <c r="M7" s="10"/>
      <c r="N7" s="10">
        <v>28</v>
      </c>
      <c r="O7" s="10">
        <v>69</v>
      </c>
      <c r="P7" s="10">
        <v>159</v>
      </c>
      <c r="Q7" s="10">
        <v>171</v>
      </c>
      <c r="R7" s="10">
        <v>89</v>
      </c>
      <c r="S7" s="10"/>
      <c r="T7" s="10">
        <v>11</v>
      </c>
      <c r="U7" s="10">
        <v>81</v>
      </c>
      <c r="V7" s="10">
        <v>154</v>
      </c>
      <c r="W7" s="10">
        <v>222</v>
      </c>
      <c r="X7" s="10"/>
      <c r="Y7" s="10">
        <v>415</v>
      </c>
      <c r="Z7" s="10">
        <v>104</v>
      </c>
      <c r="AA7" s="10" t="s">
        <v>116</v>
      </c>
      <c r="AB7" s="10" t="s">
        <v>116</v>
      </c>
      <c r="AC7" s="10" t="s">
        <v>116</v>
      </c>
      <c r="AD7" s="10" t="s">
        <v>116</v>
      </c>
      <c r="AE7" s="10"/>
      <c r="AF7" s="10">
        <v>260</v>
      </c>
      <c r="AG7" s="10"/>
      <c r="AH7" s="10">
        <v>507</v>
      </c>
      <c r="AI7" s="10"/>
      <c r="AJ7" s="10">
        <v>190</v>
      </c>
      <c r="AK7" s="10">
        <v>70</v>
      </c>
      <c r="AL7" s="10">
        <v>111</v>
      </c>
      <c r="AM7" s="10">
        <v>108</v>
      </c>
      <c r="AN7" s="10">
        <v>40</v>
      </c>
    </row>
    <row r="8" spans="2:40" ht="30" customHeight="1" x14ac:dyDescent="0.35">
      <c r="B8" s="11" t="s">
        <v>20</v>
      </c>
      <c r="C8" s="11">
        <v>530</v>
      </c>
      <c r="D8" s="11">
        <v>293</v>
      </c>
      <c r="E8" s="11">
        <v>236</v>
      </c>
      <c r="F8" s="11"/>
      <c r="G8" s="11">
        <v>48</v>
      </c>
      <c r="H8" s="11">
        <v>122</v>
      </c>
      <c r="I8" s="11">
        <v>118</v>
      </c>
      <c r="J8" s="11">
        <v>120</v>
      </c>
      <c r="K8" s="11">
        <v>90</v>
      </c>
      <c r="L8" s="11">
        <v>32</v>
      </c>
      <c r="M8" s="11"/>
      <c r="N8" s="11">
        <v>29</v>
      </c>
      <c r="O8" s="11">
        <v>72</v>
      </c>
      <c r="P8" s="11">
        <v>160</v>
      </c>
      <c r="Q8" s="11">
        <v>175</v>
      </c>
      <c r="R8" s="11">
        <v>91</v>
      </c>
      <c r="S8" s="11"/>
      <c r="T8" s="11">
        <v>11</v>
      </c>
      <c r="U8" s="11">
        <v>83</v>
      </c>
      <c r="V8" s="11">
        <v>156</v>
      </c>
      <c r="W8" s="11">
        <v>230</v>
      </c>
      <c r="X8" s="11"/>
      <c r="Y8" s="11">
        <v>428</v>
      </c>
      <c r="Z8" s="11">
        <v>102</v>
      </c>
      <c r="AA8" s="11" t="s">
        <v>116</v>
      </c>
      <c r="AB8" s="11" t="s">
        <v>116</v>
      </c>
      <c r="AC8" s="11" t="s">
        <v>116</v>
      </c>
      <c r="AD8" s="11" t="s">
        <v>116</v>
      </c>
      <c r="AE8" s="11"/>
      <c r="AF8" s="11">
        <v>267</v>
      </c>
      <c r="AG8" s="11"/>
      <c r="AH8" s="11">
        <v>519</v>
      </c>
      <c r="AI8" s="11"/>
      <c r="AJ8" s="11">
        <v>187</v>
      </c>
      <c r="AK8" s="11">
        <v>69</v>
      </c>
      <c r="AL8" s="11">
        <v>107</v>
      </c>
      <c r="AM8" s="11">
        <v>122</v>
      </c>
      <c r="AN8" s="11">
        <v>45</v>
      </c>
    </row>
    <row r="9" spans="2:40" x14ac:dyDescent="0.35">
      <c r="B9" s="18" t="s">
        <v>531</v>
      </c>
      <c r="C9" s="17">
        <v>0.63947758703844504</v>
      </c>
      <c r="D9" s="17">
        <v>0.61168624111945502</v>
      </c>
      <c r="E9" s="17">
        <v>0.67245068935649399</v>
      </c>
      <c r="F9" s="17"/>
      <c r="G9" s="17">
        <v>0.49823408098768501</v>
      </c>
      <c r="H9" s="17">
        <v>0.44307237822742501</v>
      </c>
      <c r="I9" s="17">
        <v>0.56413097976429005</v>
      </c>
      <c r="J9" s="17">
        <v>0.71695637228195597</v>
      </c>
      <c r="K9" s="17">
        <v>0.84849488198826895</v>
      </c>
      <c r="L9" s="17">
        <v>1</v>
      </c>
      <c r="M9" s="17"/>
      <c r="N9" s="17">
        <v>0.96869271104746402</v>
      </c>
      <c r="O9" s="17">
        <v>0.65809027657502805</v>
      </c>
      <c r="P9" s="17">
        <v>0.84163948525588805</v>
      </c>
      <c r="Q9" s="17">
        <v>0.49402519103702802</v>
      </c>
      <c r="R9" s="17">
        <v>0.44517817490251099</v>
      </c>
      <c r="S9" s="17"/>
      <c r="T9" s="17">
        <v>0.54097166621408399</v>
      </c>
      <c r="U9" s="17">
        <v>0.70771315237139398</v>
      </c>
      <c r="V9" s="17">
        <v>0.68929124238232597</v>
      </c>
      <c r="W9" s="17">
        <v>0.54584212839655399</v>
      </c>
      <c r="X9" s="17"/>
      <c r="Y9" s="17">
        <v>0.61249157268001098</v>
      </c>
      <c r="Z9" s="17">
        <v>0.75210630832720704</v>
      </c>
      <c r="AA9" s="17" t="s">
        <v>117</v>
      </c>
      <c r="AB9" s="17" t="s">
        <v>117</v>
      </c>
      <c r="AC9" s="17" t="s">
        <v>117</v>
      </c>
      <c r="AD9" s="17" t="s">
        <v>117</v>
      </c>
      <c r="AE9" s="17"/>
      <c r="AF9" s="17">
        <v>0.63205745032348704</v>
      </c>
      <c r="AG9" s="17"/>
      <c r="AH9" s="17">
        <v>0.64274131074446195</v>
      </c>
      <c r="AI9" s="17"/>
      <c r="AJ9" s="17">
        <v>0.51025676238667195</v>
      </c>
      <c r="AK9" s="17">
        <v>0.774530559960243</v>
      </c>
      <c r="AL9" s="17">
        <v>0.71288975496608797</v>
      </c>
      <c r="AM9" s="17">
        <v>0.71647823057242699</v>
      </c>
      <c r="AN9" s="17">
        <v>0.58559986626701999</v>
      </c>
    </row>
    <row r="10" spans="2:40" x14ac:dyDescent="0.35">
      <c r="B10" s="18" t="s">
        <v>532</v>
      </c>
      <c r="C10" s="17">
        <v>8.9544124325271701E-2</v>
      </c>
      <c r="D10" s="17">
        <v>0.111026234996922</v>
      </c>
      <c r="E10" s="17">
        <v>6.3263441143161195E-2</v>
      </c>
      <c r="F10" s="17"/>
      <c r="G10" s="17">
        <v>0.115516079304654</v>
      </c>
      <c r="H10" s="17">
        <v>0.114530031438976</v>
      </c>
      <c r="I10" s="17">
        <v>0.12838274133935099</v>
      </c>
      <c r="J10" s="17">
        <v>6.3250998709386094E-2</v>
      </c>
      <c r="K10" s="17">
        <v>5.7721625430582797E-2</v>
      </c>
      <c r="L10" s="17">
        <v>0</v>
      </c>
      <c r="M10" s="17"/>
      <c r="N10" s="17">
        <v>0</v>
      </c>
      <c r="O10" s="17">
        <v>1.3865437716962799E-2</v>
      </c>
      <c r="P10" s="17">
        <v>3.48621063821958E-2</v>
      </c>
      <c r="Q10" s="17">
        <v>0.16329990649715001</v>
      </c>
      <c r="R10" s="17">
        <v>0.122861971711129</v>
      </c>
      <c r="S10" s="17"/>
      <c r="T10" s="17">
        <v>9.6527057290913001E-2</v>
      </c>
      <c r="U10" s="17">
        <v>6.5228377617583294E-2</v>
      </c>
      <c r="V10" s="17">
        <v>5.5891659485642599E-2</v>
      </c>
      <c r="W10" s="17">
        <v>0.140390032625654</v>
      </c>
      <c r="X10" s="17"/>
      <c r="Y10" s="17">
        <v>9.72783809778867E-2</v>
      </c>
      <c r="Z10" s="17">
        <v>5.7264461781073799E-2</v>
      </c>
      <c r="AA10" s="17" t="s">
        <v>117</v>
      </c>
      <c r="AB10" s="17" t="s">
        <v>117</v>
      </c>
      <c r="AC10" s="17" t="s">
        <v>117</v>
      </c>
      <c r="AD10" s="17" t="s">
        <v>117</v>
      </c>
      <c r="AE10" s="17"/>
      <c r="AF10" s="17">
        <v>8.4995519954654597E-2</v>
      </c>
      <c r="AG10" s="17"/>
      <c r="AH10" s="17">
        <v>9.1453480766031603E-2</v>
      </c>
      <c r="AI10" s="17"/>
      <c r="AJ10" s="17">
        <v>9.7035637036779296E-2</v>
      </c>
      <c r="AK10" s="17">
        <v>4.7792015158009897E-2</v>
      </c>
      <c r="AL10" s="17">
        <v>8.2333386826854996E-2</v>
      </c>
      <c r="AM10" s="17">
        <v>0.104449145515571</v>
      </c>
      <c r="AN10" s="17">
        <v>9.9446390123275205E-2</v>
      </c>
    </row>
    <row r="11" spans="2:40" x14ac:dyDescent="0.35">
      <c r="B11" s="18" t="s">
        <v>533</v>
      </c>
      <c r="C11" s="17">
        <v>8.63315319078585E-2</v>
      </c>
      <c r="D11" s="17">
        <v>9.5019350962635002E-2</v>
      </c>
      <c r="E11" s="17">
        <v>7.5913255061697896E-2</v>
      </c>
      <c r="F11" s="17"/>
      <c r="G11" s="17">
        <v>6.5151916663927695E-2</v>
      </c>
      <c r="H11" s="17">
        <v>0.119602922920634</v>
      </c>
      <c r="I11" s="17">
        <v>0.13285333236819699</v>
      </c>
      <c r="J11" s="17">
        <v>7.4709974312147903E-2</v>
      </c>
      <c r="K11" s="17">
        <v>3.7656783884492798E-2</v>
      </c>
      <c r="L11" s="17">
        <v>0</v>
      </c>
      <c r="M11" s="17"/>
      <c r="N11" s="17">
        <v>0</v>
      </c>
      <c r="O11" s="17">
        <v>0.10492224175515399</v>
      </c>
      <c r="P11" s="17">
        <v>3.6174823927907301E-2</v>
      </c>
      <c r="Q11" s="17">
        <v>0.13635377415252201</v>
      </c>
      <c r="R11" s="17">
        <v>9.3896689105879602E-2</v>
      </c>
      <c r="S11" s="17"/>
      <c r="T11" s="17">
        <v>0.199438350870633</v>
      </c>
      <c r="U11" s="17">
        <v>2.12175205975886E-2</v>
      </c>
      <c r="V11" s="17">
        <v>8.2057952022492997E-2</v>
      </c>
      <c r="W11" s="17">
        <v>0.11785090063584799</v>
      </c>
      <c r="X11" s="17"/>
      <c r="Y11" s="17">
        <v>9.7624182540713006E-2</v>
      </c>
      <c r="Z11" s="17">
        <v>3.9200570520015E-2</v>
      </c>
      <c r="AA11" s="17" t="s">
        <v>117</v>
      </c>
      <c r="AB11" s="17" t="s">
        <v>117</v>
      </c>
      <c r="AC11" s="17" t="s">
        <v>117</v>
      </c>
      <c r="AD11" s="17" t="s">
        <v>117</v>
      </c>
      <c r="AE11" s="17"/>
      <c r="AF11" s="17">
        <v>8.4626937205628402E-2</v>
      </c>
      <c r="AG11" s="17"/>
      <c r="AH11" s="17">
        <v>8.6456411116857201E-2</v>
      </c>
      <c r="AI11" s="17"/>
      <c r="AJ11" s="17">
        <v>0.101487813853213</v>
      </c>
      <c r="AK11" s="17">
        <v>2.9506057477989199E-2</v>
      </c>
      <c r="AL11" s="17">
        <v>9.1665460011562894E-2</v>
      </c>
      <c r="AM11" s="17">
        <v>5.6201622231062301E-2</v>
      </c>
      <c r="AN11" s="17">
        <v>0.178684502386908</v>
      </c>
    </row>
    <row r="12" spans="2:40" x14ac:dyDescent="0.35">
      <c r="B12" s="18" t="s">
        <v>534</v>
      </c>
      <c r="C12" s="17">
        <v>5.1306923693087002E-2</v>
      </c>
      <c r="D12" s="17">
        <v>5.12125107966366E-2</v>
      </c>
      <c r="E12" s="17">
        <v>5.1639248928224302E-2</v>
      </c>
      <c r="F12" s="17"/>
      <c r="G12" s="17">
        <v>0.11732482754780101</v>
      </c>
      <c r="H12" s="17">
        <v>8.4742503291630203E-2</v>
      </c>
      <c r="I12" s="17">
        <v>6.3865278863550604E-2</v>
      </c>
      <c r="J12" s="17">
        <v>2.3798980333286601E-2</v>
      </c>
      <c r="K12" s="17">
        <v>9.3669473185425799E-3</v>
      </c>
      <c r="L12" s="17">
        <v>0</v>
      </c>
      <c r="M12" s="17"/>
      <c r="N12" s="17">
        <v>0</v>
      </c>
      <c r="O12" s="17">
        <v>6.3765165138525107E-2</v>
      </c>
      <c r="P12" s="17">
        <v>2.5702815066755001E-2</v>
      </c>
      <c r="Q12" s="17">
        <v>4.8557059382475898E-2</v>
      </c>
      <c r="R12" s="17">
        <v>0.109629399094488</v>
      </c>
      <c r="S12" s="17"/>
      <c r="T12" s="17">
        <v>0</v>
      </c>
      <c r="U12" s="17">
        <v>7.1139471320526795E-2</v>
      </c>
      <c r="V12" s="17">
        <v>3.7002510264598901E-2</v>
      </c>
      <c r="W12" s="17">
        <v>6.1942891570583303E-2</v>
      </c>
      <c r="X12" s="17"/>
      <c r="Y12" s="17">
        <v>5.4015656252952703E-2</v>
      </c>
      <c r="Z12" s="17">
        <v>4.0001768345626E-2</v>
      </c>
      <c r="AA12" s="17" t="s">
        <v>117</v>
      </c>
      <c r="AB12" s="17" t="s">
        <v>117</v>
      </c>
      <c r="AC12" s="17" t="s">
        <v>117</v>
      </c>
      <c r="AD12" s="17" t="s">
        <v>117</v>
      </c>
      <c r="AE12" s="17"/>
      <c r="AF12" s="17">
        <v>4.0257756433191003E-2</v>
      </c>
      <c r="AG12" s="17"/>
      <c r="AH12" s="17">
        <v>4.9923259775321201E-2</v>
      </c>
      <c r="AI12" s="17"/>
      <c r="AJ12" s="17">
        <v>5.5249433670975699E-2</v>
      </c>
      <c r="AK12" s="17">
        <v>3.2207259561847702E-2</v>
      </c>
      <c r="AL12" s="17">
        <v>2.8043333533331001E-2</v>
      </c>
      <c r="AM12" s="17">
        <v>6.5017743812042506E-2</v>
      </c>
      <c r="AN12" s="17">
        <v>8.2502650549248893E-2</v>
      </c>
    </row>
    <row r="13" spans="2:40" x14ac:dyDescent="0.35">
      <c r="B13" s="18" t="s">
        <v>535</v>
      </c>
      <c r="C13" s="17">
        <v>4.9226927901099997E-2</v>
      </c>
      <c r="D13" s="17">
        <v>4.8488442002036697E-2</v>
      </c>
      <c r="E13" s="17">
        <v>5.0349732138387199E-2</v>
      </c>
      <c r="F13" s="17"/>
      <c r="G13" s="17">
        <v>8.0535176628592206E-2</v>
      </c>
      <c r="H13" s="17">
        <v>0.13707002796854501</v>
      </c>
      <c r="I13" s="17">
        <v>2.7548018160382399E-2</v>
      </c>
      <c r="J13" s="17">
        <v>1.1020542083188201E-2</v>
      </c>
      <c r="K13" s="17">
        <v>1.03570899734393E-2</v>
      </c>
      <c r="L13" s="17">
        <v>0</v>
      </c>
      <c r="M13" s="17"/>
      <c r="N13" s="17">
        <v>3.1307288952535699E-2</v>
      </c>
      <c r="O13" s="17">
        <v>8.8098387788881793E-2</v>
      </c>
      <c r="P13" s="17">
        <v>2.5434690131525901E-2</v>
      </c>
      <c r="Q13" s="17">
        <v>5.0104922264566698E-2</v>
      </c>
      <c r="R13" s="17">
        <v>6.6014255890315704E-2</v>
      </c>
      <c r="S13" s="17"/>
      <c r="T13" s="17">
        <v>8.2563131440788001E-2</v>
      </c>
      <c r="U13" s="17">
        <v>8.8724398366634399E-2</v>
      </c>
      <c r="V13" s="17">
        <v>6.8209990294814102E-2</v>
      </c>
      <c r="W13" s="17">
        <v>2.72350379413588E-2</v>
      </c>
      <c r="X13" s="17"/>
      <c r="Y13" s="17">
        <v>5.6817511761105097E-2</v>
      </c>
      <c r="Z13" s="17">
        <v>1.75468975478844E-2</v>
      </c>
      <c r="AA13" s="17" t="s">
        <v>117</v>
      </c>
      <c r="AB13" s="17" t="s">
        <v>117</v>
      </c>
      <c r="AC13" s="17" t="s">
        <v>117</v>
      </c>
      <c r="AD13" s="17" t="s">
        <v>117</v>
      </c>
      <c r="AE13" s="17"/>
      <c r="AF13" s="17">
        <v>3.8471293325564801E-2</v>
      </c>
      <c r="AG13" s="17"/>
      <c r="AH13" s="17">
        <v>4.8520682286842698E-2</v>
      </c>
      <c r="AI13" s="17"/>
      <c r="AJ13" s="17">
        <v>9.0010508244686593E-2</v>
      </c>
      <c r="AK13" s="17">
        <v>1.3216446195446501E-2</v>
      </c>
      <c r="AL13" s="17">
        <v>8.4470987171119498E-3</v>
      </c>
      <c r="AM13" s="17">
        <v>4.9424478771019999E-2</v>
      </c>
      <c r="AN13" s="17">
        <v>3.2155321168654202E-2</v>
      </c>
    </row>
    <row r="14" spans="2:40" x14ac:dyDescent="0.35">
      <c r="B14" s="18" t="s">
        <v>536</v>
      </c>
      <c r="C14" s="17">
        <v>2.68114739352261E-2</v>
      </c>
      <c r="D14" s="17">
        <v>3.64525717766091E-2</v>
      </c>
      <c r="E14" s="17">
        <v>1.49606980988781E-2</v>
      </c>
      <c r="F14" s="17"/>
      <c r="G14" s="17">
        <v>4.3545947888800798E-2</v>
      </c>
      <c r="H14" s="17">
        <v>3.9419969010090899E-2</v>
      </c>
      <c r="I14" s="17">
        <v>2.6010920778661101E-2</v>
      </c>
      <c r="J14" s="17">
        <v>3.5341714175636502E-2</v>
      </c>
      <c r="K14" s="17">
        <v>0</v>
      </c>
      <c r="L14" s="17">
        <v>0</v>
      </c>
      <c r="M14" s="17"/>
      <c r="N14" s="17">
        <v>0</v>
      </c>
      <c r="O14" s="17">
        <v>1.6142111376614001E-2</v>
      </c>
      <c r="P14" s="17">
        <v>0</v>
      </c>
      <c r="Q14" s="17">
        <v>3.6051661877005599E-2</v>
      </c>
      <c r="R14" s="17">
        <v>7.3740665976354494E-2</v>
      </c>
      <c r="S14" s="17"/>
      <c r="T14" s="17">
        <v>0</v>
      </c>
      <c r="U14" s="17">
        <v>1.46128952736961E-2</v>
      </c>
      <c r="V14" s="17">
        <v>3.4915337569374497E-2</v>
      </c>
      <c r="W14" s="17">
        <v>3.2866258100507598E-2</v>
      </c>
      <c r="X14" s="17"/>
      <c r="Y14" s="17">
        <v>2.8610287717638301E-2</v>
      </c>
      <c r="Z14" s="17">
        <v>1.9303951947772E-2</v>
      </c>
      <c r="AA14" s="17" t="s">
        <v>117</v>
      </c>
      <c r="AB14" s="17" t="s">
        <v>117</v>
      </c>
      <c r="AC14" s="17" t="s">
        <v>117</v>
      </c>
      <c r="AD14" s="17" t="s">
        <v>117</v>
      </c>
      <c r="AE14" s="17"/>
      <c r="AF14" s="17">
        <v>4.0510422868354198E-2</v>
      </c>
      <c r="AG14" s="17"/>
      <c r="AH14" s="17">
        <v>2.7383177113187E-2</v>
      </c>
      <c r="AI14" s="17"/>
      <c r="AJ14" s="17">
        <v>3.58000698300215E-2</v>
      </c>
      <c r="AK14" s="17">
        <v>1.5974190990457E-2</v>
      </c>
      <c r="AL14" s="17">
        <v>5.9838071195680402E-2</v>
      </c>
      <c r="AM14" s="17">
        <v>0</v>
      </c>
      <c r="AN14" s="17">
        <v>0</v>
      </c>
    </row>
    <row r="15" spans="2:40" x14ac:dyDescent="0.35">
      <c r="B15" s="18" t="s">
        <v>537</v>
      </c>
      <c r="C15" s="17">
        <v>3.0324477694434301E-2</v>
      </c>
      <c r="D15" s="17">
        <v>2.79228707470007E-2</v>
      </c>
      <c r="E15" s="17">
        <v>3.3431702813341797E-2</v>
      </c>
      <c r="F15" s="17"/>
      <c r="G15" s="17">
        <v>6.1017980229406903E-2</v>
      </c>
      <c r="H15" s="17">
        <v>4.6662548981349201E-2</v>
      </c>
      <c r="I15" s="17">
        <v>2.25168694704308E-2</v>
      </c>
      <c r="J15" s="17">
        <v>3.2860725823413199E-2</v>
      </c>
      <c r="K15" s="17">
        <v>9.4150473329109897E-3</v>
      </c>
      <c r="L15" s="17">
        <v>0</v>
      </c>
      <c r="M15" s="17"/>
      <c r="N15" s="17">
        <v>0</v>
      </c>
      <c r="O15" s="17">
        <v>1.18840223728432E-2</v>
      </c>
      <c r="P15" s="17">
        <v>0</v>
      </c>
      <c r="Q15" s="17">
        <v>5.1443090105499897E-2</v>
      </c>
      <c r="R15" s="17">
        <v>6.7945158132409006E-2</v>
      </c>
      <c r="S15" s="17"/>
      <c r="T15" s="17">
        <v>0</v>
      </c>
      <c r="U15" s="17">
        <v>0</v>
      </c>
      <c r="V15" s="17">
        <v>1.9565181672086301E-2</v>
      </c>
      <c r="W15" s="17">
        <v>5.2899693580085401E-2</v>
      </c>
      <c r="X15" s="17"/>
      <c r="Y15" s="17">
        <v>2.4209360535651901E-2</v>
      </c>
      <c r="Z15" s="17">
        <v>5.5846506141342803E-2</v>
      </c>
      <c r="AA15" s="17" t="s">
        <v>117</v>
      </c>
      <c r="AB15" s="17" t="s">
        <v>117</v>
      </c>
      <c r="AC15" s="17" t="s">
        <v>117</v>
      </c>
      <c r="AD15" s="17" t="s">
        <v>117</v>
      </c>
      <c r="AE15" s="17"/>
      <c r="AF15" s="17">
        <v>5.70615088023586E-2</v>
      </c>
      <c r="AG15" s="17"/>
      <c r="AH15" s="17">
        <v>3.0971088929228702E-2</v>
      </c>
      <c r="AI15" s="17"/>
      <c r="AJ15" s="17">
        <v>6.9445960657540606E-2</v>
      </c>
      <c r="AK15" s="17">
        <v>3.2299591159655403E-2</v>
      </c>
      <c r="AL15" s="17">
        <v>8.1391843745757999E-3</v>
      </c>
      <c r="AM15" s="17">
        <v>0</v>
      </c>
      <c r="AN15" s="17">
        <v>0</v>
      </c>
    </row>
    <row r="16" spans="2:40" x14ac:dyDescent="0.35">
      <c r="B16" s="18" t="s">
        <v>538</v>
      </c>
      <c r="C16" s="19">
        <v>2.6976953504577499E-2</v>
      </c>
      <c r="D16" s="19">
        <v>1.8191777598704901E-2</v>
      </c>
      <c r="E16" s="19">
        <v>3.7991232459815498E-2</v>
      </c>
      <c r="F16" s="19"/>
      <c r="G16" s="19">
        <v>1.8673990749132799E-2</v>
      </c>
      <c r="H16" s="19">
        <v>1.48996181613502E-2</v>
      </c>
      <c r="I16" s="19">
        <v>3.4691859255136501E-2</v>
      </c>
      <c r="J16" s="19">
        <v>4.2060692280985502E-2</v>
      </c>
      <c r="K16" s="19">
        <v>2.6987624071762702E-2</v>
      </c>
      <c r="L16" s="19">
        <v>0</v>
      </c>
      <c r="M16" s="19"/>
      <c r="N16" s="19">
        <v>0</v>
      </c>
      <c r="O16" s="19">
        <v>4.3232357275990903E-2</v>
      </c>
      <c r="P16" s="19">
        <v>3.6186079235727697E-2</v>
      </c>
      <c r="Q16" s="19">
        <v>2.0164394683751901E-2</v>
      </c>
      <c r="R16" s="19">
        <v>2.0733685186912001E-2</v>
      </c>
      <c r="S16" s="19"/>
      <c r="T16" s="19">
        <v>8.0499794183582302E-2</v>
      </c>
      <c r="U16" s="19">
        <v>3.1364184452577298E-2</v>
      </c>
      <c r="V16" s="19">
        <v>1.3066126308664499E-2</v>
      </c>
      <c r="W16" s="19">
        <v>2.0973057149408999E-2</v>
      </c>
      <c r="X16" s="19"/>
      <c r="Y16" s="19">
        <v>2.8953047534041099E-2</v>
      </c>
      <c r="Z16" s="19">
        <v>1.8729535389079201E-2</v>
      </c>
      <c r="AA16" s="19" t="s">
        <v>117</v>
      </c>
      <c r="AB16" s="19" t="s">
        <v>117</v>
      </c>
      <c r="AC16" s="19" t="s">
        <v>117</v>
      </c>
      <c r="AD16" s="19" t="s">
        <v>117</v>
      </c>
      <c r="AE16" s="19"/>
      <c r="AF16" s="19">
        <v>2.2019111086761099E-2</v>
      </c>
      <c r="AG16" s="19"/>
      <c r="AH16" s="19">
        <v>2.2550589268069601E-2</v>
      </c>
      <c r="AI16" s="19"/>
      <c r="AJ16" s="19">
        <v>4.07138143201113E-2</v>
      </c>
      <c r="AK16" s="19">
        <v>5.4473879496351303E-2</v>
      </c>
      <c r="AL16" s="19">
        <v>8.6437103747953603E-3</v>
      </c>
      <c r="AM16" s="19">
        <v>8.4287790978762201E-3</v>
      </c>
      <c r="AN16" s="19">
        <v>2.1611269504893501E-2</v>
      </c>
    </row>
    <row r="17" spans="2:2" x14ac:dyDescent="0.35">
      <c r="B17" s="16" t="s">
        <v>222</v>
      </c>
    </row>
    <row r="18" spans="2:2" x14ac:dyDescent="0.35">
      <c r="B18" t="s">
        <v>63</v>
      </c>
    </row>
    <row r="19" spans="2:2" x14ac:dyDescent="0.35">
      <c r="B19" t="s">
        <v>64</v>
      </c>
    </row>
    <row r="21" spans="2:2" x14ac:dyDescent="0.35">
      <c r="B21" s="8" t="str">
        <f>HYPERLINK("#'Contents'!A1", "Return to Contents")</f>
        <v>Return to Contents</v>
      </c>
    </row>
  </sheetData>
  <mergeCells count="9">
    <mergeCell ref="AF5"/>
    <mergeCell ref="AH5"/>
    <mergeCell ref="AJ5:AN5"/>
    <mergeCell ref="D2:AH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AF00-000000000000}">
  <dimension ref="B2:AN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0" width="10.7265625" customWidth="1"/>
    <col min="41" max="41" width="2.1796875" customWidth="1"/>
  </cols>
  <sheetData>
    <row r="2" spans="2:40" ht="40" customHeight="1" x14ac:dyDescent="0.35">
      <c r="D2" s="30" t="s">
        <v>545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row>
    <row r="5" spans="2:40" ht="30" customHeight="1" x14ac:dyDescent="0.35">
      <c r="B5" s="15"/>
      <c r="C5" s="15"/>
      <c r="D5" s="29" t="s">
        <v>49</v>
      </c>
      <c r="E5" s="29"/>
      <c r="F5" s="15"/>
      <c r="G5" s="29" t="s">
        <v>50</v>
      </c>
      <c r="H5" s="29"/>
      <c r="I5" s="29"/>
      <c r="J5" s="29"/>
      <c r="K5" s="29"/>
      <c r="L5" s="29"/>
      <c r="M5" s="15"/>
      <c r="N5" s="29" t="s">
        <v>51</v>
      </c>
      <c r="O5" s="29"/>
      <c r="P5" s="29"/>
      <c r="Q5" s="29"/>
      <c r="R5" s="29"/>
      <c r="S5" s="15"/>
      <c r="T5" s="29" t="s">
        <v>52</v>
      </c>
      <c r="U5" s="29"/>
      <c r="V5" s="29"/>
      <c r="W5" s="29"/>
      <c r="X5" s="15"/>
      <c r="Y5" s="29" t="s">
        <v>53</v>
      </c>
      <c r="Z5" s="29"/>
      <c r="AA5" s="29"/>
      <c r="AB5" s="29"/>
      <c r="AC5" s="29"/>
      <c r="AD5" s="29"/>
      <c r="AE5" s="15"/>
      <c r="AF5" s="29" t="s">
        <v>42</v>
      </c>
      <c r="AG5" s="15"/>
      <c r="AH5" s="29" t="s">
        <v>43</v>
      </c>
      <c r="AI5" s="15"/>
      <c r="AJ5" s="29" t="s">
        <v>54</v>
      </c>
      <c r="AK5" s="29"/>
      <c r="AL5" s="29"/>
      <c r="AM5" s="29"/>
      <c r="AN5" s="29"/>
    </row>
    <row r="6" spans="2:4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C6" s="12" t="s">
        <v>40</v>
      </c>
      <c r="AD6" s="12" t="s">
        <v>41</v>
      </c>
      <c r="AF6" s="12" t="s">
        <v>42</v>
      </c>
      <c r="AH6" s="12" t="s">
        <v>43</v>
      </c>
      <c r="AJ6" s="12" t="s">
        <v>44</v>
      </c>
      <c r="AK6" s="12" t="s">
        <v>45</v>
      </c>
      <c r="AL6" s="12" t="s">
        <v>46</v>
      </c>
      <c r="AM6" s="12" t="s">
        <v>47</v>
      </c>
      <c r="AN6" s="12" t="s">
        <v>48</v>
      </c>
    </row>
    <row r="7" spans="2:40" ht="30" customHeight="1" x14ac:dyDescent="0.35">
      <c r="B7" s="10" t="s">
        <v>19</v>
      </c>
      <c r="C7" s="10">
        <v>519</v>
      </c>
      <c r="D7" s="10">
        <v>259</v>
      </c>
      <c r="E7" s="10">
        <v>259</v>
      </c>
      <c r="F7" s="10"/>
      <c r="G7" s="10">
        <v>44</v>
      </c>
      <c r="H7" s="10">
        <v>108</v>
      </c>
      <c r="I7" s="10">
        <v>113</v>
      </c>
      <c r="J7" s="10">
        <v>117</v>
      </c>
      <c r="K7" s="10">
        <v>104</v>
      </c>
      <c r="L7" s="10">
        <v>33</v>
      </c>
      <c r="M7" s="10"/>
      <c r="N7" s="10">
        <v>28</v>
      </c>
      <c r="O7" s="10">
        <v>69</v>
      </c>
      <c r="P7" s="10">
        <v>159</v>
      </c>
      <c r="Q7" s="10">
        <v>171</v>
      </c>
      <c r="R7" s="10">
        <v>89</v>
      </c>
      <c r="S7" s="10"/>
      <c r="T7" s="10">
        <v>11</v>
      </c>
      <c r="U7" s="10">
        <v>81</v>
      </c>
      <c r="V7" s="10">
        <v>154</v>
      </c>
      <c r="W7" s="10">
        <v>222</v>
      </c>
      <c r="X7" s="10"/>
      <c r="Y7" s="10">
        <v>415</v>
      </c>
      <c r="Z7" s="10">
        <v>104</v>
      </c>
      <c r="AA7" s="10" t="s">
        <v>116</v>
      </c>
      <c r="AB7" s="10" t="s">
        <v>116</v>
      </c>
      <c r="AC7" s="10" t="s">
        <v>116</v>
      </c>
      <c r="AD7" s="10" t="s">
        <v>116</v>
      </c>
      <c r="AE7" s="10"/>
      <c r="AF7" s="10">
        <v>260</v>
      </c>
      <c r="AG7" s="10"/>
      <c r="AH7" s="10">
        <v>507</v>
      </c>
      <c r="AI7" s="10"/>
      <c r="AJ7" s="10">
        <v>190</v>
      </c>
      <c r="AK7" s="10">
        <v>70</v>
      </c>
      <c r="AL7" s="10">
        <v>111</v>
      </c>
      <c r="AM7" s="10">
        <v>108</v>
      </c>
      <c r="AN7" s="10">
        <v>40</v>
      </c>
    </row>
    <row r="8" spans="2:40" ht="30" customHeight="1" x14ac:dyDescent="0.35">
      <c r="B8" s="11" t="s">
        <v>20</v>
      </c>
      <c r="C8" s="11">
        <v>530</v>
      </c>
      <c r="D8" s="11">
        <v>293</v>
      </c>
      <c r="E8" s="11">
        <v>236</v>
      </c>
      <c r="F8" s="11"/>
      <c r="G8" s="11">
        <v>48</v>
      </c>
      <c r="H8" s="11">
        <v>122</v>
      </c>
      <c r="I8" s="11">
        <v>118</v>
      </c>
      <c r="J8" s="11">
        <v>120</v>
      </c>
      <c r="K8" s="11">
        <v>90</v>
      </c>
      <c r="L8" s="11">
        <v>32</v>
      </c>
      <c r="M8" s="11"/>
      <c r="N8" s="11">
        <v>29</v>
      </c>
      <c r="O8" s="11">
        <v>72</v>
      </c>
      <c r="P8" s="11">
        <v>160</v>
      </c>
      <c r="Q8" s="11">
        <v>175</v>
      </c>
      <c r="R8" s="11">
        <v>91</v>
      </c>
      <c r="S8" s="11"/>
      <c r="T8" s="11">
        <v>11</v>
      </c>
      <c r="U8" s="11">
        <v>83</v>
      </c>
      <c r="V8" s="11">
        <v>156</v>
      </c>
      <c r="W8" s="11">
        <v>230</v>
      </c>
      <c r="X8" s="11"/>
      <c r="Y8" s="11">
        <v>428</v>
      </c>
      <c r="Z8" s="11">
        <v>102</v>
      </c>
      <c r="AA8" s="11" t="s">
        <v>116</v>
      </c>
      <c r="AB8" s="11" t="s">
        <v>116</v>
      </c>
      <c r="AC8" s="11" t="s">
        <v>116</v>
      </c>
      <c r="AD8" s="11" t="s">
        <v>116</v>
      </c>
      <c r="AE8" s="11"/>
      <c r="AF8" s="11">
        <v>267</v>
      </c>
      <c r="AG8" s="11"/>
      <c r="AH8" s="11">
        <v>519</v>
      </c>
      <c r="AI8" s="11"/>
      <c r="AJ8" s="11">
        <v>187</v>
      </c>
      <c r="AK8" s="11">
        <v>69</v>
      </c>
      <c r="AL8" s="11">
        <v>107</v>
      </c>
      <c r="AM8" s="11">
        <v>122</v>
      </c>
      <c r="AN8" s="11">
        <v>45</v>
      </c>
    </row>
    <row r="9" spans="2:40" x14ac:dyDescent="0.35">
      <c r="B9" s="18" t="s">
        <v>531</v>
      </c>
      <c r="C9" s="17">
        <v>0.40457598990174398</v>
      </c>
      <c r="D9" s="17">
        <v>0.37031125608773402</v>
      </c>
      <c r="E9" s="17">
        <v>0.444596500646463</v>
      </c>
      <c r="F9" s="17"/>
      <c r="G9" s="17">
        <v>0.404517845475307</v>
      </c>
      <c r="H9" s="17">
        <v>0.30108489136330102</v>
      </c>
      <c r="I9" s="17">
        <v>0.337507539830188</v>
      </c>
      <c r="J9" s="17">
        <v>0.39726292507183603</v>
      </c>
      <c r="K9" s="17">
        <v>0.54947073046357198</v>
      </c>
      <c r="L9" s="17">
        <v>0.66760641870471504</v>
      </c>
      <c r="M9" s="17"/>
      <c r="N9" s="17">
        <v>0.80627196664569001</v>
      </c>
      <c r="O9" s="17">
        <v>0.475254679912675</v>
      </c>
      <c r="P9" s="17">
        <v>0.55423802836097202</v>
      </c>
      <c r="Q9" s="17">
        <v>0.28607467806100101</v>
      </c>
      <c r="R9" s="17">
        <v>0.17829669959193301</v>
      </c>
      <c r="S9" s="17"/>
      <c r="T9" s="17">
        <v>0.54303500347128897</v>
      </c>
      <c r="U9" s="17">
        <v>0.57936821683149498</v>
      </c>
      <c r="V9" s="17">
        <v>0.39848155615748898</v>
      </c>
      <c r="W9" s="17">
        <v>0.28686929450308202</v>
      </c>
      <c r="X9" s="17"/>
      <c r="Y9" s="17">
        <v>0.35325535199119901</v>
      </c>
      <c r="Z9" s="17">
        <v>0.61876759844439999</v>
      </c>
      <c r="AA9" s="17" t="s">
        <v>117</v>
      </c>
      <c r="AB9" s="17" t="s">
        <v>117</v>
      </c>
      <c r="AC9" s="17" t="s">
        <v>117</v>
      </c>
      <c r="AD9" s="17" t="s">
        <v>117</v>
      </c>
      <c r="AE9" s="17"/>
      <c r="AF9" s="17">
        <v>0.42776025157122399</v>
      </c>
      <c r="AG9" s="17"/>
      <c r="AH9" s="17">
        <v>0.40826853359793902</v>
      </c>
      <c r="AI9" s="17"/>
      <c r="AJ9" s="17">
        <v>0.253863998944025</v>
      </c>
      <c r="AK9" s="17">
        <v>0.48038730807450603</v>
      </c>
      <c r="AL9" s="17">
        <v>0.50162183300917296</v>
      </c>
      <c r="AM9" s="17">
        <v>0.53425547507346305</v>
      </c>
      <c r="AN9" s="17">
        <v>0.33234085882325198</v>
      </c>
    </row>
    <row r="10" spans="2:40" x14ac:dyDescent="0.35">
      <c r="B10" s="18" t="s">
        <v>532</v>
      </c>
      <c r="C10" s="17">
        <v>7.5017870814262103E-2</v>
      </c>
      <c r="D10" s="17">
        <v>9.7346013887180394E-2</v>
      </c>
      <c r="E10" s="17">
        <v>4.7626462262227102E-2</v>
      </c>
      <c r="F10" s="17"/>
      <c r="G10" s="17">
        <v>7.7149224008454503E-2</v>
      </c>
      <c r="H10" s="17">
        <v>9.0160435223820695E-2</v>
      </c>
      <c r="I10" s="17">
        <v>8.9353140764910993E-2</v>
      </c>
      <c r="J10" s="17">
        <v>5.3415403621121398E-2</v>
      </c>
      <c r="K10" s="17">
        <v>7.9568566196843202E-2</v>
      </c>
      <c r="L10" s="17">
        <v>2.9047037210074698E-2</v>
      </c>
      <c r="M10" s="17"/>
      <c r="N10" s="17">
        <v>0</v>
      </c>
      <c r="O10" s="17">
        <v>0.10239600041760299</v>
      </c>
      <c r="P10" s="17">
        <v>7.4475909082032707E-2</v>
      </c>
      <c r="Q10" s="17">
        <v>7.1885194739008701E-2</v>
      </c>
      <c r="R10" s="17">
        <v>7.5293937024923402E-2</v>
      </c>
      <c r="S10" s="17"/>
      <c r="T10" s="17">
        <v>9.6527057290913001E-2</v>
      </c>
      <c r="U10" s="17">
        <v>6.0582703813510302E-2</v>
      </c>
      <c r="V10" s="17">
        <v>0.106357560759343</v>
      </c>
      <c r="W10" s="17">
        <v>6.9644997068018993E-2</v>
      </c>
      <c r="X10" s="17"/>
      <c r="Y10" s="17">
        <v>8.2699134089532195E-2</v>
      </c>
      <c r="Z10" s="17">
        <v>4.2959381217200499E-2</v>
      </c>
      <c r="AA10" s="17" t="s">
        <v>117</v>
      </c>
      <c r="AB10" s="17" t="s">
        <v>117</v>
      </c>
      <c r="AC10" s="17" t="s">
        <v>117</v>
      </c>
      <c r="AD10" s="17" t="s">
        <v>117</v>
      </c>
      <c r="AE10" s="17"/>
      <c r="AF10" s="17">
        <v>8.7217824595788904E-2</v>
      </c>
      <c r="AG10" s="17"/>
      <c r="AH10" s="17">
        <v>7.6617482803218395E-2</v>
      </c>
      <c r="AI10" s="17"/>
      <c r="AJ10" s="17">
        <v>8.3531717833412594E-2</v>
      </c>
      <c r="AK10" s="17">
        <v>8.0367657905293904E-2</v>
      </c>
      <c r="AL10" s="17">
        <v>5.1459153663971503E-2</v>
      </c>
      <c r="AM10" s="17">
        <v>6.2824136172771203E-2</v>
      </c>
      <c r="AN10" s="17">
        <v>0.120263314686652</v>
      </c>
    </row>
    <row r="11" spans="2:40" x14ac:dyDescent="0.35">
      <c r="B11" s="18" t="s">
        <v>533</v>
      </c>
      <c r="C11" s="17">
        <v>0.106508914007708</v>
      </c>
      <c r="D11" s="17">
        <v>0.102550988096243</v>
      </c>
      <c r="E11" s="17">
        <v>0.111866811942738</v>
      </c>
      <c r="F11" s="17"/>
      <c r="G11" s="17">
        <v>0.10167881354719301</v>
      </c>
      <c r="H11" s="17">
        <v>9.9989235602516296E-2</v>
      </c>
      <c r="I11" s="17">
        <v>0.151128980324653</v>
      </c>
      <c r="J11" s="17">
        <v>8.3631663287097494E-2</v>
      </c>
      <c r="K11" s="17">
        <v>8.55746705878105E-2</v>
      </c>
      <c r="L11" s="17">
        <v>0.119613368444693</v>
      </c>
      <c r="M11" s="17"/>
      <c r="N11" s="17">
        <v>0.117216343409058</v>
      </c>
      <c r="O11" s="17">
        <v>6.5658941943416801E-2</v>
      </c>
      <c r="P11" s="17">
        <v>7.6803940650477603E-2</v>
      </c>
      <c r="Q11" s="17">
        <v>0.110951337020883</v>
      </c>
      <c r="R11" s="17">
        <v>0.182139860250907</v>
      </c>
      <c r="S11" s="17"/>
      <c r="T11" s="17">
        <v>0</v>
      </c>
      <c r="U11" s="17">
        <v>8.0386806393104193E-2</v>
      </c>
      <c r="V11" s="17">
        <v>6.51221910995642E-2</v>
      </c>
      <c r="W11" s="17">
        <v>0.15258040725817401</v>
      </c>
      <c r="X11" s="17"/>
      <c r="Y11" s="17">
        <v>0.11188976504509</v>
      </c>
      <c r="Z11" s="17">
        <v>8.4051415700022294E-2</v>
      </c>
      <c r="AA11" s="17" t="s">
        <v>117</v>
      </c>
      <c r="AB11" s="17" t="s">
        <v>117</v>
      </c>
      <c r="AC11" s="17" t="s">
        <v>117</v>
      </c>
      <c r="AD11" s="17" t="s">
        <v>117</v>
      </c>
      <c r="AE11" s="17"/>
      <c r="AF11" s="17">
        <v>0.12839227774235301</v>
      </c>
      <c r="AG11" s="17"/>
      <c r="AH11" s="17">
        <v>0.103540449242462</v>
      </c>
      <c r="AI11" s="17"/>
      <c r="AJ11" s="17">
        <v>0.108384546351019</v>
      </c>
      <c r="AK11" s="17">
        <v>0.12630603686618599</v>
      </c>
      <c r="AL11" s="17">
        <v>6.1816009873938697E-2</v>
      </c>
      <c r="AM11" s="17">
        <v>0.1028312990961</v>
      </c>
      <c r="AN11" s="17">
        <v>0.18427680834972901</v>
      </c>
    </row>
    <row r="12" spans="2:40" x14ac:dyDescent="0.35">
      <c r="B12" s="18" t="s">
        <v>534</v>
      </c>
      <c r="C12" s="17">
        <v>0.11533561507764201</v>
      </c>
      <c r="D12" s="17">
        <v>0.109030662720303</v>
      </c>
      <c r="E12" s="17">
        <v>0.12364285359888</v>
      </c>
      <c r="F12" s="17"/>
      <c r="G12" s="17">
        <v>7.6520095461991205E-2</v>
      </c>
      <c r="H12" s="17">
        <v>0.149978803741348</v>
      </c>
      <c r="I12" s="17">
        <v>0.132941226943944</v>
      </c>
      <c r="J12" s="17">
        <v>0.108478247757581</v>
      </c>
      <c r="K12" s="17">
        <v>0.103782775559043</v>
      </c>
      <c r="L12" s="17">
        <v>3.3890030888778698E-2</v>
      </c>
      <c r="M12" s="17"/>
      <c r="N12" s="17">
        <v>0</v>
      </c>
      <c r="O12" s="17">
        <v>7.4855499749376594E-2</v>
      </c>
      <c r="P12" s="17">
        <v>0.10381877431721501</v>
      </c>
      <c r="Q12" s="17">
        <v>0.150474149865642</v>
      </c>
      <c r="R12" s="17">
        <v>0.140512600499379</v>
      </c>
      <c r="S12" s="17"/>
      <c r="T12" s="17">
        <v>8.0499794183582302E-2</v>
      </c>
      <c r="U12" s="17">
        <v>8.1068642684899703E-2</v>
      </c>
      <c r="V12" s="17">
        <v>0.10887642270372801</v>
      </c>
      <c r="W12" s="17">
        <v>0.14670816212902499</v>
      </c>
      <c r="X12" s="17"/>
      <c r="Y12" s="17">
        <v>0.12399864433149201</v>
      </c>
      <c r="Z12" s="17">
        <v>7.9179630930125505E-2</v>
      </c>
      <c r="AA12" s="17" t="s">
        <v>117</v>
      </c>
      <c r="AB12" s="17" t="s">
        <v>117</v>
      </c>
      <c r="AC12" s="17" t="s">
        <v>117</v>
      </c>
      <c r="AD12" s="17" t="s">
        <v>117</v>
      </c>
      <c r="AE12" s="17"/>
      <c r="AF12" s="17">
        <v>6.7545312711985994E-2</v>
      </c>
      <c r="AG12" s="17"/>
      <c r="AH12" s="17">
        <v>0.116244579250665</v>
      </c>
      <c r="AI12" s="17"/>
      <c r="AJ12" s="17">
        <v>0.14346928906513401</v>
      </c>
      <c r="AK12" s="17">
        <v>7.2987581629371398E-2</v>
      </c>
      <c r="AL12" s="17">
        <v>8.57076496080202E-2</v>
      </c>
      <c r="AM12" s="17">
        <v>0.105555299421565</v>
      </c>
      <c r="AN12" s="17">
        <v>0.16037945937603401</v>
      </c>
    </row>
    <row r="13" spans="2:40" x14ac:dyDescent="0.35">
      <c r="B13" s="18" t="s">
        <v>535</v>
      </c>
      <c r="C13" s="17">
        <v>0.17224871792523899</v>
      </c>
      <c r="D13" s="17">
        <v>0.199460222835494</v>
      </c>
      <c r="E13" s="17">
        <v>0.13920552768598399</v>
      </c>
      <c r="F13" s="17"/>
      <c r="G13" s="17">
        <v>0.114616016034004</v>
      </c>
      <c r="H13" s="17">
        <v>0.15034412178760101</v>
      </c>
      <c r="I13" s="17">
        <v>0.178597291958453</v>
      </c>
      <c r="J13" s="17">
        <v>0.23910930460055799</v>
      </c>
      <c r="K13" s="17">
        <v>0.14297380703721899</v>
      </c>
      <c r="L13" s="17">
        <v>0.14984314475173799</v>
      </c>
      <c r="M13" s="17"/>
      <c r="N13" s="17">
        <v>0</v>
      </c>
      <c r="O13" s="17">
        <v>0.16023569911660299</v>
      </c>
      <c r="P13" s="17">
        <v>0.128512285358413</v>
      </c>
      <c r="Q13" s="17">
        <v>0.23096151700569401</v>
      </c>
      <c r="R13" s="17">
        <v>0.206254081630355</v>
      </c>
      <c r="S13" s="17"/>
      <c r="T13" s="17">
        <v>0.118938556687051</v>
      </c>
      <c r="U13" s="17">
        <v>7.0302664228755404E-2</v>
      </c>
      <c r="V13" s="17">
        <v>0.17760094813706701</v>
      </c>
      <c r="W13" s="17">
        <v>0.23087948518978199</v>
      </c>
      <c r="X13" s="17"/>
      <c r="Y13" s="17">
        <v>0.196502805689803</v>
      </c>
      <c r="Z13" s="17">
        <v>7.1021954511229599E-2</v>
      </c>
      <c r="AA13" s="17" t="s">
        <v>117</v>
      </c>
      <c r="AB13" s="17" t="s">
        <v>117</v>
      </c>
      <c r="AC13" s="17" t="s">
        <v>117</v>
      </c>
      <c r="AD13" s="17" t="s">
        <v>117</v>
      </c>
      <c r="AE13" s="17"/>
      <c r="AF13" s="17">
        <v>0.147922300989734</v>
      </c>
      <c r="AG13" s="17"/>
      <c r="AH13" s="17">
        <v>0.171529848019944</v>
      </c>
      <c r="AI13" s="17"/>
      <c r="AJ13" s="17">
        <v>0.20191408638652</v>
      </c>
      <c r="AK13" s="17">
        <v>0.14915272159992499</v>
      </c>
      <c r="AL13" s="17">
        <v>0.172018153433594</v>
      </c>
      <c r="AM13" s="17">
        <v>0.13669752147914499</v>
      </c>
      <c r="AN13" s="17">
        <v>0.181128289259439</v>
      </c>
    </row>
    <row r="14" spans="2:40" x14ac:dyDescent="0.35">
      <c r="B14" s="18" t="s">
        <v>536</v>
      </c>
      <c r="C14" s="17">
        <v>6.12461818571493E-2</v>
      </c>
      <c r="D14" s="17">
        <v>7.3818219523550804E-2</v>
      </c>
      <c r="E14" s="17">
        <v>4.5902943629138902E-2</v>
      </c>
      <c r="F14" s="17"/>
      <c r="G14" s="17">
        <v>0.15998857609820299</v>
      </c>
      <c r="H14" s="17">
        <v>0.10647503167804</v>
      </c>
      <c r="I14" s="17">
        <v>6.2659055488950996E-2</v>
      </c>
      <c r="J14" s="17">
        <v>2.9867506088844E-2</v>
      </c>
      <c r="K14" s="17">
        <v>9.2008906822336096E-3</v>
      </c>
      <c r="L14" s="17">
        <v>0</v>
      </c>
      <c r="M14" s="17"/>
      <c r="N14" s="17">
        <v>7.6511689945251496E-2</v>
      </c>
      <c r="O14" s="17">
        <v>9.1167395588878195E-2</v>
      </c>
      <c r="P14" s="17">
        <v>6.90255940226564E-3</v>
      </c>
      <c r="Q14" s="17">
        <v>6.1543349964175799E-2</v>
      </c>
      <c r="R14" s="17">
        <v>0.12935663642664699</v>
      </c>
      <c r="S14" s="17"/>
      <c r="T14" s="17">
        <v>0</v>
      </c>
      <c r="U14" s="17">
        <v>6.8217141028495298E-2</v>
      </c>
      <c r="V14" s="17">
        <v>9.4008661216982398E-2</v>
      </c>
      <c r="W14" s="17">
        <v>4.8876308596005502E-2</v>
      </c>
      <c r="X14" s="17"/>
      <c r="Y14" s="17">
        <v>6.9322852601636106E-2</v>
      </c>
      <c r="Z14" s="17">
        <v>2.7537421232496299E-2</v>
      </c>
      <c r="AA14" s="17" t="s">
        <v>117</v>
      </c>
      <c r="AB14" s="17" t="s">
        <v>117</v>
      </c>
      <c r="AC14" s="17" t="s">
        <v>117</v>
      </c>
      <c r="AD14" s="17" t="s">
        <v>117</v>
      </c>
      <c r="AE14" s="17"/>
      <c r="AF14" s="17">
        <v>6.6287444704941995E-2</v>
      </c>
      <c r="AG14" s="17"/>
      <c r="AH14" s="17">
        <v>6.0796223745026197E-2</v>
      </c>
      <c r="AI14" s="17"/>
      <c r="AJ14" s="17">
        <v>0.113589856013811</v>
      </c>
      <c r="AK14" s="17">
        <v>1.5974190990457E-2</v>
      </c>
      <c r="AL14" s="17">
        <v>4.7585710732429003E-2</v>
      </c>
      <c r="AM14" s="17">
        <v>4.1478184237274097E-2</v>
      </c>
      <c r="AN14" s="17">
        <v>0</v>
      </c>
    </row>
    <row r="15" spans="2:40" x14ac:dyDescent="0.35">
      <c r="B15" s="18" t="s">
        <v>537</v>
      </c>
      <c r="C15" s="17">
        <v>4.21881060620539E-2</v>
      </c>
      <c r="D15" s="17">
        <v>3.0893606524123599E-2</v>
      </c>
      <c r="E15" s="17">
        <v>5.6379888402915197E-2</v>
      </c>
      <c r="F15" s="17"/>
      <c r="G15" s="17">
        <v>3.9036162646194299E-2</v>
      </c>
      <c r="H15" s="17">
        <v>6.8818449256162498E-2</v>
      </c>
      <c r="I15" s="17">
        <v>3.1817316447374698E-2</v>
      </c>
      <c r="J15" s="17">
        <v>4.7259815284947201E-2</v>
      </c>
      <c r="K15" s="17">
        <v>2.9428559473278701E-2</v>
      </c>
      <c r="L15" s="17">
        <v>0</v>
      </c>
      <c r="M15" s="17"/>
      <c r="N15" s="17">
        <v>0</v>
      </c>
      <c r="O15" s="17">
        <v>0</v>
      </c>
      <c r="P15" s="17">
        <v>1.6970268477651099E-2</v>
      </c>
      <c r="Q15" s="17">
        <v>7.2537628176821606E-2</v>
      </c>
      <c r="R15" s="17">
        <v>7.5997562219517797E-2</v>
      </c>
      <c r="S15" s="17"/>
      <c r="T15" s="17">
        <v>8.0499794183582302E-2</v>
      </c>
      <c r="U15" s="17">
        <v>1.22061156439105E-2</v>
      </c>
      <c r="V15" s="17">
        <v>3.0755022614367002E-2</v>
      </c>
      <c r="W15" s="17">
        <v>6.4441345255912205E-2</v>
      </c>
      <c r="X15" s="17"/>
      <c r="Y15" s="17">
        <v>3.6938698709152201E-2</v>
      </c>
      <c r="Z15" s="17">
        <v>6.4097011535395002E-2</v>
      </c>
      <c r="AA15" s="17" t="s">
        <v>117</v>
      </c>
      <c r="AB15" s="17" t="s">
        <v>117</v>
      </c>
      <c r="AC15" s="17" t="s">
        <v>117</v>
      </c>
      <c r="AD15" s="17" t="s">
        <v>117</v>
      </c>
      <c r="AE15" s="17"/>
      <c r="AF15" s="17">
        <v>5.9037552770374403E-2</v>
      </c>
      <c r="AG15" s="17"/>
      <c r="AH15" s="17">
        <v>4.3087686382259398E-2</v>
      </c>
      <c r="AI15" s="17"/>
      <c r="AJ15" s="17">
        <v>6.3163794058179498E-2</v>
      </c>
      <c r="AK15" s="17">
        <v>4.4934979919344101E-2</v>
      </c>
      <c r="AL15" s="17">
        <v>5.0996477979650998E-2</v>
      </c>
      <c r="AM15" s="17">
        <v>1.63580845196813E-2</v>
      </c>
      <c r="AN15" s="17">
        <v>0</v>
      </c>
    </row>
    <row r="16" spans="2:40" x14ac:dyDescent="0.35">
      <c r="B16" s="18" t="s">
        <v>538</v>
      </c>
      <c r="C16" s="19">
        <v>2.2878604354202001E-2</v>
      </c>
      <c r="D16" s="19">
        <v>1.6589030325371599E-2</v>
      </c>
      <c r="E16" s="19">
        <v>3.07790118316549E-2</v>
      </c>
      <c r="F16" s="19"/>
      <c r="G16" s="19">
        <v>2.6493266728653701E-2</v>
      </c>
      <c r="H16" s="19">
        <v>3.3149031347210499E-2</v>
      </c>
      <c r="I16" s="19">
        <v>1.5995448241525701E-2</v>
      </c>
      <c r="J16" s="19">
        <v>4.09751342880149E-2</v>
      </c>
      <c r="K16" s="19">
        <v>0</v>
      </c>
      <c r="L16" s="19">
        <v>0</v>
      </c>
      <c r="M16" s="19"/>
      <c r="N16" s="19">
        <v>0</v>
      </c>
      <c r="O16" s="19">
        <v>3.04317832714486E-2</v>
      </c>
      <c r="P16" s="19">
        <v>3.82782343509733E-2</v>
      </c>
      <c r="Q16" s="19">
        <v>1.5572145166774101E-2</v>
      </c>
      <c r="R16" s="19">
        <v>1.2148622356338901E-2</v>
      </c>
      <c r="S16" s="19"/>
      <c r="T16" s="19">
        <v>8.0499794183582302E-2</v>
      </c>
      <c r="U16" s="19">
        <v>4.7867709375829202E-2</v>
      </c>
      <c r="V16" s="19">
        <v>1.8797637311459801E-2</v>
      </c>
      <c r="W16" s="19">
        <v>0</v>
      </c>
      <c r="X16" s="19"/>
      <c r="Y16" s="19">
        <v>2.5392747542095199E-2</v>
      </c>
      <c r="Z16" s="19">
        <v>1.2385586429131099E-2</v>
      </c>
      <c r="AA16" s="19" t="s">
        <v>117</v>
      </c>
      <c r="AB16" s="19" t="s">
        <v>117</v>
      </c>
      <c r="AC16" s="19" t="s">
        <v>117</v>
      </c>
      <c r="AD16" s="19" t="s">
        <v>117</v>
      </c>
      <c r="AE16" s="19"/>
      <c r="AF16" s="19">
        <v>1.58370349135981E-2</v>
      </c>
      <c r="AG16" s="19"/>
      <c r="AH16" s="19">
        <v>1.9915196958486099E-2</v>
      </c>
      <c r="AI16" s="19"/>
      <c r="AJ16" s="19">
        <v>3.20827113478993E-2</v>
      </c>
      <c r="AK16" s="19">
        <v>2.9889523014916802E-2</v>
      </c>
      <c r="AL16" s="19">
        <v>2.8795011699222401E-2</v>
      </c>
      <c r="AM16" s="19">
        <v>0</v>
      </c>
      <c r="AN16" s="19">
        <v>2.1611269504893501E-2</v>
      </c>
    </row>
    <row r="17" spans="2:2" x14ac:dyDescent="0.35">
      <c r="B17" s="16" t="s">
        <v>222</v>
      </c>
    </row>
    <row r="18" spans="2:2" x14ac:dyDescent="0.35">
      <c r="B18" t="s">
        <v>63</v>
      </c>
    </row>
    <row r="19" spans="2:2" x14ac:dyDescent="0.35">
      <c r="B19" t="s">
        <v>64</v>
      </c>
    </row>
    <row r="21" spans="2:2" x14ac:dyDescent="0.35">
      <c r="B21" s="8" t="str">
        <f>HYPERLINK("#'Contents'!A1", "Return to Contents")</f>
        <v>Return to Contents</v>
      </c>
    </row>
  </sheetData>
  <mergeCells count="9">
    <mergeCell ref="AF5"/>
    <mergeCell ref="AH5"/>
    <mergeCell ref="AJ5:AN5"/>
    <mergeCell ref="D2:AH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000-000000000000}">
  <dimension ref="B2:AN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0" width="10.7265625" customWidth="1"/>
    <col min="41" max="41" width="2.1796875" customWidth="1"/>
  </cols>
  <sheetData>
    <row r="2" spans="2:40" ht="40" customHeight="1" x14ac:dyDescent="0.35">
      <c r="D2" s="30" t="s">
        <v>553</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row>
    <row r="5" spans="2:40" ht="30" customHeight="1" x14ac:dyDescent="0.35">
      <c r="B5" s="15"/>
      <c r="C5" s="15"/>
      <c r="D5" s="29" t="s">
        <v>49</v>
      </c>
      <c r="E5" s="29"/>
      <c r="F5" s="15"/>
      <c r="G5" s="29" t="s">
        <v>50</v>
      </c>
      <c r="H5" s="29"/>
      <c r="I5" s="29"/>
      <c r="J5" s="29"/>
      <c r="K5" s="29"/>
      <c r="L5" s="29"/>
      <c r="M5" s="15"/>
      <c r="N5" s="29" t="s">
        <v>51</v>
      </c>
      <c r="O5" s="29"/>
      <c r="P5" s="29"/>
      <c r="Q5" s="29"/>
      <c r="R5" s="29"/>
      <c r="S5" s="15"/>
      <c r="T5" s="29" t="s">
        <v>52</v>
      </c>
      <c r="U5" s="29"/>
      <c r="V5" s="29"/>
      <c r="W5" s="29"/>
      <c r="X5" s="15"/>
      <c r="Y5" s="29" t="s">
        <v>53</v>
      </c>
      <c r="Z5" s="29"/>
      <c r="AA5" s="29"/>
      <c r="AB5" s="29"/>
      <c r="AC5" s="29"/>
      <c r="AD5" s="29"/>
      <c r="AE5" s="15"/>
      <c r="AF5" s="29" t="s">
        <v>42</v>
      </c>
      <c r="AG5" s="15"/>
      <c r="AH5" s="29" t="s">
        <v>43</v>
      </c>
      <c r="AI5" s="15"/>
      <c r="AJ5" s="29" t="s">
        <v>54</v>
      </c>
      <c r="AK5" s="29"/>
      <c r="AL5" s="29"/>
      <c r="AM5" s="29"/>
      <c r="AN5" s="29"/>
    </row>
    <row r="6" spans="2:4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C6" s="12" t="s">
        <v>40</v>
      </c>
      <c r="AD6" s="12" t="s">
        <v>41</v>
      </c>
      <c r="AF6" s="12" t="s">
        <v>42</v>
      </c>
      <c r="AH6" s="12" t="s">
        <v>43</v>
      </c>
      <c r="AJ6" s="12" t="s">
        <v>44</v>
      </c>
      <c r="AK6" s="12" t="s">
        <v>45</v>
      </c>
      <c r="AL6" s="12" t="s">
        <v>46</v>
      </c>
      <c r="AM6" s="12" t="s">
        <v>47</v>
      </c>
      <c r="AN6" s="12" t="s">
        <v>48</v>
      </c>
    </row>
    <row r="7" spans="2:40" ht="30" customHeight="1" x14ac:dyDescent="0.35">
      <c r="B7" s="10" t="s">
        <v>19</v>
      </c>
      <c r="C7" s="10">
        <v>519</v>
      </c>
      <c r="D7" s="10">
        <v>259</v>
      </c>
      <c r="E7" s="10">
        <v>259</v>
      </c>
      <c r="F7" s="10"/>
      <c r="G7" s="10">
        <v>44</v>
      </c>
      <c r="H7" s="10">
        <v>108</v>
      </c>
      <c r="I7" s="10">
        <v>113</v>
      </c>
      <c r="J7" s="10">
        <v>117</v>
      </c>
      <c r="K7" s="10">
        <v>104</v>
      </c>
      <c r="L7" s="10">
        <v>33</v>
      </c>
      <c r="M7" s="10"/>
      <c r="N7" s="10">
        <v>28</v>
      </c>
      <c r="O7" s="10">
        <v>69</v>
      </c>
      <c r="P7" s="10">
        <v>159</v>
      </c>
      <c r="Q7" s="10">
        <v>171</v>
      </c>
      <c r="R7" s="10">
        <v>89</v>
      </c>
      <c r="S7" s="10"/>
      <c r="T7" s="10">
        <v>11</v>
      </c>
      <c r="U7" s="10">
        <v>81</v>
      </c>
      <c r="V7" s="10">
        <v>154</v>
      </c>
      <c r="W7" s="10">
        <v>222</v>
      </c>
      <c r="X7" s="10"/>
      <c r="Y7" s="10">
        <v>415</v>
      </c>
      <c r="Z7" s="10">
        <v>104</v>
      </c>
      <c r="AA7" s="10" t="s">
        <v>116</v>
      </c>
      <c r="AB7" s="10" t="s">
        <v>116</v>
      </c>
      <c r="AC7" s="10" t="s">
        <v>116</v>
      </c>
      <c r="AD7" s="10" t="s">
        <v>116</v>
      </c>
      <c r="AE7" s="10"/>
      <c r="AF7" s="10">
        <v>260</v>
      </c>
      <c r="AG7" s="10"/>
      <c r="AH7" s="10">
        <v>507</v>
      </c>
      <c r="AI7" s="10"/>
      <c r="AJ7" s="10">
        <v>190</v>
      </c>
      <c r="AK7" s="10">
        <v>70</v>
      </c>
      <c r="AL7" s="10">
        <v>111</v>
      </c>
      <c r="AM7" s="10">
        <v>108</v>
      </c>
      <c r="AN7" s="10">
        <v>40</v>
      </c>
    </row>
    <row r="8" spans="2:40" ht="30" customHeight="1" x14ac:dyDescent="0.35">
      <c r="B8" s="11" t="s">
        <v>20</v>
      </c>
      <c r="C8" s="11">
        <v>530</v>
      </c>
      <c r="D8" s="11">
        <v>293</v>
      </c>
      <c r="E8" s="11">
        <v>236</v>
      </c>
      <c r="F8" s="11"/>
      <c r="G8" s="11">
        <v>48</v>
      </c>
      <c r="H8" s="11">
        <v>122</v>
      </c>
      <c r="I8" s="11">
        <v>118</v>
      </c>
      <c r="J8" s="11">
        <v>120</v>
      </c>
      <c r="K8" s="11">
        <v>90</v>
      </c>
      <c r="L8" s="11">
        <v>32</v>
      </c>
      <c r="M8" s="11"/>
      <c r="N8" s="11">
        <v>29</v>
      </c>
      <c r="O8" s="11">
        <v>72</v>
      </c>
      <c r="P8" s="11">
        <v>160</v>
      </c>
      <c r="Q8" s="11">
        <v>175</v>
      </c>
      <c r="R8" s="11">
        <v>91</v>
      </c>
      <c r="S8" s="11"/>
      <c r="T8" s="11">
        <v>11</v>
      </c>
      <c r="U8" s="11">
        <v>83</v>
      </c>
      <c r="V8" s="11">
        <v>156</v>
      </c>
      <c r="W8" s="11">
        <v>230</v>
      </c>
      <c r="X8" s="11"/>
      <c r="Y8" s="11">
        <v>428</v>
      </c>
      <c r="Z8" s="11">
        <v>102</v>
      </c>
      <c r="AA8" s="11" t="s">
        <v>116</v>
      </c>
      <c r="AB8" s="11" t="s">
        <v>116</v>
      </c>
      <c r="AC8" s="11" t="s">
        <v>116</v>
      </c>
      <c r="AD8" s="11" t="s">
        <v>116</v>
      </c>
      <c r="AE8" s="11"/>
      <c r="AF8" s="11">
        <v>267</v>
      </c>
      <c r="AG8" s="11"/>
      <c r="AH8" s="11">
        <v>519</v>
      </c>
      <c r="AI8" s="11"/>
      <c r="AJ8" s="11">
        <v>187</v>
      </c>
      <c r="AK8" s="11">
        <v>69</v>
      </c>
      <c r="AL8" s="11">
        <v>107</v>
      </c>
      <c r="AM8" s="11">
        <v>122</v>
      </c>
      <c r="AN8" s="11">
        <v>45</v>
      </c>
    </row>
    <row r="9" spans="2:40" ht="43.5" x14ac:dyDescent="0.35">
      <c r="B9" s="18" t="s">
        <v>546</v>
      </c>
      <c r="C9" s="17">
        <v>0.27308032117051301</v>
      </c>
      <c r="D9" s="17">
        <v>0.230260407438028</v>
      </c>
      <c r="E9" s="17">
        <v>0.32316511203755299</v>
      </c>
      <c r="F9" s="17"/>
      <c r="G9" s="17">
        <v>0.282847069965938</v>
      </c>
      <c r="H9" s="17">
        <v>0.241346050765745</v>
      </c>
      <c r="I9" s="17">
        <v>0.27584273825466499</v>
      </c>
      <c r="J9" s="17">
        <v>0.31367637949456401</v>
      </c>
      <c r="K9" s="17">
        <v>0.274596077765693</v>
      </c>
      <c r="L9" s="17">
        <v>0.21169017529654999</v>
      </c>
      <c r="M9" s="17"/>
      <c r="N9" s="17">
        <v>0.113350501560826</v>
      </c>
      <c r="O9" s="17">
        <v>0.23725685569784599</v>
      </c>
      <c r="P9" s="17">
        <v>0.25259551701511301</v>
      </c>
      <c r="Q9" s="17">
        <v>0.297065384053815</v>
      </c>
      <c r="R9" s="17">
        <v>0.32853441693926699</v>
      </c>
      <c r="S9" s="17"/>
      <c r="T9" s="17">
        <v>0.16099958836716499</v>
      </c>
      <c r="U9" s="17">
        <v>0.20271272409761501</v>
      </c>
      <c r="V9" s="17">
        <v>0.264053933980265</v>
      </c>
      <c r="W9" s="17">
        <v>0.31777780099429997</v>
      </c>
      <c r="X9" s="17"/>
      <c r="Y9" s="17">
        <v>0.27729276189105401</v>
      </c>
      <c r="Z9" s="17">
        <v>0.25549929547484901</v>
      </c>
      <c r="AA9" s="17" t="s">
        <v>117</v>
      </c>
      <c r="AB9" s="17" t="s">
        <v>117</v>
      </c>
      <c r="AC9" s="17" t="s">
        <v>117</v>
      </c>
      <c r="AD9" s="17" t="s">
        <v>117</v>
      </c>
      <c r="AE9" s="17"/>
      <c r="AF9" s="17">
        <v>0.23702319220134099</v>
      </c>
      <c r="AG9" s="17"/>
      <c r="AH9" s="17">
        <v>0.26968329490936999</v>
      </c>
      <c r="AI9" s="17"/>
      <c r="AJ9" s="17">
        <v>0.32080611534696901</v>
      </c>
      <c r="AK9" s="17">
        <v>0.25903888086869498</v>
      </c>
      <c r="AL9" s="17">
        <v>0.201585034714751</v>
      </c>
      <c r="AM9" s="17">
        <v>0.22686301214447999</v>
      </c>
      <c r="AN9" s="17">
        <v>0.39108677270502801</v>
      </c>
    </row>
    <row r="10" spans="2:40" ht="29" x14ac:dyDescent="0.35">
      <c r="B10" s="18" t="s">
        <v>547</v>
      </c>
      <c r="C10" s="17">
        <v>0.248409071815168</v>
      </c>
      <c r="D10" s="17">
        <v>0.26951643123529101</v>
      </c>
      <c r="E10" s="17">
        <v>0.22325965331488101</v>
      </c>
      <c r="F10" s="17"/>
      <c r="G10" s="17">
        <v>0.19606171948906401</v>
      </c>
      <c r="H10" s="17">
        <v>0.36380003614178302</v>
      </c>
      <c r="I10" s="17">
        <v>0.301912231583359</v>
      </c>
      <c r="J10" s="17">
        <v>0.13862621002765599</v>
      </c>
      <c r="K10" s="17">
        <v>0.22022853737554701</v>
      </c>
      <c r="L10" s="17">
        <v>0.18108433950959699</v>
      </c>
      <c r="M10" s="17"/>
      <c r="N10" s="17">
        <v>0.25745771323378802</v>
      </c>
      <c r="O10" s="17">
        <v>0.23346378316879399</v>
      </c>
      <c r="P10" s="17">
        <v>0.18816856556289499</v>
      </c>
      <c r="Q10" s="17">
        <v>0.288594926387235</v>
      </c>
      <c r="R10" s="17">
        <v>0.28389408004908001</v>
      </c>
      <c r="S10" s="17"/>
      <c r="T10" s="17">
        <v>0.38156301811758198</v>
      </c>
      <c r="U10" s="17">
        <v>0.216412742421875</v>
      </c>
      <c r="V10" s="17">
        <v>0.22667368645645899</v>
      </c>
      <c r="W10" s="17">
        <v>0.25784974608321098</v>
      </c>
      <c r="X10" s="17"/>
      <c r="Y10" s="17">
        <v>0.25051377584656398</v>
      </c>
      <c r="Z10" s="17">
        <v>0.23962488751144501</v>
      </c>
      <c r="AA10" s="17" t="s">
        <v>117</v>
      </c>
      <c r="AB10" s="17" t="s">
        <v>117</v>
      </c>
      <c r="AC10" s="17" t="s">
        <v>117</v>
      </c>
      <c r="AD10" s="17" t="s">
        <v>117</v>
      </c>
      <c r="AE10" s="17"/>
      <c r="AF10" s="17">
        <v>0.24947263796244201</v>
      </c>
      <c r="AG10" s="17"/>
      <c r="AH10" s="17">
        <v>0.25215557182463499</v>
      </c>
      <c r="AI10" s="17"/>
      <c r="AJ10" s="17">
        <v>0.278735949177638</v>
      </c>
      <c r="AK10" s="17">
        <v>0.22690434662678899</v>
      </c>
      <c r="AL10" s="17">
        <v>0.188139069059088</v>
      </c>
      <c r="AM10" s="17">
        <v>0.24660303458319699</v>
      </c>
      <c r="AN10" s="17">
        <v>0.30381141064009998</v>
      </c>
    </row>
    <row r="11" spans="2:40" x14ac:dyDescent="0.35">
      <c r="B11" s="18" t="s">
        <v>548</v>
      </c>
      <c r="C11" s="17">
        <v>0.16741989082717801</v>
      </c>
      <c r="D11" s="17">
        <v>0.15093698877051501</v>
      </c>
      <c r="E11" s="17">
        <v>0.188574936437646</v>
      </c>
      <c r="F11" s="17"/>
      <c r="G11" s="17">
        <v>0.18656098760551701</v>
      </c>
      <c r="H11" s="17">
        <v>0.14350039179840801</v>
      </c>
      <c r="I11" s="17">
        <v>9.6598235988910403E-2</v>
      </c>
      <c r="J11" s="17">
        <v>0.180208503193068</v>
      </c>
      <c r="K11" s="17">
        <v>0.24964474365433201</v>
      </c>
      <c r="L11" s="17">
        <v>0.210874209720499</v>
      </c>
      <c r="M11" s="17"/>
      <c r="N11" s="17">
        <v>0.33527502665242997</v>
      </c>
      <c r="O11" s="17">
        <v>0.23192659346670699</v>
      </c>
      <c r="P11" s="17">
        <v>0.26302047299609699</v>
      </c>
      <c r="Q11" s="17">
        <v>8.3999331572720701E-2</v>
      </c>
      <c r="R11" s="17">
        <v>6.2138151703767602E-2</v>
      </c>
      <c r="S11" s="17"/>
      <c r="T11" s="17">
        <v>8.7329992178604293E-2</v>
      </c>
      <c r="U11" s="17">
        <v>0.25037156677134498</v>
      </c>
      <c r="V11" s="17">
        <v>0.155793450772895</v>
      </c>
      <c r="W11" s="17">
        <v>0.12418998015944301</v>
      </c>
      <c r="X11" s="17"/>
      <c r="Y11" s="17">
        <v>0.15591106609088301</v>
      </c>
      <c r="Z11" s="17">
        <v>0.21545307558609</v>
      </c>
      <c r="AA11" s="17" t="s">
        <v>117</v>
      </c>
      <c r="AB11" s="17" t="s">
        <v>117</v>
      </c>
      <c r="AC11" s="17" t="s">
        <v>117</v>
      </c>
      <c r="AD11" s="17" t="s">
        <v>117</v>
      </c>
      <c r="AE11" s="17"/>
      <c r="AF11" s="17">
        <v>0.18869584751775401</v>
      </c>
      <c r="AG11" s="17"/>
      <c r="AH11" s="17">
        <v>0.16769606878217999</v>
      </c>
      <c r="AI11" s="17"/>
      <c r="AJ11" s="17">
        <v>0.13136597625110999</v>
      </c>
      <c r="AK11" s="17">
        <v>0.16614833145476801</v>
      </c>
      <c r="AL11" s="17">
        <v>0.198024800573675</v>
      </c>
      <c r="AM11" s="17">
        <v>0.20412864988728099</v>
      </c>
      <c r="AN11" s="17">
        <v>0.14698545413254799</v>
      </c>
    </row>
    <row r="12" spans="2:40" ht="29" x14ac:dyDescent="0.35">
      <c r="B12" s="18" t="s">
        <v>549</v>
      </c>
      <c r="C12" s="17">
        <v>0.160757527898129</v>
      </c>
      <c r="D12" s="17">
        <v>0.16520875649428199</v>
      </c>
      <c r="E12" s="17">
        <v>0.15590838146942901</v>
      </c>
      <c r="F12" s="17"/>
      <c r="G12" s="17">
        <v>0.27040870719509602</v>
      </c>
      <c r="H12" s="17">
        <v>0.17138279767838599</v>
      </c>
      <c r="I12" s="17">
        <v>0.19044958274528301</v>
      </c>
      <c r="J12" s="17">
        <v>0.14036875455379</v>
      </c>
      <c r="K12" s="17">
        <v>0.12253272080161499</v>
      </c>
      <c r="L12" s="17">
        <v>2.9791558791711401E-2</v>
      </c>
      <c r="M12" s="17"/>
      <c r="N12" s="17">
        <v>0</v>
      </c>
      <c r="O12" s="17">
        <v>0.19889605737066801</v>
      </c>
      <c r="P12" s="17">
        <v>0.146583734690058</v>
      </c>
      <c r="Q12" s="17">
        <v>0.15350232003934</v>
      </c>
      <c r="R12" s="17">
        <v>0.226250367324593</v>
      </c>
      <c r="S12" s="17"/>
      <c r="T12" s="17">
        <v>0.16306292562437</v>
      </c>
      <c r="U12" s="17">
        <v>0.19886855196778699</v>
      </c>
      <c r="V12" s="17">
        <v>0.15953295048185501</v>
      </c>
      <c r="W12" s="17">
        <v>0.165710907058534</v>
      </c>
      <c r="X12" s="17"/>
      <c r="Y12" s="17">
        <v>0.14274547417577099</v>
      </c>
      <c r="Z12" s="17">
        <v>0.23593256306962099</v>
      </c>
      <c r="AA12" s="17" t="s">
        <v>117</v>
      </c>
      <c r="AB12" s="17" t="s">
        <v>117</v>
      </c>
      <c r="AC12" s="17" t="s">
        <v>117</v>
      </c>
      <c r="AD12" s="17" t="s">
        <v>117</v>
      </c>
      <c r="AE12" s="17"/>
      <c r="AF12" s="17">
        <v>0.14855962566587</v>
      </c>
      <c r="AG12" s="17"/>
      <c r="AH12" s="17">
        <v>0.16263502710847499</v>
      </c>
      <c r="AI12" s="17"/>
      <c r="AJ12" s="17">
        <v>0.16629376362309101</v>
      </c>
      <c r="AK12" s="17">
        <v>0.14493463062215001</v>
      </c>
      <c r="AL12" s="17">
        <v>0.20632199485526401</v>
      </c>
      <c r="AM12" s="17">
        <v>9.9190218832487201E-2</v>
      </c>
      <c r="AN12" s="17">
        <v>0.21926661223013799</v>
      </c>
    </row>
    <row r="13" spans="2:40" x14ac:dyDescent="0.35">
      <c r="B13" s="18" t="s">
        <v>550</v>
      </c>
      <c r="C13" s="17">
        <v>0.140944516373255</v>
      </c>
      <c r="D13" s="17">
        <v>0.12684854565172601</v>
      </c>
      <c r="E13" s="17">
        <v>0.15902668966779299</v>
      </c>
      <c r="F13" s="17"/>
      <c r="G13" s="17">
        <v>0.101439151536438</v>
      </c>
      <c r="H13" s="17">
        <v>0.26017997074969101</v>
      </c>
      <c r="I13" s="17">
        <v>7.7990695288049902E-2</v>
      </c>
      <c r="J13" s="17">
        <v>0.13145469761061199</v>
      </c>
      <c r="K13" s="17">
        <v>0.13470308476274101</v>
      </c>
      <c r="L13" s="17">
        <v>2.9047037210074698E-2</v>
      </c>
      <c r="M13" s="17"/>
      <c r="N13" s="17">
        <v>6.7064757914424997E-2</v>
      </c>
      <c r="O13" s="17">
        <v>7.7328694563426906E-2</v>
      </c>
      <c r="P13" s="17">
        <v>0.111849732160969</v>
      </c>
      <c r="Q13" s="17">
        <v>0.16605398837666099</v>
      </c>
      <c r="R13" s="17">
        <v>0.21183045518919399</v>
      </c>
      <c r="S13" s="17"/>
      <c r="T13" s="17">
        <v>9.1971108321051695E-2</v>
      </c>
      <c r="U13" s="17">
        <v>0.13241606333560499</v>
      </c>
      <c r="V13" s="17">
        <v>0.13769371495830801</v>
      </c>
      <c r="W13" s="17">
        <v>0.14800511210464601</v>
      </c>
      <c r="X13" s="17"/>
      <c r="Y13" s="17">
        <v>0.13414006584789101</v>
      </c>
      <c r="Z13" s="17">
        <v>0.16934354379409799</v>
      </c>
      <c r="AA13" s="17" t="s">
        <v>117</v>
      </c>
      <c r="AB13" s="17" t="s">
        <v>117</v>
      </c>
      <c r="AC13" s="17" t="s">
        <v>117</v>
      </c>
      <c r="AD13" s="17" t="s">
        <v>117</v>
      </c>
      <c r="AE13" s="17"/>
      <c r="AF13" s="17">
        <v>0.141473848102456</v>
      </c>
      <c r="AG13" s="17"/>
      <c r="AH13" s="17">
        <v>0.14394988743645901</v>
      </c>
      <c r="AI13" s="17"/>
      <c r="AJ13" s="17">
        <v>0.128899456686491</v>
      </c>
      <c r="AK13" s="17">
        <v>0.117502161682107</v>
      </c>
      <c r="AL13" s="17">
        <v>0.19692909009092299</v>
      </c>
      <c r="AM13" s="17">
        <v>0.137562952161742</v>
      </c>
      <c r="AN13" s="17">
        <v>0.102814260476586</v>
      </c>
    </row>
    <row r="14" spans="2:40" x14ac:dyDescent="0.35">
      <c r="B14" s="18" t="s">
        <v>551</v>
      </c>
      <c r="C14" s="17">
        <v>0.13201823913829</v>
      </c>
      <c r="D14" s="17">
        <v>0.142985245642375</v>
      </c>
      <c r="E14" s="17">
        <v>0.114769592581975</v>
      </c>
      <c r="F14" s="17"/>
      <c r="G14" s="17">
        <v>0.16026720482734999</v>
      </c>
      <c r="H14" s="17">
        <v>0.17241760152350499</v>
      </c>
      <c r="I14" s="17">
        <v>0.13504801401359801</v>
      </c>
      <c r="J14" s="17">
        <v>0.12537056229975699</v>
      </c>
      <c r="K14" s="17">
        <v>8.3318664532667494E-2</v>
      </c>
      <c r="L14" s="17">
        <v>8.6547278108083894E-2</v>
      </c>
      <c r="M14" s="17"/>
      <c r="N14" s="17">
        <v>7.6840212544886502E-2</v>
      </c>
      <c r="O14" s="17">
        <v>7.7755686213705294E-2</v>
      </c>
      <c r="P14" s="17">
        <v>5.18967500203453E-2</v>
      </c>
      <c r="Q14" s="17">
        <v>0.18923250292626401</v>
      </c>
      <c r="R14" s="17">
        <v>0.22688410213851801</v>
      </c>
      <c r="S14" s="17"/>
      <c r="T14" s="17">
        <v>0</v>
      </c>
      <c r="U14" s="17">
        <v>9.9455356029876096E-2</v>
      </c>
      <c r="V14" s="17">
        <v>0.120370533663061</v>
      </c>
      <c r="W14" s="17">
        <v>0.163670735708867</v>
      </c>
      <c r="X14" s="17"/>
      <c r="Y14" s="17">
        <v>0.139350140187634</v>
      </c>
      <c r="Z14" s="17">
        <v>0.101417846326102</v>
      </c>
      <c r="AA14" s="17" t="s">
        <v>117</v>
      </c>
      <c r="AB14" s="17" t="s">
        <v>117</v>
      </c>
      <c r="AC14" s="17" t="s">
        <v>117</v>
      </c>
      <c r="AD14" s="17" t="s">
        <v>117</v>
      </c>
      <c r="AE14" s="17"/>
      <c r="AF14" s="17">
        <v>0.166279869391941</v>
      </c>
      <c r="AG14" s="17"/>
      <c r="AH14" s="17">
        <v>0.131361384327843</v>
      </c>
      <c r="AI14" s="17"/>
      <c r="AJ14" s="17">
        <v>0.146602746822973</v>
      </c>
      <c r="AK14" s="17">
        <v>0.131777716095584</v>
      </c>
      <c r="AL14" s="17">
        <v>0.130635801224286</v>
      </c>
      <c r="AM14" s="17">
        <v>0.102842859733125</v>
      </c>
      <c r="AN14" s="17">
        <v>0.15380645927731301</v>
      </c>
    </row>
    <row r="15" spans="2:40" x14ac:dyDescent="0.35">
      <c r="B15" s="18" t="s">
        <v>552</v>
      </c>
      <c r="C15" s="17">
        <v>0.127346399121852</v>
      </c>
      <c r="D15" s="17">
        <v>0.132697446134318</v>
      </c>
      <c r="E15" s="17">
        <v>0.11704675928479</v>
      </c>
      <c r="F15" s="17"/>
      <c r="G15" s="17">
        <v>9.5143806135865094E-2</v>
      </c>
      <c r="H15" s="17">
        <v>0.15685504404412101</v>
      </c>
      <c r="I15" s="17">
        <v>0.102310914959545</v>
      </c>
      <c r="J15" s="17">
        <v>0.19782087486050001</v>
      </c>
      <c r="K15" s="17">
        <v>4.6232995715189601E-2</v>
      </c>
      <c r="L15" s="17">
        <v>0.119455517336087</v>
      </c>
      <c r="M15" s="17"/>
      <c r="N15" s="17">
        <v>6.9910027094552005E-2</v>
      </c>
      <c r="O15" s="17">
        <v>6.2089436878522697E-2</v>
      </c>
      <c r="P15" s="17">
        <v>8.4546267065004399E-2</v>
      </c>
      <c r="Q15" s="17">
        <v>0.156254330108763</v>
      </c>
      <c r="R15" s="17">
        <v>0.20880690606610899</v>
      </c>
      <c r="S15" s="17"/>
      <c r="T15" s="17">
        <v>0.188498165611965</v>
      </c>
      <c r="U15" s="17">
        <v>0.116984082937944</v>
      </c>
      <c r="V15" s="17">
        <v>0.10051856936525801</v>
      </c>
      <c r="W15" s="17">
        <v>0.170311886723884</v>
      </c>
      <c r="X15" s="17"/>
      <c r="Y15" s="17">
        <v>0.12881679221418499</v>
      </c>
      <c r="Z15" s="17">
        <v>0.121209572409258</v>
      </c>
      <c r="AA15" s="17" t="s">
        <v>117</v>
      </c>
      <c r="AB15" s="17" t="s">
        <v>117</v>
      </c>
      <c r="AC15" s="17" t="s">
        <v>117</v>
      </c>
      <c r="AD15" s="17" t="s">
        <v>117</v>
      </c>
      <c r="AE15" s="17"/>
      <c r="AF15" s="17">
        <v>0.15722826395101699</v>
      </c>
      <c r="AG15" s="17"/>
      <c r="AH15" s="17">
        <v>0.13006181645607801</v>
      </c>
      <c r="AI15" s="17"/>
      <c r="AJ15" s="17">
        <v>0.141335675996039</v>
      </c>
      <c r="AK15" s="17">
        <v>0.127264508958399</v>
      </c>
      <c r="AL15" s="17">
        <v>0.129938798479456</v>
      </c>
      <c r="AM15" s="17">
        <v>9.7122194815646101E-2</v>
      </c>
      <c r="AN15" s="17">
        <v>0.144745845403427</v>
      </c>
    </row>
    <row r="16" spans="2:40" x14ac:dyDescent="0.35">
      <c r="B16" s="18" t="s">
        <v>79</v>
      </c>
      <c r="C16" s="19">
        <v>0.17249338988318799</v>
      </c>
      <c r="D16" s="19">
        <v>0.17410087196749399</v>
      </c>
      <c r="E16" s="19">
        <v>0.17122214286176199</v>
      </c>
      <c r="F16" s="19"/>
      <c r="G16" s="19">
        <v>8.3595670490494295E-2</v>
      </c>
      <c r="H16" s="19">
        <v>7.2763815751297201E-2</v>
      </c>
      <c r="I16" s="19">
        <v>0.188593086760241</v>
      </c>
      <c r="J16" s="19">
        <v>0.157585520160787</v>
      </c>
      <c r="K16" s="19">
        <v>0.25332939571190199</v>
      </c>
      <c r="L16" s="19">
        <v>0.45777633147775099</v>
      </c>
      <c r="M16" s="19"/>
      <c r="N16" s="19">
        <v>0.27285885704585899</v>
      </c>
      <c r="O16" s="19">
        <v>0.22233768702517401</v>
      </c>
      <c r="P16" s="19">
        <v>0.23497501073447599</v>
      </c>
      <c r="Q16" s="19">
        <v>0.12722389574066101</v>
      </c>
      <c r="R16" s="19">
        <v>8.5063150337754398E-2</v>
      </c>
      <c r="S16" s="19"/>
      <c r="T16" s="19">
        <v>0.18160923572468399</v>
      </c>
      <c r="U16" s="19">
        <v>0.12760583464303901</v>
      </c>
      <c r="V16" s="19">
        <v>0.20170821308852399</v>
      </c>
      <c r="W16" s="19">
        <v>0.16008897774132699</v>
      </c>
      <c r="X16" s="19"/>
      <c r="Y16" s="19">
        <v>0.17121029972691801</v>
      </c>
      <c r="Z16" s="19">
        <v>0.17784848981307999</v>
      </c>
      <c r="AA16" s="19" t="s">
        <v>117</v>
      </c>
      <c r="AB16" s="19" t="s">
        <v>117</v>
      </c>
      <c r="AC16" s="19" t="s">
        <v>117</v>
      </c>
      <c r="AD16" s="19" t="s">
        <v>117</v>
      </c>
      <c r="AE16" s="19"/>
      <c r="AF16" s="19">
        <v>0.18290496826713401</v>
      </c>
      <c r="AG16" s="19"/>
      <c r="AH16" s="19">
        <v>0.169117985461267</v>
      </c>
      <c r="AI16" s="19"/>
      <c r="AJ16" s="19">
        <v>0.13235724362869</v>
      </c>
      <c r="AK16" s="19">
        <v>0.216689683252306</v>
      </c>
      <c r="AL16" s="19">
        <v>0.20880654280227501</v>
      </c>
      <c r="AM16" s="19">
        <v>0.180439978870294</v>
      </c>
      <c r="AN16" s="19">
        <v>0.163159032482909</v>
      </c>
    </row>
    <row r="17" spans="2:2" x14ac:dyDescent="0.35">
      <c r="B17" s="16" t="s">
        <v>222</v>
      </c>
    </row>
    <row r="18" spans="2:2" x14ac:dyDescent="0.35">
      <c r="B18" t="s">
        <v>63</v>
      </c>
    </row>
    <row r="19" spans="2:2" x14ac:dyDescent="0.35">
      <c r="B19" t="s">
        <v>64</v>
      </c>
    </row>
    <row r="21" spans="2:2" x14ac:dyDescent="0.35">
      <c r="B21" s="8" t="str">
        <f>HYPERLINK("#'Contents'!A1", "Return to Contents")</f>
        <v>Return to Contents</v>
      </c>
    </row>
  </sheetData>
  <mergeCells count="9">
    <mergeCell ref="AF5"/>
    <mergeCell ref="AH5"/>
    <mergeCell ref="AJ5:AN5"/>
    <mergeCell ref="D2:AH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100-000000000000}">
  <dimension ref="B2:AN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0" width="10.7265625" customWidth="1"/>
    <col min="41" max="41" width="2.1796875" customWidth="1"/>
  </cols>
  <sheetData>
    <row r="2" spans="2:40" ht="40" customHeight="1" x14ac:dyDescent="0.35">
      <c r="D2" s="30" t="s">
        <v>554</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row>
    <row r="5" spans="2:40" ht="30" customHeight="1" x14ac:dyDescent="0.35">
      <c r="B5" s="15"/>
      <c r="C5" s="15"/>
      <c r="D5" s="29" t="s">
        <v>49</v>
      </c>
      <c r="E5" s="29"/>
      <c r="F5" s="15"/>
      <c r="G5" s="29" t="s">
        <v>50</v>
      </c>
      <c r="H5" s="29"/>
      <c r="I5" s="29"/>
      <c r="J5" s="29"/>
      <c r="K5" s="29"/>
      <c r="L5" s="29"/>
      <c r="M5" s="15"/>
      <c r="N5" s="29" t="s">
        <v>51</v>
      </c>
      <c r="O5" s="29"/>
      <c r="P5" s="29"/>
      <c r="Q5" s="29"/>
      <c r="R5" s="29"/>
      <c r="S5" s="15"/>
      <c r="T5" s="29" t="s">
        <v>52</v>
      </c>
      <c r="U5" s="29"/>
      <c r="V5" s="29"/>
      <c r="W5" s="29"/>
      <c r="X5" s="15"/>
      <c r="Y5" s="29" t="s">
        <v>53</v>
      </c>
      <c r="Z5" s="29"/>
      <c r="AA5" s="29"/>
      <c r="AB5" s="29"/>
      <c r="AC5" s="29"/>
      <c r="AD5" s="29"/>
      <c r="AE5" s="15"/>
      <c r="AF5" s="29" t="s">
        <v>42</v>
      </c>
      <c r="AG5" s="15"/>
      <c r="AH5" s="29" t="s">
        <v>43</v>
      </c>
      <c r="AI5" s="15"/>
      <c r="AJ5" s="29" t="s">
        <v>54</v>
      </c>
      <c r="AK5" s="29"/>
      <c r="AL5" s="29"/>
      <c r="AM5" s="29"/>
      <c r="AN5" s="29"/>
    </row>
    <row r="6" spans="2:4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C6" s="12" t="s">
        <v>40</v>
      </c>
      <c r="AD6" s="12" t="s">
        <v>41</v>
      </c>
      <c r="AF6" s="12" t="s">
        <v>42</v>
      </c>
      <c r="AH6" s="12" t="s">
        <v>43</v>
      </c>
      <c r="AJ6" s="12" t="s">
        <v>44</v>
      </c>
      <c r="AK6" s="12" t="s">
        <v>45</v>
      </c>
      <c r="AL6" s="12" t="s">
        <v>46</v>
      </c>
      <c r="AM6" s="12" t="s">
        <v>47</v>
      </c>
      <c r="AN6" s="12" t="s">
        <v>48</v>
      </c>
    </row>
    <row r="7" spans="2:40" ht="30" customHeight="1" x14ac:dyDescent="0.35">
      <c r="B7" s="10" t="s">
        <v>19</v>
      </c>
      <c r="C7" s="10">
        <v>519</v>
      </c>
      <c r="D7" s="10">
        <v>259</v>
      </c>
      <c r="E7" s="10">
        <v>259</v>
      </c>
      <c r="F7" s="10"/>
      <c r="G7" s="10">
        <v>44</v>
      </c>
      <c r="H7" s="10">
        <v>108</v>
      </c>
      <c r="I7" s="10">
        <v>113</v>
      </c>
      <c r="J7" s="10">
        <v>117</v>
      </c>
      <c r="K7" s="10">
        <v>104</v>
      </c>
      <c r="L7" s="10">
        <v>33</v>
      </c>
      <c r="M7" s="10"/>
      <c r="N7" s="10">
        <v>28</v>
      </c>
      <c r="O7" s="10">
        <v>69</v>
      </c>
      <c r="P7" s="10">
        <v>159</v>
      </c>
      <c r="Q7" s="10">
        <v>171</v>
      </c>
      <c r="R7" s="10">
        <v>89</v>
      </c>
      <c r="S7" s="10"/>
      <c r="T7" s="10">
        <v>11</v>
      </c>
      <c r="U7" s="10">
        <v>81</v>
      </c>
      <c r="V7" s="10">
        <v>154</v>
      </c>
      <c r="W7" s="10">
        <v>222</v>
      </c>
      <c r="X7" s="10"/>
      <c r="Y7" s="10">
        <v>415</v>
      </c>
      <c r="Z7" s="10">
        <v>104</v>
      </c>
      <c r="AA7" s="10" t="s">
        <v>116</v>
      </c>
      <c r="AB7" s="10" t="s">
        <v>116</v>
      </c>
      <c r="AC7" s="10" t="s">
        <v>116</v>
      </c>
      <c r="AD7" s="10" t="s">
        <v>116</v>
      </c>
      <c r="AE7" s="10"/>
      <c r="AF7" s="10">
        <v>260</v>
      </c>
      <c r="AG7" s="10"/>
      <c r="AH7" s="10">
        <v>507</v>
      </c>
      <c r="AI7" s="10"/>
      <c r="AJ7" s="10">
        <v>190</v>
      </c>
      <c r="AK7" s="10">
        <v>70</v>
      </c>
      <c r="AL7" s="10">
        <v>111</v>
      </c>
      <c r="AM7" s="10">
        <v>108</v>
      </c>
      <c r="AN7" s="10">
        <v>40</v>
      </c>
    </row>
    <row r="8" spans="2:40" ht="30" customHeight="1" x14ac:dyDescent="0.35">
      <c r="B8" s="11" t="s">
        <v>20</v>
      </c>
      <c r="C8" s="11">
        <v>530</v>
      </c>
      <c r="D8" s="11">
        <v>293</v>
      </c>
      <c r="E8" s="11">
        <v>236</v>
      </c>
      <c r="F8" s="11"/>
      <c r="G8" s="11">
        <v>48</v>
      </c>
      <c r="H8" s="11">
        <v>122</v>
      </c>
      <c r="I8" s="11">
        <v>118</v>
      </c>
      <c r="J8" s="11">
        <v>120</v>
      </c>
      <c r="K8" s="11">
        <v>90</v>
      </c>
      <c r="L8" s="11">
        <v>32</v>
      </c>
      <c r="M8" s="11"/>
      <c r="N8" s="11">
        <v>29</v>
      </c>
      <c r="O8" s="11">
        <v>72</v>
      </c>
      <c r="P8" s="11">
        <v>160</v>
      </c>
      <c r="Q8" s="11">
        <v>175</v>
      </c>
      <c r="R8" s="11">
        <v>91</v>
      </c>
      <c r="S8" s="11"/>
      <c r="T8" s="11">
        <v>11</v>
      </c>
      <c r="U8" s="11">
        <v>83</v>
      </c>
      <c r="V8" s="11">
        <v>156</v>
      </c>
      <c r="W8" s="11">
        <v>230</v>
      </c>
      <c r="X8" s="11"/>
      <c r="Y8" s="11">
        <v>428</v>
      </c>
      <c r="Z8" s="11">
        <v>102</v>
      </c>
      <c r="AA8" s="11" t="s">
        <v>116</v>
      </c>
      <c r="AB8" s="11" t="s">
        <v>116</v>
      </c>
      <c r="AC8" s="11" t="s">
        <v>116</v>
      </c>
      <c r="AD8" s="11" t="s">
        <v>116</v>
      </c>
      <c r="AE8" s="11"/>
      <c r="AF8" s="11">
        <v>267</v>
      </c>
      <c r="AG8" s="11"/>
      <c r="AH8" s="11">
        <v>519</v>
      </c>
      <c r="AI8" s="11"/>
      <c r="AJ8" s="11">
        <v>187</v>
      </c>
      <c r="AK8" s="11">
        <v>69</v>
      </c>
      <c r="AL8" s="11">
        <v>107</v>
      </c>
      <c r="AM8" s="11">
        <v>122</v>
      </c>
      <c r="AN8" s="11">
        <v>45</v>
      </c>
    </row>
    <row r="9" spans="2:40" x14ac:dyDescent="0.35">
      <c r="B9" s="18" t="s">
        <v>548</v>
      </c>
      <c r="C9" s="17">
        <v>0.23377610400062199</v>
      </c>
      <c r="D9" s="17">
        <v>0.19361634606099801</v>
      </c>
      <c r="E9" s="17">
        <v>0.28458901567315098</v>
      </c>
      <c r="F9" s="17"/>
      <c r="G9" s="17">
        <v>0.209397662951989</v>
      </c>
      <c r="H9" s="17">
        <v>0.21631216628565</v>
      </c>
      <c r="I9" s="17">
        <v>0.233760642884315</v>
      </c>
      <c r="J9" s="17">
        <v>0.25535259956172401</v>
      </c>
      <c r="K9" s="17">
        <v>0.22842266723909599</v>
      </c>
      <c r="L9" s="17">
        <v>0.27143496673532802</v>
      </c>
      <c r="M9" s="17"/>
      <c r="N9" s="17">
        <v>0.36089562819590298</v>
      </c>
      <c r="O9" s="17">
        <v>0.35338340290297998</v>
      </c>
      <c r="P9" s="17">
        <v>0.275059930850513</v>
      </c>
      <c r="Q9" s="17">
        <v>0.17585065702536101</v>
      </c>
      <c r="R9" s="17">
        <v>0.133866187195197</v>
      </c>
      <c r="S9" s="17"/>
      <c r="T9" s="17">
        <v>0.248080610922366</v>
      </c>
      <c r="U9" s="17">
        <v>0.28794710908158699</v>
      </c>
      <c r="V9" s="17">
        <v>0.224331050126896</v>
      </c>
      <c r="W9" s="17">
        <v>0.191981697418734</v>
      </c>
      <c r="X9" s="17"/>
      <c r="Y9" s="17">
        <v>0.21423475967601999</v>
      </c>
      <c r="Z9" s="17">
        <v>0.31533378029584203</v>
      </c>
      <c r="AA9" s="17" t="s">
        <v>117</v>
      </c>
      <c r="AB9" s="17" t="s">
        <v>117</v>
      </c>
      <c r="AC9" s="17" t="s">
        <v>117</v>
      </c>
      <c r="AD9" s="17" t="s">
        <v>117</v>
      </c>
      <c r="AE9" s="17"/>
      <c r="AF9" s="17">
        <v>0.25312799446933398</v>
      </c>
      <c r="AG9" s="17"/>
      <c r="AH9" s="17">
        <v>0.23529801088427099</v>
      </c>
      <c r="AI9" s="17"/>
      <c r="AJ9" s="17">
        <v>0.16878220716406001</v>
      </c>
      <c r="AK9" s="17">
        <v>0.25803293416360701</v>
      </c>
      <c r="AL9" s="17">
        <v>0.29062037232098198</v>
      </c>
      <c r="AM9" s="17">
        <v>0.25907614846611798</v>
      </c>
      <c r="AN9" s="17">
        <v>0.262092944642218</v>
      </c>
    </row>
    <row r="10" spans="2:40" ht="43.5" x14ac:dyDescent="0.35">
      <c r="B10" s="18" t="s">
        <v>546</v>
      </c>
      <c r="C10" s="17">
        <v>0.23291153933546899</v>
      </c>
      <c r="D10" s="17">
        <v>0.21073161720706199</v>
      </c>
      <c r="E10" s="17">
        <v>0.25721660236396598</v>
      </c>
      <c r="F10" s="17"/>
      <c r="G10" s="17">
        <v>0.16283296297625499</v>
      </c>
      <c r="H10" s="17">
        <v>0.290928534478338</v>
      </c>
      <c r="I10" s="17">
        <v>0.225296394192875</v>
      </c>
      <c r="J10" s="17">
        <v>0.24665956032120401</v>
      </c>
      <c r="K10" s="17">
        <v>0.22202288224720301</v>
      </c>
      <c r="L10" s="17">
        <v>0.12229979449141</v>
      </c>
      <c r="M10" s="17"/>
      <c r="N10" s="17">
        <v>7.6511689945251496E-2</v>
      </c>
      <c r="O10" s="17">
        <v>0.22601561843797199</v>
      </c>
      <c r="P10" s="17">
        <v>0.18565006805339301</v>
      </c>
      <c r="Q10" s="17">
        <v>0.27474343820518099</v>
      </c>
      <c r="R10" s="17">
        <v>0.288434478943765</v>
      </c>
      <c r="S10" s="17"/>
      <c r="T10" s="17">
        <v>0</v>
      </c>
      <c r="U10" s="17">
        <v>0.19727010603874201</v>
      </c>
      <c r="V10" s="17">
        <v>0.20790285265828201</v>
      </c>
      <c r="W10" s="17">
        <v>0.29600691847657901</v>
      </c>
      <c r="X10" s="17"/>
      <c r="Y10" s="17">
        <v>0.24632084147100899</v>
      </c>
      <c r="Z10" s="17">
        <v>0.176946529725649</v>
      </c>
      <c r="AA10" s="17" t="s">
        <v>117</v>
      </c>
      <c r="AB10" s="17" t="s">
        <v>117</v>
      </c>
      <c r="AC10" s="17" t="s">
        <v>117</v>
      </c>
      <c r="AD10" s="17" t="s">
        <v>117</v>
      </c>
      <c r="AE10" s="17"/>
      <c r="AF10" s="17">
        <v>0.205162926055835</v>
      </c>
      <c r="AG10" s="17"/>
      <c r="AH10" s="17">
        <v>0.23440604033996401</v>
      </c>
      <c r="AI10" s="17"/>
      <c r="AJ10" s="17">
        <v>0.26855661151424498</v>
      </c>
      <c r="AK10" s="17">
        <v>0.20948855869083099</v>
      </c>
      <c r="AL10" s="17">
        <v>0.213286037648271</v>
      </c>
      <c r="AM10" s="17">
        <v>0.21498074663293401</v>
      </c>
      <c r="AN10" s="17">
        <v>0.216335842011283</v>
      </c>
    </row>
    <row r="11" spans="2:40" ht="29" x14ac:dyDescent="0.35">
      <c r="B11" s="18" t="s">
        <v>547</v>
      </c>
      <c r="C11" s="17">
        <v>0.229693480354523</v>
      </c>
      <c r="D11" s="17">
        <v>0.29388848045058902</v>
      </c>
      <c r="E11" s="17">
        <v>0.150999994648084</v>
      </c>
      <c r="F11" s="17"/>
      <c r="G11" s="17">
        <v>0.13682549836046801</v>
      </c>
      <c r="H11" s="17">
        <v>0.34118404504032801</v>
      </c>
      <c r="I11" s="17">
        <v>0.28461011424793398</v>
      </c>
      <c r="J11" s="17">
        <v>0.167768863928107</v>
      </c>
      <c r="K11" s="17">
        <v>0.168660894076885</v>
      </c>
      <c r="L11" s="17">
        <v>0.14545275061722299</v>
      </c>
      <c r="M11" s="17"/>
      <c r="N11" s="17">
        <v>0.184346212319352</v>
      </c>
      <c r="O11" s="17">
        <v>0.20336246834928701</v>
      </c>
      <c r="P11" s="17">
        <v>0.174902479880684</v>
      </c>
      <c r="Q11" s="17">
        <v>0.26962849160751901</v>
      </c>
      <c r="R11" s="17">
        <v>0.29178357017817802</v>
      </c>
      <c r="S11" s="17"/>
      <c r="T11" s="17">
        <v>0.30106322393399998</v>
      </c>
      <c r="U11" s="17">
        <v>0.20009405243341599</v>
      </c>
      <c r="V11" s="17">
        <v>0.18808493094270201</v>
      </c>
      <c r="W11" s="17">
        <v>0.278979157859995</v>
      </c>
      <c r="X11" s="17"/>
      <c r="Y11" s="17">
        <v>0.240585091050047</v>
      </c>
      <c r="Z11" s="17">
        <v>0.18423629764060001</v>
      </c>
      <c r="AA11" s="17" t="s">
        <v>117</v>
      </c>
      <c r="AB11" s="17" t="s">
        <v>117</v>
      </c>
      <c r="AC11" s="17" t="s">
        <v>117</v>
      </c>
      <c r="AD11" s="17" t="s">
        <v>117</v>
      </c>
      <c r="AE11" s="17"/>
      <c r="AF11" s="17">
        <v>0.22317949240073801</v>
      </c>
      <c r="AG11" s="17"/>
      <c r="AH11" s="17">
        <v>0.23304090632795099</v>
      </c>
      <c r="AI11" s="17"/>
      <c r="AJ11" s="17">
        <v>0.25497436858116201</v>
      </c>
      <c r="AK11" s="17">
        <v>0.24573210940020199</v>
      </c>
      <c r="AL11" s="17">
        <v>0.243792114967333</v>
      </c>
      <c r="AM11" s="17">
        <v>0.169560575055823</v>
      </c>
      <c r="AN11" s="17">
        <v>0.228953913738597</v>
      </c>
    </row>
    <row r="12" spans="2:40" ht="29" x14ac:dyDescent="0.35">
      <c r="B12" s="18" t="s">
        <v>549</v>
      </c>
      <c r="C12" s="17">
        <v>0.14933098441819301</v>
      </c>
      <c r="D12" s="17">
        <v>0.13817074032452201</v>
      </c>
      <c r="E12" s="17">
        <v>0.16380551376354999</v>
      </c>
      <c r="F12" s="17"/>
      <c r="G12" s="17">
        <v>0.21966026738842401</v>
      </c>
      <c r="H12" s="17">
        <v>0.21039036970960701</v>
      </c>
      <c r="I12" s="17">
        <v>0.14539489468584399</v>
      </c>
      <c r="J12" s="17">
        <v>0.14167074835221599</v>
      </c>
      <c r="K12" s="17">
        <v>7.5552054939327595E-2</v>
      </c>
      <c r="L12" s="17">
        <v>6.1885464867955299E-2</v>
      </c>
      <c r="M12" s="17"/>
      <c r="N12" s="17">
        <v>0.116389124033417</v>
      </c>
      <c r="O12" s="17">
        <v>5.7409359923476802E-2</v>
      </c>
      <c r="P12" s="17">
        <v>0.16102858746159501</v>
      </c>
      <c r="Q12" s="17">
        <v>0.16769916051714201</v>
      </c>
      <c r="R12" s="17">
        <v>0.15966334998596099</v>
      </c>
      <c r="S12" s="17"/>
      <c r="T12" s="17">
        <v>0.35915151872144402</v>
      </c>
      <c r="U12" s="17">
        <v>0.18042427071742101</v>
      </c>
      <c r="V12" s="17">
        <v>0.14751431188281</v>
      </c>
      <c r="W12" s="17">
        <v>0.14151906608274401</v>
      </c>
      <c r="X12" s="17"/>
      <c r="Y12" s="17">
        <v>0.14466684754170001</v>
      </c>
      <c r="Z12" s="17">
        <v>0.16879720737864201</v>
      </c>
      <c r="AA12" s="17" t="s">
        <v>117</v>
      </c>
      <c r="AB12" s="17" t="s">
        <v>117</v>
      </c>
      <c r="AC12" s="17" t="s">
        <v>117</v>
      </c>
      <c r="AD12" s="17" t="s">
        <v>117</v>
      </c>
      <c r="AE12" s="17"/>
      <c r="AF12" s="17">
        <v>0.16776394460880401</v>
      </c>
      <c r="AG12" s="17"/>
      <c r="AH12" s="17">
        <v>0.148487149031646</v>
      </c>
      <c r="AI12" s="17"/>
      <c r="AJ12" s="17">
        <v>0.151363684648431</v>
      </c>
      <c r="AK12" s="17">
        <v>9.4350892435151698E-2</v>
      </c>
      <c r="AL12" s="17">
        <v>0.193765863133702</v>
      </c>
      <c r="AM12" s="17">
        <v>0.118776640613161</v>
      </c>
      <c r="AN12" s="17">
        <v>0.20149052823170099</v>
      </c>
    </row>
    <row r="13" spans="2:40" x14ac:dyDescent="0.35">
      <c r="B13" s="18" t="s">
        <v>550</v>
      </c>
      <c r="C13" s="17">
        <v>0.12777628815810901</v>
      </c>
      <c r="D13" s="17">
        <v>0.14103454477250699</v>
      </c>
      <c r="E13" s="17">
        <v>0.10766673909242</v>
      </c>
      <c r="F13" s="17"/>
      <c r="G13" s="17">
        <v>0.12332597961269701</v>
      </c>
      <c r="H13" s="17">
        <v>0.16878161310950199</v>
      </c>
      <c r="I13" s="17">
        <v>0.106465002626835</v>
      </c>
      <c r="J13" s="17">
        <v>0.115148308872792</v>
      </c>
      <c r="K13" s="17">
        <v>0.15383191844980099</v>
      </c>
      <c r="L13" s="17">
        <v>2.9113913717428101E-2</v>
      </c>
      <c r="M13" s="17"/>
      <c r="N13" s="17">
        <v>0.157403551326702</v>
      </c>
      <c r="O13" s="17">
        <v>8.9756962242216506E-2</v>
      </c>
      <c r="P13" s="17">
        <v>0.10984499107440999</v>
      </c>
      <c r="Q13" s="17">
        <v>0.112029925785413</v>
      </c>
      <c r="R13" s="17">
        <v>0.20401260882875399</v>
      </c>
      <c r="S13" s="17"/>
      <c r="T13" s="17">
        <v>9.9561535806160797E-2</v>
      </c>
      <c r="U13" s="17">
        <v>0.11342782311901201</v>
      </c>
      <c r="V13" s="17">
        <v>0.156366350754504</v>
      </c>
      <c r="W13" s="17">
        <v>0.12706457765627599</v>
      </c>
      <c r="X13" s="17"/>
      <c r="Y13" s="17">
        <v>0.112586504900443</v>
      </c>
      <c r="Z13" s="17">
        <v>0.19117230663793999</v>
      </c>
      <c r="AA13" s="17" t="s">
        <v>117</v>
      </c>
      <c r="AB13" s="17" t="s">
        <v>117</v>
      </c>
      <c r="AC13" s="17" t="s">
        <v>117</v>
      </c>
      <c r="AD13" s="17" t="s">
        <v>117</v>
      </c>
      <c r="AE13" s="17"/>
      <c r="AF13" s="17">
        <v>0.124936743991003</v>
      </c>
      <c r="AG13" s="17"/>
      <c r="AH13" s="17">
        <v>0.12895052578656499</v>
      </c>
      <c r="AI13" s="17"/>
      <c r="AJ13" s="17">
        <v>0.139669068109392</v>
      </c>
      <c r="AK13" s="17">
        <v>0.128202567710899</v>
      </c>
      <c r="AL13" s="17">
        <v>8.8466090771340405E-2</v>
      </c>
      <c r="AM13" s="17">
        <v>0.12897847673066201</v>
      </c>
      <c r="AN13" s="17">
        <v>0.167986483708744</v>
      </c>
    </row>
    <row r="14" spans="2:40" x14ac:dyDescent="0.35">
      <c r="B14" s="18" t="s">
        <v>551</v>
      </c>
      <c r="C14" s="17">
        <v>0.123173028220445</v>
      </c>
      <c r="D14" s="17">
        <v>0.13587312535964999</v>
      </c>
      <c r="E14" s="17">
        <v>0.103736769667144</v>
      </c>
      <c r="F14" s="17"/>
      <c r="G14" s="17">
        <v>0.139673935904677</v>
      </c>
      <c r="H14" s="17">
        <v>0.12385362855215599</v>
      </c>
      <c r="I14" s="17">
        <v>0.15279313310359099</v>
      </c>
      <c r="J14" s="17">
        <v>0.14352400893698899</v>
      </c>
      <c r="K14" s="17">
        <v>7.0574083178508495E-2</v>
      </c>
      <c r="L14" s="17">
        <v>5.81609509275028E-2</v>
      </c>
      <c r="M14" s="17"/>
      <c r="N14" s="17">
        <v>0</v>
      </c>
      <c r="O14" s="17">
        <v>6.5758497427196597E-2</v>
      </c>
      <c r="P14" s="17">
        <v>3.8571599862533099E-2</v>
      </c>
      <c r="Q14" s="17">
        <v>0.20585418875448999</v>
      </c>
      <c r="R14" s="17">
        <v>0.20085846496026999</v>
      </c>
      <c r="S14" s="17"/>
      <c r="T14" s="17">
        <v>8.0499794183582302E-2</v>
      </c>
      <c r="U14" s="17">
        <v>5.7268625182838498E-2</v>
      </c>
      <c r="V14" s="17">
        <v>9.2144144423639496E-2</v>
      </c>
      <c r="W14" s="17">
        <v>0.17695715361164699</v>
      </c>
      <c r="X14" s="17"/>
      <c r="Y14" s="17">
        <v>0.127303696750725</v>
      </c>
      <c r="Z14" s="17">
        <v>0.10593328661007501</v>
      </c>
      <c r="AA14" s="17" t="s">
        <v>117</v>
      </c>
      <c r="AB14" s="17" t="s">
        <v>117</v>
      </c>
      <c r="AC14" s="17" t="s">
        <v>117</v>
      </c>
      <c r="AD14" s="17" t="s">
        <v>117</v>
      </c>
      <c r="AE14" s="17"/>
      <c r="AF14" s="17">
        <v>0.166248357162643</v>
      </c>
      <c r="AG14" s="17"/>
      <c r="AH14" s="17">
        <v>0.125799456437067</v>
      </c>
      <c r="AI14" s="17"/>
      <c r="AJ14" s="17">
        <v>0.120241196699269</v>
      </c>
      <c r="AK14" s="17">
        <v>0.106287250534799</v>
      </c>
      <c r="AL14" s="17">
        <v>0.14752742350422601</v>
      </c>
      <c r="AM14" s="17">
        <v>0.103521787745563</v>
      </c>
      <c r="AN14" s="17">
        <v>0.15601745433149899</v>
      </c>
    </row>
    <row r="15" spans="2:40" x14ac:dyDescent="0.35">
      <c r="B15" s="18" t="s">
        <v>552</v>
      </c>
      <c r="C15" s="17">
        <v>9.29311751616093E-2</v>
      </c>
      <c r="D15" s="17">
        <v>7.2048848720282194E-2</v>
      </c>
      <c r="E15" s="17">
        <v>0.11923288211943001</v>
      </c>
      <c r="F15" s="17"/>
      <c r="G15" s="17">
        <v>0.229802507460455</v>
      </c>
      <c r="H15" s="17">
        <v>6.4302898257366195E-2</v>
      </c>
      <c r="I15" s="17">
        <v>9.6703834806061401E-2</v>
      </c>
      <c r="J15" s="17">
        <v>0.12766777146529801</v>
      </c>
      <c r="K15" s="17">
        <v>2.0013459885337901E-2</v>
      </c>
      <c r="L15" s="17">
        <v>5.84345286667379E-2</v>
      </c>
      <c r="M15" s="17"/>
      <c r="N15" s="17">
        <v>7.6876026367920902E-2</v>
      </c>
      <c r="O15" s="17">
        <v>7.7210609441472705E-2</v>
      </c>
      <c r="P15" s="17">
        <v>4.4682700604613899E-2</v>
      </c>
      <c r="Q15" s="17">
        <v>0.109275635041584</v>
      </c>
      <c r="R15" s="17">
        <v>0.16647908655340099</v>
      </c>
      <c r="S15" s="17"/>
      <c r="T15" s="17">
        <v>9.1971108321051695E-2</v>
      </c>
      <c r="U15" s="17">
        <v>6.4435794294696397E-2</v>
      </c>
      <c r="V15" s="17">
        <v>9.0849682673406304E-2</v>
      </c>
      <c r="W15" s="17">
        <v>0.106918913568324</v>
      </c>
      <c r="X15" s="17"/>
      <c r="Y15" s="17">
        <v>8.5365501585470599E-2</v>
      </c>
      <c r="Z15" s="17">
        <v>0.124507240053992</v>
      </c>
      <c r="AA15" s="17" t="s">
        <v>117</v>
      </c>
      <c r="AB15" s="17" t="s">
        <v>117</v>
      </c>
      <c r="AC15" s="17" t="s">
        <v>117</v>
      </c>
      <c r="AD15" s="17" t="s">
        <v>117</v>
      </c>
      <c r="AE15" s="17"/>
      <c r="AF15" s="17">
        <v>9.8752643166569204E-2</v>
      </c>
      <c r="AG15" s="17"/>
      <c r="AH15" s="17">
        <v>9.3152795930904503E-2</v>
      </c>
      <c r="AI15" s="17"/>
      <c r="AJ15" s="17">
        <v>8.9542168074424999E-2</v>
      </c>
      <c r="AK15" s="17">
        <v>0.10646557291382699</v>
      </c>
      <c r="AL15" s="17">
        <v>0.103705249468092</v>
      </c>
      <c r="AM15" s="17">
        <v>7.6071758807079906E-2</v>
      </c>
      <c r="AN15" s="17">
        <v>0.105951227827532</v>
      </c>
    </row>
    <row r="16" spans="2:40" x14ac:dyDescent="0.35">
      <c r="B16" s="18" t="s">
        <v>79</v>
      </c>
      <c r="C16" s="19">
        <v>0.16599967060238599</v>
      </c>
      <c r="D16" s="19">
        <v>0.168548302366539</v>
      </c>
      <c r="E16" s="19">
        <v>0.16353335838372601</v>
      </c>
      <c r="F16" s="19"/>
      <c r="G16" s="19">
        <v>7.9010129266697302E-2</v>
      </c>
      <c r="H16" s="19">
        <v>7.6464918488492906E-2</v>
      </c>
      <c r="I16" s="19">
        <v>0.11381217989341599</v>
      </c>
      <c r="J16" s="19">
        <v>0.16689895049824</v>
      </c>
      <c r="K16" s="19">
        <v>0.31817068584774599</v>
      </c>
      <c r="L16" s="19">
        <v>0.39933109062313099</v>
      </c>
      <c r="M16" s="19"/>
      <c r="N16" s="19">
        <v>0.22249266708507801</v>
      </c>
      <c r="O16" s="19">
        <v>0.168065067134996</v>
      </c>
      <c r="P16" s="19">
        <v>0.269879138104901</v>
      </c>
      <c r="Q16" s="19">
        <v>0.105771092094586</v>
      </c>
      <c r="R16" s="19">
        <v>8.61728430647416E-2</v>
      </c>
      <c r="S16" s="19"/>
      <c r="T16" s="19">
        <v>0.101358411164505</v>
      </c>
      <c r="U16" s="19">
        <v>0.15623432885303401</v>
      </c>
      <c r="V16" s="19">
        <v>0.178865938849504</v>
      </c>
      <c r="W16" s="19">
        <v>0.137829652176051</v>
      </c>
      <c r="X16" s="19"/>
      <c r="Y16" s="19">
        <v>0.16989097135353601</v>
      </c>
      <c r="Z16" s="19">
        <v>0.14975895339491699</v>
      </c>
      <c r="AA16" s="19" t="s">
        <v>117</v>
      </c>
      <c r="AB16" s="19" t="s">
        <v>117</v>
      </c>
      <c r="AC16" s="19" t="s">
        <v>117</v>
      </c>
      <c r="AD16" s="19" t="s">
        <v>117</v>
      </c>
      <c r="AE16" s="19"/>
      <c r="AF16" s="19">
        <v>0.16724246306037699</v>
      </c>
      <c r="AG16" s="19"/>
      <c r="AH16" s="19">
        <v>0.16093901507104499</v>
      </c>
      <c r="AI16" s="19"/>
      <c r="AJ16" s="19">
        <v>0.16308996544965601</v>
      </c>
      <c r="AK16" s="19">
        <v>0.18429391008066501</v>
      </c>
      <c r="AL16" s="19">
        <v>0.1692057881497</v>
      </c>
      <c r="AM16" s="19">
        <v>0.171115110483883</v>
      </c>
      <c r="AN16" s="19">
        <v>0.12878996530103901</v>
      </c>
    </row>
    <row r="17" spans="2:2" x14ac:dyDescent="0.35">
      <c r="B17" s="16" t="s">
        <v>222</v>
      </c>
    </row>
    <row r="18" spans="2:2" x14ac:dyDescent="0.35">
      <c r="B18" t="s">
        <v>63</v>
      </c>
    </row>
    <row r="19" spans="2:2" x14ac:dyDescent="0.35">
      <c r="B19" t="s">
        <v>64</v>
      </c>
    </row>
    <row r="21" spans="2:2" x14ac:dyDescent="0.35">
      <c r="B21" s="8" t="str">
        <f>HYPERLINK("#'Contents'!A1", "Return to Contents")</f>
        <v>Return to Contents</v>
      </c>
    </row>
  </sheetData>
  <mergeCells count="9">
    <mergeCell ref="AF5"/>
    <mergeCell ref="AH5"/>
    <mergeCell ref="AJ5:AN5"/>
    <mergeCell ref="D2:AH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200-000000000000}">
  <dimension ref="B2:AN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0" width="10.7265625" customWidth="1"/>
    <col min="41" max="41" width="2.1796875" customWidth="1"/>
  </cols>
  <sheetData>
    <row r="2" spans="2:40" ht="40" customHeight="1" x14ac:dyDescent="0.35">
      <c r="D2" s="30" t="s">
        <v>555</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row>
    <row r="5" spans="2:40" ht="30" customHeight="1" x14ac:dyDescent="0.35">
      <c r="B5" s="15"/>
      <c r="C5" s="15"/>
      <c r="D5" s="29" t="s">
        <v>49</v>
      </c>
      <c r="E5" s="29"/>
      <c r="F5" s="15"/>
      <c r="G5" s="29" t="s">
        <v>50</v>
      </c>
      <c r="H5" s="29"/>
      <c r="I5" s="29"/>
      <c r="J5" s="29"/>
      <c r="K5" s="29"/>
      <c r="L5" s="29"/>
      <c r="M5" s="15"/>
      <c r="N5" s="29" t="s">
        <v>51</v>
      </c>
      <c r="O5" s="29"/>
      <c r="P5" s="29"/>
      <c r="Q5" s="29"/>
      <c r="R5" s="29"/>
      <c r="S5" s="15"/>
      <c r="T5" s="29" t="s">
        <v>52</v>
      </c>
      <c r="U5" s="29"/>
      <c r="V5" s="29"/>
      <c r="W5" s="29"/>
      <c r="X5" s="15"/>
      <c r="Y5" s="29" t="s">
        <v>53</v>
      </c>
      <c r="Z5" s="29"/>
      <c r="AA5" s="29"/>
      <c r="AB5" s="29"/>
      <c r="AC5" s="29"/>
      <c r="AD5" s="29"/>
      <c r="AE5" s="15"/>
      <c r="AF5" s="29" t="s">
        <v>42</v>
      </c>
      <c r="AG5" s="15"/>
      <c r="AH5" s="29" t="s">
        <v>43</v>
      </c>
      <c r="AI5" s="15"/>
      <c r="AJ5" s="29" t="s">
        <v>54</v>
      </c>
      <c r="AK5" s="29"/>
      <c r="AL5" s="29"/>
      <c r="AM5" s="29"/>
      <c r="AN5" s="29"/>
    </row>
    <row r="6" spans="2:4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C6" s="12" t="s">
        <v>40</v>
      </c>
      <c r="AD6" s="12" t="s">
        <v>41</v>
      </c>
      <c r="AF6" s="12" t="s">
        <v>42</v>
      </c>
      <c r="AH6" s="12" t="s">
        <v>43</v>
      </c>
      <c r="AJ6" s="12" t="s">
        <v>44</v>
      </c>
      <c r="AK6" s="12" t="s">
        <v>45</v>
      </c>
      <c r="AL6" s="12" t="s">
        <v>46</v>
      </c>
      <c r="AM6" s="12" t="s">
        <v>47</v>
      </c>
      <c r="AN6" s="12" t="s">
        <v>48</v>
      </c>
    </row>
    <row r="7" spans="2:40" ht="30" customHeight="1" x14ac:dyDescent="0.35">
      <c r="B7" s="10" t="s">
        <v>19</v>
      </c>
      <c r="C7" s="10">
        <v>519</v>
      </c>
      <c r="D7" s="10">
        <v>259</v>
      </c>
      <c r="E7" s="10">
        <v>259</v>
      </c>
      <c r="F7" s="10"/>
      <c r="G7" s="10">
        <v>44</v>
      </c>
      <c r="H7" s="10">
        <v>108</v>
      </c>
      <c r="I7" s="10">
        <v>113</v>
      </c>
      <c r="J7" s="10">
        <v>117</v>
      </c>
      <c r="K7" s="10">
        <v>104</v>
      </c>
      <c r="L7" s="10">
        <v>33</v>
      </c>
      <c r="M7" s="10"/>
      <c r="N7" s="10">
        <v>28</v>
      </c>
      <c r="O7" s="10">
        <v>69</v>
      </c>
      <c r="P7" s="10">
        <v>159</v>
      </c>
      <c r="Q7" s="10">
        <v>171</v>
      </c>
      <c r="R7" s="10">
        <v>89</v>
      </c>
      <c r="S7" s="10"/>
      <c r="T7" s="10">
        <v>11</v>
      </c>
      <c r="U7" s="10">
        <v>81</v>
      </c>
      <c r="V7" s="10">
        <v>154</v>
      </c>
      <c r="W7" s="10">
        <v>222</v>
      </c>
      <c r="X7" s="10"/>
      <c r="Y7" s="10">
        <v>415</v>
      </c>
      <c r="Z7" s="10">
        <v>104</v>
      </c>
      <c r="AA7" s="10" t="s">
        <v>116</v>
      </c>
      <c r="AB7" s="10" t="s">
        <v>116</v>
      </c>
      <c r="AC7" s="10" t="s">
        <v>116</v>
      </c>
      <c r="AD7" s="10" t="s">
        <v>116</v>
      </c>
      <c r="AE7" s="10"/>
      <c r="AF7" s="10">
        <v>260</v>
      </c>
      <c r="AG7" s="10"/>
      <c r="AH7" s="10">
        <v>507</v>
      </c>
      <c r="AI7" s="10"/>
      <c r="AJ7" s="10">
        <v>190</v>
      </c>
      <c r="AK7" s="10">
        <v>70</v>
      </c>
      <c r="AL7" s="10">
        <v>111</v>
      </c>
      <c r="AM7" s="10">
        <v>108</v>
      </c>
      <c r="AN7" s="10">
        <v>40</v>
      </c>
    </row>
    <row r="8" spans="2:40" ht="30" customHeight="1" x14ac:dyDescent="0.35">
      <c r="B8" s="11" t="s">
        <v>20</v>
      </c>
      <c r="C8" s="11">
        <v>530</v>
      </c>
      <c r="D8" s="11">
        <v>293</v>
      </c>
      <c r="E8" s="11">
        <v>236</v>
      </c>
      <c r="F8" s="11"/>
      <c r="G8" s="11">
        <v>48</v>
      </c>
      <c r="H8" s="11">
        <v>122</v>
      </c>
      <c r="I8" s="11">
        <v>118</v>
      </c>
      <c r="J8" s="11">
        <v>120</v>
      </c>
      <c r="K8" s="11">
        <v>90</v>
      </c>
      <c r="L8" s="11">
        <v>32</v>
      </c>
      <c r="M8" s="11"/>
      <c r="N8" s="11">
        <v>29</v>
      </c>
      <c r="O8" s="11">
        <v>72</v>
      </c>
      <c r="P8" s="11">
        <v>160</v>
      </c>
      <c r="Q8" s="11">
        <v>175</v>
      </c>
      <c r="R8" s="11">
        <v>91</v>
      </c>
      <c r="S8" s="11"/>
      <c r="T8" s="11">
        <v>11</v>
      </c>
      <c r="U8" s="11">
        <v>83</v>
      </c>
      <c r="V8" s="11">
        <v>156</v>
      </c>
      <c r="W8" s="11">
        <v>230</v>
      </c>
      <c r="X8" s="11"/>
      <c r="Y8" s="11">
        <v>428</v>
      </c>
      <c r="Z8" s="11">
        <v>102</v>
      </c>
      <c r="AA8" s="11" t="s">
        <v>116</v>
      </c>
      <c r="AB8" s="11" t="s">
        <v>116</v>
      </c>
      <c r="AC8" s="11" t="s">
        <v>116</v>
      </c>
      <c r="AD8" s="11" t="s">
        <v>116</v>
      </c>
      <c r="AE8" s="11"/>
      <c r="AF8" s="11">
        <v>267</v>
      </c>
      <c r="AG8" s="11"/>
      <c r="AH8" s="11">
        <v>519</v>
      </c>
      <c r="AI8" s="11"/>
      <c r="AJ8" s="11">
        <v>187</v>
      </c>
      <c r="AK8" s="11">
        <v>69</v>
      </c>
      <c r="AL8" s="11">
        <v>107</v>
      </c>
      <c r="AM8" s="11">
        <v>122</v>
      </c>
      <c r="AN8" s="11">
        <v>45</v>
      </c>
    </row>
    <row r="9" spans="2:40" x14ac:dyDescent="0.35">
      <c r="B9" s="18" t="s">
        <v>548</v>
      </c>
      <c r="C9" s="17">
        <v>0.42367923829555199</v>
      </c>
      <c r="D9" s="17">
        <v>0.38115146248526899</v>
      </c>
      <c r="E9" s="17">
        <v>0.47822694120770198</v>
      </c>
      <c r="F9" s="17"/>
      <c r="G9" s="17">
        <v>0.41392859034443302</v>
      </c>
      <c r="H9" s="17">
        <v>0.33729313590779703</v>
      </c>
      <c r="I9" s="17">
        <v>0.404897925928145</v>
      </c>
      <c r="J9" s="17">
        <v>0.51800078826918405</v>
      </c>
      <c r="K9" s="17">
        <v>0.43394940427143303</v>
      </c>
      <c r="L9" s="17">
        <v>0.45374405064116202</v>
      </c>
      <c r="M9" s="17"/>
      <c r="N9" s="17">
        <v>0.52455966409977295</v>
      </c>
      <c r="O9" s="17">
        <v>0.57844149297761904</v>
      </c>
      <c r="P9" s="17">
        <v>0.54424432654254795</v>
      </c>
      <c r="Q9" s="17">
        <v>0.29597774635049101</v>
      </c>
      <c r="R9" s="17">
        <v>0.29640557297687498</v>
      </c>
      <c r="S9" s="17"/>
      <c r="T9" s="17">
        <v>0.56793911458008295</v>
      </c>
      <c r="U9" s="17">
        <v>0.46014342708672201</v>
      </c>
      <c r="V9" s="17">
        <v>0.42849584815991099</v>
      </c>
      <c r="W9" s="17">
        <v>0.36608091123692998</v>
      </c>
      <c r="X9" s="17"/>
      <c r="Y9" s="17">
        <v>0.40472161241923399</v>
      </c>
      <c r="Z9" s="17">
        <v>0.50280070961623702</v>
      </c>
      <c r="AA9" s="17" t="s">
        <v>117</v>
      </c>
      <c r="AB9" s="17" t="s">
        <v>117</v>
      </c>
      <c r="AC9" s="17" t="s">
        <v>117</v>
      </c>
      <c r="AD9" s="17" t="s">
        <v>117</v>
      </c>
      <c r="AE9" s="17"/>
      <c r="AF9" s="17">
        <v>0.434409321619037</v>
      </c>
      <c r="AG9" s="17"/>
      <c r="AH9" s="17">
        <v>0.42923116477683898</v>
      </c>
      <c r="AI9" s="17"/>
      <c r="AJ9" s="17">
        <v>0.353463223786187</v>
      </c>
      <c r="AK9" s="17">
        <v>0.42440342866807401</v>
      </c>
      <c r="AL9" s="17">
        <v>0.52044614192393501</v>
      </c>
      <c r="AM9" s="17">
        <v>0.465107009859484</v>
      </c>
      <c r="AN9" s="17">
        <v>0.37162097153568002</v>
      </c>
    </row>
    <row r="10" spans="2:40" ht="43.5" x14ac:dyDescent="0.35">
      <c r="B10" s="18" t="s">
        <v>546</v>
      </c>
      <c r="C10" s="17">
        <v>0.18031737979819901</v>
      </c>
      <c r="D10" s="17">
        <v>0.191429605834641</v>
      </c>
      <c r="E10" s="17">
        <v>0.16309109490697801</v>
      </c>
      <c r="F10" s="17"/>
      <c r="G10" s="17">
        <v>0.11474672798225199</v>
      </c>
      <c r="H10" s="17">
        <v>0.21310498944738199</v>
      </c>
      <c r="I10" s="17">
        <v>0.19266536919424801</v>
      </c>
      <c r="J10" s="17">
        <v>0.15835044983877999</v>
      </c>
      <c r="K10" s="17">
        <v>0.17370211366625801</v>
      </c>
      <c r="L10" s="17">
        <v>0.20957465913634099</v>
      </c>
      <c r="M10" s="17"/>
      <c r="N10" s="17">
        <v>3.2109744367149001E-2</v>
      </c>
      <c r="O10" s="17">
        <v>7.5469251339683296E-2</v>
      </c>
      <c r="P10" s="17">
        <v>0.165566182083453</v>
      </c>
      <c r="Q10" s="17">
        <v>0.228696384734071</v>
      </c>
      <c r="R10" s="17">
        <v>0.248925340835292</v>
      </c>
      <c r="S10" s="17"/>
      <c r="T10" s="17">
        <v>8.0499794183582302E-2</v>
      </c>
      <c r="U10" s="17">
        <v>0.108797585869757</v>
      </c>
      <c r="V10" s="17">
        <v>0.17085409288904599</v>
      </c>
      <c r="W10" s="17">
        <v>0.22318037394168999</v>
      </c>
      <c r="X10" s="17"/>
      <c r="Y10" s="17">
        <v>0.18383957468718401</v>
      </c>
      <c r="Z10" s="17">
        <v>0.16561716133662499</v>
      </c>
      <c r="AA10" s="17" t="s">
        <v>117</v>
      </c>
      <c r="AB10" s="17" t="s">
        <v>117</v>
      </c>
      <c r="AC10" s="17" t="s">
        <v>117</v>
      </c>
      <c r="AD10" s="17" t="s">
        <v>117</v>
      </c>
      <c r="AE10" s="17"/>
      <c r="AF10" s="17">
        <v>0.169546812820631</v>
      </c>
      <c r="AG10" s="17"/>
      <c r="AH10" s="17">
        <v>0.18089954165070299</v>
      </c>
      <c r="AI10" s="17"/>
      <c r="AJ10" s="17">
        <v>0.20563099138201801</v>
      </c>
      <c r="AK10" s="17">
        <v>0.21210369430471701</v>
      </c>
      <c r="AL10" s="17">
        <v>0.16786554129360701</v>
      </c>
      <c r="AM10" s="17">
        <v>0.15421276170602699</v>
      </c>
      <c r="AN10" s="17">
        <v>0.12706281371702999</v>
      </c>
    </row>
    <row r="11" spans="2:40" ht="29" x14ac:dyDescent="0.35">
      <c r="B11" s="18" t="s">
        <v>547</v>
      </c>
      <c r="C11" s="17">
        <v>0.14482141803043699</v>
      </c>
      <c r="D11" s="17">
        <v>0.15711180050553</v>
      </c>
      <c r="E11" s="17">
        <v>0.13017817358183101</v>
      </c>
      <c r="F11" s="17"/>
      <c r="G11" s="17">
        <v>0.16342375137241599</v>
      </c>
      <c r="H11" s="17">
        <v>0.19878064784132901</v>
      </c>
      <c r="I11" s="17">
        <v>0.18626815474641001</v>
      </c>
      <c r="J11" s="17">
        <v>0.10014302785231601</v>
      </c>
      <c r="K11" s="17">
        <v>8.7460926113428705E-2</v>
      </c>
      <c r="L11" s="17">
        <v>8.78856332118607E-2</v>
      </c>
      <c r="M11" s="17"/>
      <c r="N11" s="17">
        <v>9.6428375560684995E-2</v>
      </c>
      <c r="O11" s="17">
        <v>0.11566350765144801</v>
      </c>
      <c r="P11" s="17">
        <v>5.6389704091519201E-2</v>
      </c>
      <c r="Q11" s="17">
        <v>0.18287133769497399</v>
      </c>
      <c r="R11" s="17">
        <v>0.26954050057272899</v>
      </c>
      <c r="S11" s="17"/>
      <c r="T11" s="17">
        <v>8.2563131440788001E-2</v>
      </c>
      <c r="U11" s="17">
        <v>0.137442545954861</v>
      </c>
      <c r="V11" s="17">
        <v>0.14808088616077</v>
      </c>
      <c r="W11" s="17">
        <v>0.151615985100226</v>
      </c>
      <c r="X11" s="17"/>
      <c r="Y11" s="17">
        <v>0.149709928029578</v>
      </c>
      <c r="Z11" s="17">
        <v>0.124418752305237</v>
      </c>
      <c r="AA11" s="17" t="s">
        <v>117</v>
      </c>
      <c r="AB11" s="17" t="s">
        <v>117</v>
      </c>
      <c r="AC11" s="17" t="s">
        <v>117</v>
      </c>
      <c r="AD11" s="17" t="s">
        <v>117</v>
      </c>
      <c r="AE11" s="17"/>
      <c r="AF11" s="17">
        <v>0.15783188591415401</v>
      </c>
      <c r="AG11" s="17"/>
      <c r="AH11" s="17">
        <v>0.144603195021547</v>
      </c>
      <c r="AI11" s="17"/>
      <c r="AJ11" s="17">
        <v>0.189138048511764</v>
      </c>
      <c r="AK11" s="17">
        <v>0.113404523303751</v>
      </c>
      <c r="AL11" s="17">
        <v>0.10040898950150499</v>
      </c>
      <c r="AM11" s="17">
        <v>0.14516158084868899</v>
      </c>
      <c r="AN11" s="17">
        <v>0.114412417177158</v>
      </c>
    </row>
    <row r="12" spans="2:40" x14ac:dyDescent="0.35">
      <c r="B12" s="18" t="s">
        <v>551</v>
      </c>
      <c r="C12" s="17">
        <v>9.7758760377564993E-2</v>
      </c>
      <c r="D12" s="17">
        <v>0.11390769161052</v>
      </c>
      <c r="E12" s="17">
        <v>7.8130238116007597E-2</v>
      </c>
      <c r="F12" s="17"/>
      <c r="G12" s="17">
        <v>8.2260981568462399E-2</v>
      </c>
      <c r="H12" s="17">
        <v>0.137596133702586</v>
      </c>
      <c r="I12" s="17">
        <v>0.12676195708485199</v>
      </c>
      <c r="J12" s="17">
        <v>8.2565683971170006E-2</v>
      </c>
      <c r="K12" s="17">
        <v>3.8025997198025803E-2</v>
      </c>
      <c r="L12" s="17">
        <v>8.8019386226567603E-2</v>
      </c>
      <c r="M12" s="17"/>
      <c r="N12" s="17">
        <v>0</v>
      </c>
      <c r="O12" s="17">
        <v>3.8805769613086703E-2</v>
      </c>
      <c r="P12" s="17">
        <v>3.5757734586274001E-2</v>
      </c>
      <c r="Q12" s="17">
        <v>0.18566633000223501</v>
      </c>
      <c r="R12" s="17">
        <v>0.118194771897151</v>
      </c>
      <c r="S12" s="17"/>
      <c r="T12" s="17">
        <v>0</v>
      </c>
      <c r="U12" s="17">
        <v>5.3733815596994597E-2</v>
      </c>
      <c r="V12" s="17">
        <v>5.5662791916550797E-2</v>
      </c>
      <c r="W12" s="17">
        <v>0.15637617917831201</v>
      </c>
      <c r="X12" s="17"/>
      <c r="Y12" s="17">
        <v>0.103442425134656</v>
      </c>
      <c r="Z12" s="17">
        <v>7.4037439943851494E-2</v>
      </c>
      <c r="AA12" s="17" t="s">
        <v>117</v>
      </c>
      <c r="AB12" s="17" t="s">
        <v>117</v>
      </c>
      <c r="AC12" s="17" t="s">
        <v>117</v>
      </c>
      <c r="AD12" s="17" t="s">
        <v>117</v>
      </c>
      <c r="AE12" s="17"/>
      <c r="AF12" s="17">
        <v>0.12717199598203399</v>
      </c>
      <c r="AG12" s="17"/>
      <c r="AH12" s="17">
        <v>9.9843278152171505E-2</v>
      </c>
      <c r="AI12" s="17"/>
      <c r="AJ12" s="17">
        <v>0.103943677599672</v>
      </c>
      <c r="AK12" s="17">
        <v>0.114376591510673</v>
      </c>
      <c r="AL12" s="17">
        <v>8.64167272218552E-2</v>
      </c>
      <c r="AM12" s="17">
        <v>8.3700288198933395E-2</v>
      </c>
      <c r="AN12" s="17">
        <v>0.111494944826763</v>
      </c>
    </row>
    <row r="13" spans="2:40" x14ac:dyDescent="0.35">
      <c r="B13" s="18" t="s">
        <v>550</v>
      </c>
      <c r="C13" s="17">
        <v>7.8234067716139402E-2</v>
      </c>
      <c r="D13" s="17">
        <v>8.8824201571965397E-2</v>
      </c>
      <c r="E13" s="17">
        <v>6.5421331894354104E-2</v>
      </c>
      <c r="F13" s="17"/>
      <c r="G13" s="17">
        <v>0.122314218980613</v>
      </c>
      <c r="H13" s="17">
        <v>0.108668533407977</v>
      </c>
      <c r="I13" s="17">
        <v>8.7484935525674004E-2</v>
      </c>
      <c r="J13" s="17">
        <v>4.2444761550495903E-2</v>
      </c>
      <c r="K13" s="17">
        <v>5.63958444849691E-2</v>
      </c>
      <c r="L13" s="17">
        <v>5.8094074420149397E-2</v>
      </c>
      <c r="M13" s="17"/>
      <c r="N13" s="17">
        <v>7.6876026367920902E-2</v>
      </c>
      <c r="O13" s="17">
        <v>0</v>
      </c>
      <c r="P13" s="17">
        <v>4.4331038721339498E-2</v>
      </c>
      <c r="Q13" s="17">
        <v>0.100185024452839</v>
      </c>
      <c r="R13" s="17">
        <v>0.15980676042598599</v>
      </c>
      <c r="S13" s="17"/>
      <c r="T13" s="17">
        <v>9.1971108321051695E-2</v>
      </c>
      <c r="U13" s="17">
        <v>2.9514255680448801E-2</v>
      </c>
      <c r="V13" s="17">
        <v>5.8530550258525799E-2</v>
      </c>
      <c r="W13" s="17">
        <v>0.121350599099098</v>
      </c>
      <c r="X13" s="17"/>
      <c r="Y13" s="17">
        <v>7.2436122452740698E-2</v>
      </c>
      <c r="Z13" s="17">
        <v>0.102432348812612</v>
      </c>
      <c r="AA13" s="17" t="s">
        <v>117</v>
      </c>
      <c r="AB13" s="17" t="s">
        <v>117</v>
      </c>
      <c r="AC13" s="17" t="s">
        <v>117</v>
      </c>
      <c r="AD13" s="17" t="s">
        <v>117</v>
      </c>
      <c r="AE13" s="17"/>
      <c r="AF13" s="17">
        <v>7.1738275693531695E-2</v>
      </c>
      <c r="AG13" s="17"/>
      <c r="AH13" s="17">
        <v>7.8351912662181805E-2</v>
      </c>
      <c r="AI13" s="17"/>
      <c r="AJ13" s="17">
        <v>8.6237611862570604E-2</v>
      </c>
      <c r="AK13" s="17">
        <v>6.2835023206805202E-2</v>
      </c>
      <c r="AL13" s="17">
        <v>4.6329633473164898E-2</v>
      </c>
      <c r="AM13" s="17">
        <v>8.9100856823831495E-2</v>
      </c>
      <c r="AN13" s="17">
        <v>0.115143828888585</v>
      </c>
    </row>
    <row r="14" spans="2:40" ht="29" x14ac:dyDescent="0.35">
      <c r="B14" s="18" t="s">
        <v>549</v>
      </c>
      <c r="C14" s="17">
        <v>6.6385945960126702E-2</v>
      </c>
      <c r="D14" s="17">
        <v>7.7205992484654096E-2</v>
      </c>
      <c r="E14" s="17">
        <v>5.32382325405849E-2</v>
      </c>
      <c r="F14" s="17"/>
      <c r="G14" s="17">
        <v>0.10856577200692601</v>
      </c>
      <c r="H14" s="17">
        <v>0.122036582026107</v>
      </c>
      <c r="I14" s="17">
        <v>7.70252130708068E-2</v>
      </c>
      <c r="J14" s="17">
        <v>3.51602841608228E-2</v>
      </c>
      <c r="K14" s="17">
        <v>9.6563699118985599E-3</v>
      </c>
      <c r="L14" s="17">
        <v>2.9047037210074698E-2</v>
      </c>
      <c r="M14" s="17"/>
      <c r="N14" s="17">
        <v>3.0166073060873301E-2</v>
      </c>
      <c r="O14" s="17">
        <v>3.62099891929634E-2</v>
      </c>
      <c r="P14" s="17">
        <v>2.9036224996043299E-2</v>
      </c>
      <c r="Q14" s="17">
        <v>8.0262803073869293E-2</v>
      </c>
      <c r="R14" s="17">
        <v>0.14247771191533401</v>
      </c>
      <c r="S14" s="17"/>
      <c r="T14" s="17">
        <v>0</v>
      </c>
      <c r="U14" s="17">
        <v>3.3774930588292E-2</v>
      </c>
      <c r="V14" s="17">
        <v>7.5138316296169197E-2</v>
      </c>
      <c r="W14" s="17">
        <v>8.9934641368281401E-2</v>
      </c>
      <c r="X14" s="17"/>
      <c r="Y14" s="17">
        <v>7.3451715067475207E-2</v>
      </c>
      <c r="Z14" s="17">
        <v>3.68962803536311E-2</v>
      </c>
      <c r="AA14" s="17" t="s">
        <v>117</v>
      </c>
      <c r="AB14" s="17" t="s">
        <v>117</v>
      </c>
      <c r="AC14" s="17" t="s">
        <v>117</v>
      </c>
      <c r="AD14" s="17" t="s">
        <v>117</v>
      </c>
      <c r="AE14" s="17"/>
      <c r="AF14" s="17">
        <v>5.71153686269101E-2</v>
      </c>
      <c r="AG14" s="17"/>
      <c r="AH14" s="17">
        <v>6.1847880332159301E-2</v>
      </c>
      <c r="AI14" s="17"/>
      <c r="AJ14" s="17">
        <v>9.9457586408744206E-2</v>
      </c>
      <c r="AK14" s="17">
        <v>5.7566195784436697E-2</v>
      </c>
      <c r="AL14" s="17">
        <v>5.8110468230819799E-2</v>
      </c>
      <c r="AM14" s="17">
        <v>0</v>
      </c>
      <c r="AN14" s="17">
        <v>0.14118949458699101</v>
      </c>
    </row>
    <row r="15" spans="2:40" x14ac:dyDescent="0.35">
      <c r="B15" s="18" t="s">
        <v>552</v>
      </c>
      <c r="C15" s="17">
        <v>6.4310878298330196E-2</v>
      </c>
      <c r="D15" s="17">
        <v>4.67590218748083E-2</v>
      </c>
      <c r="E15" s="17">
        <v>8.6359921436907197E-2</v>
      </c>
      <c r="F15" s="17"/>
      <c r="G15" s="17">
        <v>0.13040209685538201</v>
      </c>
      <c r="H15" s="17">
        <v>0.12512713635556499</v>
      </c>
      <c r="I15" s="17">
        <v>4.9971578943399701E-2</v>
      </c>
      <c r="J15" s="17">
        <v>4.9056412647697299E-2</v>
      </c>
      <c r="K15" s="17">
        <v>8.6751099634468296E-3</v>
      </c>
      <c r="L15" s="17">
        <v>0</v>
      </c>
      <c r="M15" s="17"/>
      <c r="N15" s="17">
        <v>0</v>
      </c>
      <c r="O15" s="17">
        <v>2.48922515565962E-2</v>
      </c>
      <c r="P15" s="17">
        <v>6.3763182572258402E-3</v>
      </c>
      <c r="Q15" s="17">
        <v>0.103701045287604</v>
      </c>
      <c r="R15" s="17">
        <v>0.13186695268929099</v>
      </c>
      <c r="S15" s="17"/>
      <c r="T15" s="17">
        <v>0.17702685147449501</v>
      </c>
      <c r="U15" s="17">
        <v>0.10393821281943499</v>
      </c>
      <c r="V15" s="17">
        <v>5.824923839348E-2</v>
      </c>
      <c r="W15" s="17">
        <v>5.8815885940425701E-2</v>
      </c>
      <c r="X15" s="17"/>
      <c r="Y15" s="17">
        <v>6.9783322019377203E-2</v>
      </c>
      <c r="Z15" s="17">
        <v>4.1471109133469797E-2</v>
      </c>
      <c r="AA15" s="17" t="s">
        <v>117</v>
      </c>
      <c r="AB15" s="17" t="s">
        <v>117</v>
      </c>
      <c r="AC15" s="17" t="s">
        <v>117</v>
      </c>
      <c r="AD15" s="17" t="s">
        <v>117</v>
      </c>
      <c r="AE15" s="17"/>
      <c r="AF15" s="17">
        <v>7.1124861290705804E-2</v>
      </c>
      <c r="AG15" s="17"/>
      <c r="AH15" s="17">
        <v>6.5682184239564206E-2</v>
      </c>
      <c r="AI15" s="17"/>
      <c r="AJ15" s="17">
        <v>8.7510101950022595E-2</v>
      </c>
      <c r="AK15" s="17">
        <v>4.8181450552304703E-2</v>
      </c>
      <c r="AL15" s="17">
        <v>4.1003836215415097E-2</v>
      </c>
      <c r="AM15" s="17">
        <v>7.4291686498639001E-2</v>
      </c>
      <c r="AN15" s="17">
        <v>2.1763310469576799E-2</v>
      </c>
    </row>
    <row r="16" spans="2:40" x14ac:dyDescent="0.35">
      <c r="B16" s="18" t="s">
        <v>79</v>
      </c>
      <c r="C16" s="19">
        <v>0.165413864323981</v>
      </c>
      <c r="D16" s="19">
        <v>0.16543843623455801</v>
      </c>
      <c r="E16" s="19">
        <v>0.16607709130769099</v>
      </c>
      <c r="F16" s="19"/>
      <c r="G16" s="19">
        <v>8.71254410035876E-2</v>
      </c>
      <c r="H16" s="19">
        <v>7.5814244879641807E-2</v>
      </c>
      <c r="I16" s="19">
        <v>0.13333034499538701</v>
      </c>
      <c r="J16" s="19">
        <v>0.16085586878538499</v>
      </c>
      <c r="K16" s="19">
        <v>0.32596370951127501</v>
      </c>
      <c r="L16" s="19">
        <v>0.30763425301242298</v>
      </c>
      <c r="M16" s="19"/>
      <c r="N16" s="19">
        <v>0.270026189604472</v>
      </c>
      <c r="O16" s="19">
        <v>0.16501830693913</v>
      </c>
      <c r="P16" s="19">
        <v>0.21942753860014999</v>
      </c>
      <c r="Q16" s="19">
        <v>0.13158024245553701</v>
      </c>
      <c r="R16" s="19">
        <v>0.10863670693527799</v>
      </c>
      <c r="S16" s="19"/>
      <c r="T16" s="19">
        <v>0</v>
      </c>
      <c r="U16" s="19">
        <v>0.158998503567716</v>
      </c>
      <c r="V16" s="19">
        <v>0.18332776628612499</v>
      </c>
      <c r="W16" s="19">
        <v>0.15185058385629599</v>
      </c>
      <c r="X16" s="19"/>
      <c r="Y16" s="19">
        <v>0.17180124169949401</v>
      </c>
      <c r="Z16" s="19">
        <v>0.138755531728527</v>
      </c>
      <c r="AA16" s="19" t="s">
        <v>117</v>
      </c>
      <c r="AB16" s="19" t="s">
        <v>117</v>
      </c>
      <c r="AC16" s="19" t="s">
        <v>117</v>
      </c>
      <c r="AD16" s="19" t="s">
        <v>117</v>
      </c>
      <c r="AE16" s="19"/>
      <c r="AF16" s="19">
        <v>0.15099226849209099</v>
      </c>
      <c r="AG16" s="19"/>
      <c r="AH16" s="19">
        <v>0.163622777434003</v>
      </c>
      <c r="AI16" s="19"/>
      <c r="AJ16" s="19">
        <v>0.13887172229750699</v>
      </c>
      <c r="AK16" s="19">
        <v>0.15601925972362701</v>
      </c>
      <c r="AL16" s="19">
        <v>0.184285092607477</v>
      </c>
      <c r="AM16" s="19">
        <v>0.17155736304555999</v>
      </c>
      <c r="AN16" s="19">
        <v>0.22791275599323299</v>
      </c>
    </row>
    <row r="17" spans="2:2" x14ac:dyDescent="0.35">
      <c r="B17" s="16" t="s">
        <v>222</v>
      </c>
    </row>
    <row r="18" spans="2:2" x14ac:dyDescent="0.35">
      <c r="B18" t="s">
        <v>63</v>
      </c>
    </row>
    <row r="19" spans="2:2" x14ac:dyDescent="0.35">
      <c r="B19" t="s">
        <v>64</v>
      </c>
    </row>
    <row r="21" spans="2:2" x14ac:dyDescent="0.35">
      <c r="B21" s="8" t="str">
        <f>HYPERLINK("#'Contents'!A1", "Return to Contents")</f>
        <v>Return to Contents</v>
      </c>
    </row>
  </sheetData>
  <mergeCells count="9">
    <mergeCell ref="AF5"/>
    <mergeCell ref="AH5"/>
    <mergeCell ref="AJ5:AN5"/>
    <mergeCell ref="D2:AH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300-000000000000}">
  <dimension ref="B2:AN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0" width="10.7265625" customWidth="1"/>
    <col min="41" max="41" width="2.1796875" customWidth="1"/>
  </cols>
  <sheetData>
    <row r="2" spans="2:40" ht="40" customHeight="1" x14ac:dyDescent="0.35">
      <c r="D2" s="30" t="s">
        <v>556</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row>
    <row r="5" spans="2:40" ht="30" customHeight="1" x14ac:dyDescent="0.35">
      <c r="B5" s="15"/>
      <c r="C5" s="15"/>
      <c r="D5" s="29" t="s">
        <v>49</v>
      </c>
      <c r="E5" s="29"/>
      <c r="F5" s="15"/>
      <c r="G5" s="29" t="s">
        <v>50</v>
      </c>
      <c r="H5" s="29"/>
      <c r="I5" s="29"/>
      <c r="J5" s="29"/>
      <c r="K5" s="29"/>
      <c r="L5" s="29"/>
      <c r="M5" s="15"/>
      <c r="N5" s="29" t="s">
        <v>51</v>
      </c>
      <c r="O5" s="29"/>
      <c r="P5" s="29"/>
      <c r="Q5" s="29"/>
      <c r="R5" s="29"/>
      <c r="S5" s="15"/>
      <c r="T5" s="29" t="s">
        <v>52</v>
      </c>
      <c r="U5" s="29"/>
      <c r="V5" s="29"/>
      <c r="W5" s="29"/>
      <c r="X5" s="15"/>
      <c r="Y5" s="29" t="s">
        <v>53</v>
      </c>
      <c r="Z5" s="29"/>
      <c r="AA5" s="29"/>
      <c r="AB5" s="29"/>
      <c r="AC5" s="29"/>
      <c r="AD5" s="29"/>
      <c r="AE5" s="15"/>
      <c r="AF5" s="29" t="s">
        <v>42</v>
      </c>
      <c r="AG5" s="15"/>
      <c r="AH5" s="29" t="s">
        <v>43</v>
      </c>
      <c r="AI5" s="15"/>
      <c r="AJ5" s="29" t="s">
        <v>54</v>
      </c>
      <c r="AK5" s="29"/>
      <c r="AL5" s="29"/>
      <c r="AM5" s="29"/>
      <c r="AN5" s="29"/>
    </row>
    <row r="6" spans="2:4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C6" s="12" t="s">
        <v>40</v>
      </c>
      <c r="AD6" s="12" t="s">
        <v>41</v>
      </c>
      <c r="AF6" s="12" t="s">
        <v>42</v>
      </c>
      <c r="AH6" s="12" t="s">
        <v>43</v>
      </c>
      <c r="AJ6" s="12" t="s">
        <v>44</v>
      </c>
      <c r="AK6" s="12" t="s">
        <v>45</v>
      </c>
      <c r="AL6" s="12" t="s">
        <v>46</v>
      </c>
      <c r="AM6" s="12" t="s">
        <v>47</v>
      </c>
      <c r="AN6" s="12" t="s">
        <v>48</v>
      </c>
    </row>
    <row r="7" spans="2:40" ht="30" customHeight="1" x14ac:dyDescent="0.35">
      <c r="B7" s="10" t="s">
        <v>19</v>
      </c>
      <c r="C7" s="10">
        <v>519</v>
      </c>
      <c r="D7" s="10">
        <v>259</v>
      </c>
      <c r="E7" s="10">
        <v>259</v>
      </c>
      <c r="F7" s="10"/>
      <c r="G7" s="10">
        <v>44</v>
      </c>
      <c r="H7" s="10">
        <v>108</v>
      </c>
      <c r="I7" s="10">
        <v>113</v>
      </c>
      <c r="J7" s="10">
        <v>117</v>
      </c>
      <c r="K7" s="10">
        <v>104</v>
      </c>
      <c r="L7" s="10">
        <v>33</v>
      </c>
      <c r="M7" s="10"/>
      <c r="N7" s="10">
        <v>28</v>
      </c>
      <c r="O7" s="10">
        <v>69</v>
      </c>
      <c r="P7" s="10">
        <v>159</v>
      </c>
      <c r="Q7" s="10">
        <v>171</v>
      </c>
      <c r="R7" s="10">
        <v>89</v>
      </c>
      <c r="S7" s="10"/>
      <c r="T7" s="10">
        <v>11</v>
      </c>
      <c r="U7" s="10">
        <v>81</v>
      </c>
      <c r="V7" s="10">
        <v>154</v>
      </c>
      <c r="W7" s="10">
        <v>222</v>
      </c>
      <c r="X7" s="10"/>
      <c r="Y7" s="10">
        <v>415</v>
      </c>
      <c r="Z7" s="10">
        <v>104</v>
      </c>
      <c r="AA7" s="10" t="s">
        <v>116</v>
      </c>
      <c r="AB7" s="10" t="s">
        <v>116</v>
      </c>
      <c r="AC7" s="10" t="s">
        <v>116</v>
      </c>
      <c r="AD7" s="10" t="s">
        <v>116</v>
      </c>
      <c r="AE7" s="10"/>
      <c r="AF7" s="10">
        <v>260</v>
      </c>
      <c r="AG7" s="10"/>
      <c r="AH7" s="10">
        <v>507</v>
      </c>
      <c r="AI7" s="10"/>
      <c r="AJ7" s="10">
        <v>190</v>
      </c>
      <c r="AK7" s="10">
        <v>70</v>
      </c>
      <c r="AL7" s="10">
        <v>111</v>
      </c>
      <c r="AM7" s="10">
        <v>108</v>
      </c>
      <c r="AN7" s="10">
        <v>40</v>
      </c>
    </row>
    <row r="8" spans="2:40" ht="30" customHeight="1" x14ac:dyDescent="0.35">
      <c r="B8" s="11" t="s">
        <v>20</v>
      </c>
      <c r="C8" s="11">
        <v>530</v>
      </c>
      <c r="D8" s="11">
        <v>293</v>
      </c>
      <c r="E8" s="11">
        <v>236</v>
      </c>
      <c r="F8" s="11"/>
      <c r="G8" s="11">
        <v>48</v>
      </c>
      <c r="H8" s="11">
        <v>122</v>
      </c>
      <c r="I8" s="11">
        <v>118</v>
      </c>
      <c r="J8" s="11">
        <v>120</v>
      </c>
      <c r="K8" s="11">
        <v>90</v>
      </c>
      <c r="L8" s="11">
        <v>32</v>
      </c>
      <c r="M8" s="11"/>
      <c r="N8" s="11">
        <v>29</v>
      </c>
      <c r="O8" s="11">
        <v>72</v>
      </c>
      <c r="P8" s="11">
        <v>160</v>
      </c>
      <c r="Q8" s="11">
        <v>175</v>
      </c>
      <c r="R8" s="11">
        <v>91</v>
      </c>
      <c r="S8" s="11"/>
      <c r="T8" s="11">
        <v>11</v>
      </c>
      <c r="U8" s="11">
        <v>83</v>
      </c>
      <c r="V8" s="11">
        <v>156</v>
      </c>
      <c r="W8" s="11">
        <v>230</v>
      </c>
      <c r="X8" s="11"/>
      <c r="Y8" s="11">
        <v>428</v>
      </c>
      <c r="Z8" s="11">
        <v>102</v>
      </c>
      <c r="AA8" s="11" t="s">
        <v>116</v>
      </c>
      <c r="AB8" s="11" t="s">
        <v>116</v>
      </c>
      <c r="AC8" s="11" t="s">
        <v>116</v>
      </c>
      <c r="AD8" s="11" t="s">
        <v>116</v>
      </c>
      <c r="AE8" s="11"/>
      <c r="AF8" s="11">
        <v>267</v>
      </c>
      <c r="AG8" s="11"/>
      <c r="AH8" s="11">
        <v>519</v>
      </c>
      <c r="AI8" s="11"/>
      <c r="AJ8" s="11">
        <v>187</v>
      </c>
      <c r="AK8" s="11">
        <v>69</v>
      </c>
      <c r="AL8" s="11">
        <v>107</v>
      </c>
      <c r="AM8" s="11">
        <v>122</v>
      </c>
      <c r="AN8" s="11">
        <v>45</v>
      </c>
    </row>
    <row r="9" spans="2:40" x14ac:dyDescent="0.35">
      <c r="B9" s="18" t="s">
        <v>548</v>
      </c>
      <c r="C9" s="17">
        <v>0.46807796513358702</v>
      </c>
      <c r="D9" s="17">
        <v>0.40142466317259701</v>
      </c>
      <c r="E9" s="17">
        <v>0.548554356192829</v>
      </c>
      <c r="F9" s="17"/>
      <c r="G9" s="17">
        <v>0.42097725139654002</v>
      </c>
      <c r="H9" s="17">
        <v>0.39211755652394498</v>
      </c>
      <c r="I9" s="17">
        <v>0.43774550036011101</v>
      </c>
      <c r="J9" s="17">
        <v>0.59070763775737001</v>
      </c>
      <c r="K9" s="17">
        <v>0.45480947118380399</v>
      </c>
      <c r="L9" s="17">
        <v>0.51718831408599597</v>
      </c>
      <c r="M9" s="17"/>
      <c r="N9" s="17">
        <v>0.55528556139344798</v>
      </c>
      <c r="O9" s="17">
        <v>0.65409197119958895</v>
      </c>
      <c r="P9" s="17">
        <v>0.60846725459752704</v>
      </c>
      <c r="Q9" s="17">
        <v>0.35662693241010901</v>
      </c>
      <c r="R9" s="17">
        <v>0.25640725488440702</v>
      </c>
      <c r="S9" s="17"/>
      <c r="T9" s="17">
        <v>0.28676834304923798</v>
      </c>
      <c r="U9" s="17">
        <v>0.58930470671333901</v>
      </c>
      <c r="V9" s="17">
        <v>0.41096869529311097</v>
      </c>
      <c r="W9" s="17">
        <v>0.41624728428183799</v>
      </c>
      <c r="X9" s="17"/>
      <c r="Y9" s="17">
        <v>0.45088747770954601</v>
      </c>
      <c r="Z9" s="17">
        <v>0.53982411449762702</v>
      </c>
      <c r="AA9" s="17" t="s">
        <v>117</v>
      </c>
      <c r="AB9" s="17" t="s">
        <v>117</v>
      </c>
      <c r="AC9" s="17" t="s">
        <v>117</v>
      </c>
      <c r="AD9" s="17" t="s">
        <v>117</v>
      </c>
      <c r="AE9" s="17"/>
      <c r="AF9" s="17">
        <v>0.452365292206653</v>
      </c>
      <c r="AG9" s="17"/>
      <c r="AH9" s="17">
        <v>0.47457660917661898</v>
      </c>
      <c r="AI9" s="17"/>
      <c r="AJ9" s="17">
        <v>0.398927456788156</v>
      </c>
      <c r="AK9" s="17">
        <v>0.51859043192142396</v>
      </c>
      <c r="AL9" s="17">
        <v>0.52188848326332904</v>
      </c>
      <c r="AM9" s="17">
        <v>0.48090873694934</v>
      </c>
      <c r="AN9" s="17">
        <v>0.514104048529193</v>
      </c>
    </row>
    <row r="10" spans="2:40" ht="29" x14ac:dyDescent="0.35">
      <c r="B10" s="18" t="s">
        <v>547</v>
      </c>
      <c r="C10" s="17">
        <v>0.13928366562753799</v>
      </c>
      <c r="D10" s="17">
        <v>0.19020586188765301</v>
      </c>
      <c r="E10" s="17">
        <v>7.6680661134194306E-2</v>
      </c>
      <c r="F10" s="17"/>
      <c r="G10" s="17">
        <v>0.104469510166343</v>
      </c>
      <c r="H10" s="17">
        <v>0.21554254029378001</v>
      </c>
      <c r="I10" s="17">
        <v>0.18259530399044699</v>
      </c>
      <c r="J10" s="17">
        <v>6.3631277025539501E-2</v>
      </c>
      <c r="K10" s="17">
        <v>0.12732968379915999</v>
      </c>
      <c r="L10" s="17">
        <v>5.8177885972292502E-2</v>
      </c>
      <c r="M10" s="17"/>
      <c r="N10" s="17">
        <v>0.11062284886135799</v>
      </c>
      <c r="O10" s="17">
        <v>6.0325395972965601E-2</v>
      </c>
      <c r="P10" s="17">
        <v>5.2067390276342697E-2</v>
      </c>
      <c r="Q10" s="17">
        <v>0.19812028107459001</v>
      </c>
      <c r="R10" s="17">
        <v>0.25459289126029899</v>
      </c>
      <c r="S10" s="17"/>
      <c r="T10" s="17">
        <v>0.180061329989743</v>
      </c>
      <c r="U10" s="17">
        <v>6.4285616914575502E-2</v>
      </c>
      <c r="V10" s="17">
        <v>0.12005277502320499</v>
      </c>
      <c r="W10" s="17">
        <v>0.18809607682080001</v>
      </c>
      <c r="X10" s="17"/>
      <c r="Y10" s="17">
        <v>0.14382451945411501</v>
      </c>
      <c r="Z10" s="17">
        <v>0.120331976309746</v>
      </c>
      <c r="AA10" s="17" t="s">
        <v>117</v>
      </c>
      <c r="AB10" s="17" t="s">
        <v>117</v>
      </c>
      <c r="AC10" s="17" t="s">
        <v>117</v>
      </c>
      <c r="AD10" s="17" t="s">
        <v>117</v>
      </c>
      <c r="AE10" s="17"/>
      <c r="AF10" s="17">
        <v>0.152470533972692</v>
      </c>
      <c r="AG10" s="17"/>
      <c r="AH10" s="17">
        <v>0.13894331795117701</v>
      </c>
      <c r="AI10" s="17"/>
      <c r="AJ10" s="17">
        <v>0.16772021604163201</v>
      </c>
      <c r="AK10" s="17">
        <v>0.124783221101883</v>
      </c>
      <c r="AL10" s="17">
        <v>7.9129381340351301E-2</v>
      </c>
      <c r="AM10" s="17">
        <v>0.168516395610294</v>
      </c>
      <c r="AN10" s="17">
        <v>0.108302212093827</v>
      </c>
    </row>
    <row r="11" spans="2:40" x14ac:dyDescent="0.35">
      <c r="B11" s="18" t="s">
        <v>551</v>
      </c>
      <c r="C11" s="17">
        <v>0.127391143747659</v>
      </c>
      <c r="D11" s="17">
        <v>0.162390454573136</v>
      </c>
      <c r="E11" s="17">
        <v>8.4496279311279607E-2</v>
      </c>
      <c r="F11" s="17"/>
      <c r="G11" s="17">
        <v>0.15344722257780899</v>
      </c>
      <c r="H11" s="17">
        <v>0.14859062905781101</v>
      </c>
      <c r="I11" s="17">
        <v>0.16287814203154499</v>
      </c>
      <c r="J11" s="17">
        <v>0.121565901610521</v>
      </c>
      <c r="K11" s="17">
        <v>7.0682470542313705E-2</v>
      </c>
      <c r="L11" s="17">
        <v>5.81609509275028E-2</v>
      </c>
      <c r="M11" s="17"/>
      <c r="N11" s="17">
        <v>0.134268246107242</v>
      </c>
      <c r="O11" s="17">
        <v>2.60378336669745E-2</v>
      </c>
      <c r="P11" s="17">
        <v>5.11415144296333E-2</v>
      </c>
      <c r="Q11" s="17">
        <v>0.19585950038878799</v>
      </c>
      <c r="R11" s="17">
        <v>0.199225292852624</v>
      </c>
      <c r="S11" s="17"/>
      <c r="T11" s="17">
        <v>0.19608859309707399</v>
      </c>
      <c r="U11" s="17">
        <v>0.116584743068713</v>
      </c>
      <c r="V11" s="17">
        <v>8.8229749321213802E-2</v>
      </c>
      <c r="W11" s="17">
        <v>0.17070776786928801</v>
      </c>
      <c r="X11" s="17"/>
      <c r="Y11" s="17">
        <v>0.13673985598928701</v>
      </c>
      <c r="Z11" s="17">
        <v>8.8373395832542903E-2</v>
      </c>
      <c r="AA11" s="17" t="s">
        <v>117</v>
      </c>
      <c r="AB11" s="17" t="s">
        <v>117</v>
      </c>
      <c r="AC11" s="17" t="s">
        <v>117</v>
      </c>
      <c r="AD11" s="17" t="s">
        <v>117</v>
      </c>
      <c r="AE11" s="17"/>
      <c r="AF11" s="17">
        <v>0.154881278371091</v>
      </c>
      <c r="AG11" s="17"/>
      <c r="AH11" s="17">
        <v>0.126635625016463</v>
      </c>
      <c r="AI11" s="17"/>
      <c r="AJ11" s="17">
        <v>0.15931825736576</v>
      </c>
      <c r="AK11" s="17">
        <v>8.17021370970063E-2</v>
      </c>
      <c r="AL11" s="17">
        <v>0.10897580732638</v>
      </c>
      <c r="AM11" s="17">
        <v>0.13430091400358099</v>
      </c>
      <c r="AN11" s="17">
        <v>9.0608335651643099E-2</v>
      </c>
    </row>
    <row r="12" spans="2:40" ht="43.5" x14ac:dyDescent="0.35">
      <c r="B12" s="18" t="s">
        <v>546</v>
      </c>
      <c r="C12" s="17">
        <v>0.106256054338245</v>
      </c>
      <c r="D12" s="17">
        <v>0.13152709062538401</v>
      </c>
      <c r="E12" s="17">
        <v>7.5343945282718996E-2</v>
      </c>
      <c r="F12" s="17"/>
      <c r="G12" s="17">
        <v>7.4426889865731094E-2</v>
      </c>
      <c r="H12" s="17">
        <v>0.12474629531567499</v>
      </c>
      <c r="I12" s="17">
        <v>0.11392518969825199</v>
      </c>
      <c r="J12" s="17">
        <v>7.3372319719920004E-2</v>
      </c>
      <c r="K12" s="17">
        <v>0.12788731608217699</v>
      </c>
      <c r="L12" s="17">
        <v>0.117744068510926</v>
      </c>
      <c r="M12" s="17"/>
      <c r="N12" s="17">
        <v>4.5204400992715797E-2</v>
      </c>
      <c r="O12" s="17">
        <v>3.0563723916924398E-2</v>
      </c>
      <c r="P12" s="17">
        <v>6.8644177833587602E-2</v>
      </c>
      <c r="Q12" s="17">
        <v>0.130633233979873</v>
      </c>
      <c r="R12" s="17">
        <v>0.20763833019262601</v>
      </c>
      <c r="S12" s="17"/>
      <c r="T12" s="17">
        <v>8.0499794183582302E-2</v>
      </c>
      <c r="U12" s="17">
        <v>4.8553528351058903E-2</v>
      </c>
      <c r="V12" s="17">
        <v>0.120097303044938</v>
      </c>
      <c r="W12" s="17">
        <v>0.131265025002783</v>
      </c>
      <c r="X12" s="17"/>
      <c r="Y12" s="17">
        <v>0.11156877521304399</v>
      </c>
      <c r="Z12" s="17">
        <v>8.4082903803857995E-2</v>
      </c>
      <c r="AA12" s="17" t="s">
        <v>117</v>
      </c>
      <c r="AB12" s="17" t="s">
        <v>117</v>
      </c>
      <c r="AC12" s="17" t="s">
        <v>117</v>
      </c>
      <c r="AD12" s="17" t="s">
        <v>117</v>
      </c>
      <c r="AE12" s="17"/>
      <c r="AF12" s="17">
        <v>9.6132184302439694E-2</v>
      </c>
      <c r="AG12" s="17"/>
      <c r="AH12" s="17">
        <v>0.106971414319952</v>
      </c>
      <c r="AI12" s="17"/>
      <c r="AJ12" s="17">
        <v>0.13431461469404399</v>
      </c>
      <c r="AK12" s="17">
        <v>0.13827965252190999</v>
      </c>
      <c r="AL12" s="17">
        <v>6.8929194760313298E-2</v>
      </c>
      <c r="AM12" s="17">
        <v>8.8685537180565197E-2</v>
      </c>
      <c r="AN12" s="17">
        <v>7.7345869078567803E-2</v>
      </c>
    </row>
    <row r="13" spans="2:40" x14ac:dyDescent="0.35">
      <c r="B13" s="18" t="s">
        <v>550</v>
      </c>
      <c r="C13" s="17">
        <v>9.7412379866135795E-2</v>
      </c>
      <c r="D13" s="17">
        <v>0.11972106873386</v>
      </c>
      <c r="E13" s="17">
        <v>7.0139029896098298E-2</v>
      </c>
      <c r="F13" s="17"/>
      <c r="G13" s="17">
        <v>0.19476981876226401</v>
      </c>
      <c r="H13" s="17">
        <v>0.12763118443392099</v>
      </c>
      <c r="I13" s="17">
        <v>0.11421218795773</v>
      </c>
      <c r="J13" s="17">
        <v>4.3759366850554697E-2</v>
      </c>
      <c r="K13" s="17">
        <v>7.84190296808433E-2</v>
      </c>
      <c r="L13" s="17">
        <v>2.9047037210074698E-2</v>
      </c>
      <c r="M13" s="17"/>
      <c r="N13" s="17">
        <v>6.9910027094552005E-2</v>
      </c>
      <c r="O13" s="17">
        <v>4.3478058467136899E-2</v>
      </c>
      <c r="P13" s="17">
        <v>3.02647142967069E-2</v>
      </c>
      <c r="Q13" s="17">
        <v>0.107618587656993</v>
      </c>
      <c r="R13" s="17">
        <v>0.237806819664794</v>
      </c>
      <c r="S13" s="17"/>
      <c r="T13" s="17">
        <v>0.26874899017214399</v>
      </c>
      <c r="U13" s="17">
        <v>4.2468902729015601E-2</v>
      </c>
      <c r="V13" s="17">
        <v>0.114027998939096</v>
      </c>
      <c r="W13" s="17">
        <v>0.106797684455709</v>
      </c>
      <c r="X13" s="17"/>
      <c r="Y13" s="17">
        <v>9.7288900612018198E-2</v>
      </c>
      <c r="Z13" s="17">
        <v>9.7927732385860805E-2</v>
      </c>
      <c r="AA13" s="17" t="s">
        <v>117</v>
      </c>
      <c r="AB13" s="17" t="s">
        <v>117</v>
      </c>
      <c r="AC13" s="17" t="s">
        <v>117</v>
      </c>
      <c r="AD13" s="17" t="s">
        <v>117</v>
      </c>
      <c r="AE13" s="17"/>
      <c r="AF13" s="17">
        <v>9.8224783119511397E-2</v>
      </c>
      <c r="AG13" s="17"/>
      <c r="AH13" s="17">
        <v>9.9489511741718398E-2</v>
      </c>
      <c r="AI13" s="17"/>
      <c r="AJ13" s="17">
        <v>0.115123557611795</v>
      </c>
      <c r="AK13" s="17">
        <v>2.5129791403737702E-2</v>
      </c>
      <c r="AL13" s="17">
        <v>7.4937218540150202E-2</v>
      </c>
      <c r="AM13" s="17">
        <v>0.113934149908837</v>
      </c>
      <c r="AN13" s="17">
        <v>0.143567529754837</v>
      </c>
    </row>
    <row r="14" spans="2:40" ht="29" x14ac:dyDescent="0.35">
      <c r="B14" s="18" t="s">
        <v>549</v>
      </c>
      <c r="C14" s="17">
        <v>9.6989166505584506E-2</v>
      </c>
      <c r="D14" s="17">
        <v>0.11149448477851299</v>
      </c>
      <c r="E14" s="17">
        <v>7.9396904458078801E-2</v>
      </c>
      <c r="F14" s="17"/>
      <c r="G14" s="17">
        <v>9.2442082406816603E-2</v>
      </c>
      <c r="H14" s="17">
        <v>0.137754579036346</v>
      </c>
      <c r="I14" s="17">
        <v>0.106614587736344</v>
      </c>
      <c r="J14" s="17">
        <v>7.1853749372629602E-2</v>
      </c>
      <c r="K14" s="17">
        <v>8.8751003885034305E-2</v>
      </c>
      <c r="L14" s="17">
        <v>2.9791558791711401E-2</v>
      </c>
      <c r="M14" s="17"/>
      <c r="N14" s="17">
        <v>0</v>
      </c>
      <c r="O14" s="17">
        <v>2.0298677636866901E-2</v>
      </c>
      <c r="P14" s="17">
        <v>4.8230650079457198E-2</v>
      </c>
      <c r="Q14" s="17">
        <v>0.121318614722928</v>
      </c>
      <c r="R14" s="17">
        <v>0.22983931330606</v>
      </c>
      <c r="S14" s="17"/>
      <c r="T14" s="17">
        <v>8.2563131440788001E-2</v>
      </c>
      <c r="U14" s="17">
        <v>7.3984189306057005E-2</v>
      </c>
      <c r="V14" s="17">
        <v>0.118589525056045</v>
      </c>
      <c r="W14" s="17">
        <v>0.10533464903029099</v>
      </c>
      <c r="X14" s="17"/>
      <c r="Y14" s="17">
        <v>8.9855730779017803E-2</v>
      </c>
      <c r="Z14" s="17">
        <v>0.12676124524264701</v>
      </c>
      <c r="AA14" s="17" t="s">
        <v>117</v>
      </c>
      <c r="AB14" s="17" t="s">
        <v>117</v>
      </c>
      <c r="AC14" s="17" t="s">
        <v>117</v>
      </c>
      <c r="AD14" s="17" t="s">
        <v>117</v>
      </c>
      <c r="AE14" s="17"/>
      <c r="AF14" s="17">
        <v>0.110284167889279</v>
      </c>
      <c r="AG14" s="17"/>
      <c r="AH14" s="17">
        <v>9.5029242398470201E-2</v>
      </c>
      <c r="AI14" s="17"/>
      <c r="AJ14" s="17">
        <v>0.11278782718665301</v>
      </c>
      <c r="AK14" s="17">
        <v>0.103519920493225</v>
      </c>
      <c r="AL14" s="17">
        <v>0.101834361080003</v>
      </c>
      <c r="AM14" s="17">
        <v>8.1590345365408101E-2</v>
      </c>
      <c r="AN14" s="17">
        <v>5.1772836094006597E-2</v>
      </c>
    </row>
    <row r="15" spans="2:40" x14ac:dyDescent="0.35">
      <c r="B15" s="18" t="s">
        <v>552</v>
      </c>
      <c r="C15" s="17">
        <v>6.1865061494235998E-2</v>
      </c>
      <c r="D15" s="17">
        <v>5.5165789710786901E-2</v>
      </c>
      <c r="E15" s="17">
        <v>7.0437347549287405E-2</v>
      </c>
      <c r="F15" s="17"/>
      <c r="G15" s="17">
        <v>6.5850558341380802E-2</v>
      </c>
      <c r="H15" s="17">
        <v>0.104684693714492</v>
      </c>
      <c r="I15" s="17">
        <v>9.28009578616283E-2</v>
      </c>
      <c r="J15" s="17">
        <v>4.2212228922063999E-2</v>
      </c>
      <c r="K15" s="17">
        <v>9.4150473329109897E-3</v>
      </c>
      <c r="L15" s="17">
        <v>0</v>
      </c>
      <c r="M15" s="17"/>
      <c r="N15" s="17">
        <v>7.6876026367920902E-2</v>
      </c>
      <c r="O15" s="17">
        <v>3.0383618882730098E-2</v>
      </c>
      <c r="P15" s="17">
        <v>1.9225320760399501E-2</v>
      </c>
      <c r="Q15" s="17">
        <v>5.8142260804528202E-2</v>
      </c>
      <c r="R15" s="17">
        <v>0.16548887264627901</v>
      </c>
      <c r="S15" s="17"/>
      <c r="T15" s="17">
        <v>0</v>
      </c>
      <c r="U15" s="17">
        <v>2.4583995854663501E-2</v>
      </c>
      <c r="V15" s="17">
        <v>7.9795505553834897E-2</v>
      </c>
      <c r="W15" s="17">
        <v>7.9673250885164207E-2</v>
      </c>
      <c r="X15" s="17"/>
      <c r="Y15" s="17">
        <v>6.5358122966496596E-2</v>
      </c>
      <c r="Z15" s="17">
        <v>4.7286434143850899E-2</v>
      </c>
      <c r="AA15" s="17" t="s">
        <v>117</v>
      </c>
      <c r="AB15" s="17" t="s">
        <v>117</v>
      </c>
      <c r="AC15" s="17" t="s">
        <v>117</v>
      </c>
      <c r="AD15" s="17" t="s">
        <v>117</v>
      </c>
      <c r="AE15" s="17"/>
      <c r="AF15" s="17">
        <v>5.54591099961343E-2</v>
      </c>
      <c r="AG15" s="17"/>
      <c r="AH15" s="17">
        <v>6.3184215090433399E-2</v>
      </c>
      <c r="AI15" s="17"/>
      <c r="AJ15" s="17">
        <v>6.9261095636729303E-2</v>
      </c>
      <c r="AK15" s="17">
        <v>3.5057335954665897E-2</v>
      </c>
      <c r="AL15" s="17">
        <v>5.29012939306183E-2</v>
      </c>
      <c r="AM15" s="17">
        <v>5.5194278502806601E-2</v>
      </c>
      <c r="AN15" s="17">
        <v>0.111375785990473</v>
      </c>
    </row>
    <row r="16" spans="2:40" x14ac:dyDescent="0.35">
      <c r="B16" s="18" t="s">
        <v>79</v>
      </c>
      <c r="C16" s="19">
        <v>0.15151060651926501</v>
      </c>
      <c r="D16" s="19">
        <v>0.139350022044157</v>
      </c>
      <c r="E16" s="19">
        <v>0.167235555647261</v>
      </c>
      <c r="F16" s="19"/>
      <c r="G16" s="19">
        <v>6.4990707948487006E-2</v>
      </c>
      <c r="H16" s="19">
        <v>7.3139239809840204E-2</v>
      </c>
      <c r="I16" s="19">
        <v>0.13630527219303201</v>
      </c>
      <c r="J16" s="19">
        <v>0.127193900866789</v>
      </c>
      <c r="K16" s="19">
        <v>0.290546133482809</v>
      </c>
      <c r="L16" s="19">
        <v>0.33668129022249699</v>
      </c>
      <c r="M16" s="19"/>
      <c r="N16" s="19">
        <v>0.16078718781658799</v>
      </c>
      <c r="O16" s="19">
        <v>0.14868615797377499</v>
      </c>
      <c r="P16" s="19">
        <v>0.20613482352300699</v>
      </c>
      <c r="Q16" s="19">
        <v>0.147877804245409</v>
      </c>
      <c r="R16" s="19">
        <v>6.7555454005736496E-2</v>
      </c>
      <c r="S16" s="19"/>
      <c r="T16" s="19">
        <v>0.181858205348087</v>
      </c>
      <c r="U16" s="19">
        <v>0.11461982689342</v>
      </c>
      <c r="V16" s="19">
        <v>0.16375369049744301</v>
      </c>
      <c r="W16" s="19">
        <v>0.155694274703846</v>
      </c>
      <c r="X16" s="19"/>
      <c r="Y16" s="19">
        <v>0.161825930547222</v>
      </c>
      <c r="Z16" s="19">
        <v>0.108458611529682</v>
      </c>
      <c r="AA16" s="19" t="s">
        <v>117</v>
      </c>
      <c r="AB16" s="19" t="s">
        <v>117</v>
      </c>
      <c r="AC16" s="19" t="s">
        <v>117</v>
      </c>
      <c r="AD16" s="19" t="s">
        <v>117</v>
      </c>
      <c r="AE16" s="19"/>
      <c r="AF16" s="19">
        <v>0.15290804861254401</v>
      </c>
      <c r="AG16" s="19"/>
      <c r="AH16" s="19">
        <v>0.14616029947454001</v>
      </c>
      <c r="AI16" s="19"/>
      <c r="AJ16" s="19">
        <v>0.134909665936741</v>
      </c>
      <c r="AK16" s="19">
        <v>0.149601022662774</v>
      </c>
      <c r="AL16" s="19">
        <v>0.18573078989466399</v>
      </c>
      <c r="AM16" s="19">
        <v>0.17471410315123601</v>
      </c>
      <c r="AN16" s="19">
        <v>7.9571366023926796E-2</v>
      </c>
    </row>
    <row r="17" spans="2:2" x14ac:dyDescent="0.35">
      <c r="B17" s="16" t="s">
        <v>222</v>
      </c>
    </row>
    <row r="18" spans="2:2" x14ac:dyDescent="0.35">
      <c r="B18" t="s">
        <v>63</v>
      </c>
    </row>
    <row r="19" spans="2:2" x14ac:dyDescent="0.35">
      <c r="B19" t="s">
        <v>64</v>
      </c>
    </row>
    <row r="21" spans="2:2" x14ac:dyDescent="0.35">
      <c r="B21" s="8" t="str">
        <f>HYPERLINK("#'Contents'!A1", "Return to Contents")</f>
        <v>Return to Contents</v>
      </c>
    </row>
  </sheetData>
  <mergeCells count="9">
    <mergeCell ref="AF5"/>
    <mergeCell ref="AH5"/>
    <mergeCell ref="AJ5:AN5"/>
    <mergeCell ref="D2:AH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400-000000000000}">
  <dimension ref="B2:AN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0" width="10.7265625" customWidth="1"/>
    <col min="41" max="41" width="2.1796875" customWidth="1"/>
  </cols>
  <sheetData>
    <row r="2" spans="2:40" ht="40" customHeight="1" x14ac:dyDescent="0.35">
      <c r="D2" s="30" t="s">
        <v>557</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row>
    <row r="5" spans="2:40" ht="30" customHeight="1" x14ac:dyDescent="0.35">
      <c r="B5" s="15"/>
      <c r="C5" s="15"/>
      <c r="D5" s="29" t="s">
        <v>49</v>
      </c>
      <c r="E5" s="29"/>
      <c r="F5" s="15"/>
      <c r="G5" s="29" t="s">
        <v>50</v>
      </c>
      <c r="H5" s="29"/>
      <c r="I5" s="29"/>
      <c r="J5" s="29"/>
      <c r="K5" s="29"/>
      <c r="L5" s="29"/>
      <c r="M5" s="15"/>
      <c r="N5" s="29" t="s">
        <v>51</v>
      </c>
      <c r="O5" s="29"/>
      <c r="P5" s="29"/>
      <c r="Q5" s="29"/>
      <c r="R5" s="29"/>
      <c r="S5" s="15"/>
      <c r="T5" s="29" t="s">
        <v>52</v>
      </c>
      <c r="U5" s="29"/>
      <c r="V5" s="29"/>
      <c r="W5" s="29"/>
      <c r="X5" s="15"/>
      <c r="Y5" s="29" t="s">
        <v>53</v>
      </c>
      <c r="Z5" s="29"/>
      <c r="AA5" s="29"/>
      <c r="AB5" s="29"/>
      <c r="AC5" s="29"/>
      <c r="AD5" s="29"/>
      <c r="AE5" s="15"/>
      <c r="AF5" s="29" t="s">
        <v>42</v>
      </c>
      <c r="AG5" s="15"/>
      <c r="AH5" s="29" t="s">
        <v>43</v>
      </c>
      <c r="AI5" s="15"/>
      <c r="AJ5" s="29" t="s">
        <v>54</v>
      </c>
      <c r="AK5" s="29"/>
      <c r="AL5" s="29"/>
      <c r="AM5" s="29"/>
      <c r="AN5" s="29"/>
    </row>
    <row r="6" spans="2:4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C6" s="12" t="s">
        <v>40</v>
      </c>
      <c r="AD6" s="12" t="s">
        <v>41</v>
      </c>
      <c r="AF6" s="12" t="s">
        <v>42</v>
      </c>
      <c r="AH6" s="12" t="s">
        <v>43</v>
      </c>
      <c r="AJ6" s="12" t="s">
        <v>44</v>
      </c>
      <c r="AK6" s="12" t="s">
        <v>45</v>
      </c>
      <c r="AL6" s="12" t="s">
        <v>46</v>
      </c>
      <c r="AM6" s="12" t="s">
        <v>47</v>
      </c>
      <c r="AN6" s="12" t="s">
        <v>48</v>
      </c>
    </row>
    <row r="7" spans="2:40" ht="30" customHeight="1" x14ac:dyDescent="0.35">
      <c r="B7" s="10" t="s">
        <v>19</v>
      </c>
      <c r="C7" s="10">
        <v>519</v>
      </c>
      <c r="D7" s="10">
        <v>259</v>
      </c>
      <c r="E7" s="10">
        <v>259</v>
      </c>
      <c r="F7" s="10"/>
      <c r="G7" s="10">
        <v>44</v>
      </c>
      <c r="H7" s="10">
        <v>108</v>
      </c>
      <c r="I7" s="10">
        <v>113</v>
      </c>
      <c r="J7" s="10">
        <v>117</v>
      </c>
      <c r="K7" s="10">
        <v>104</v>
      </c>
      <c r="L7" s="10">
        <v>33</v>
      </c>
      <c r="M7" s="10"/>
      <c r="N7" s="10">
        <v>28</v>
      </c>
      <c r="O7" s="10">
        <v>69</v>
      </c>
      <c r="P7" s="10">
        <v>159</v>
      </c>
      <c r="Q7" s="10">
        <v>171</v>
      </c>
      <c r="R7" s="10">
        <v>89</v>
      </c>
      <c r="S7" s="10"/>
      <c r="T7" s="10">
        <v>11</v>
      </c>
      <c r="U7" s="10">
        <v>81</v>
      </c>
      <c r="V7" s="10">
        <v>154</v>
      </c>
      <c r="W7" s="10">
        <v>222</v>
      </c>
      <c r="X7" s="10"/>
      <c r="Y7" s="10">
        <v>415</v>
      </c>
      <c r="Z7" s="10">
        <v>104</v>
      </c>
      <c r="AA7" s="10" t="s">
        <v>116</v>
      </c>
      <c r="AB7" s="10" t="s">
        <v>116</v>
      </c>
      <c r="AC7" s="10" t="s">
        <v>116</v>
      </c>
      <c r="AD7" s="10" t="s">
        <v>116</v>
      </c>
      <c r="AE7" s="10"/>
      <c r="AF7" s="10">
        <v>260</v>
      </c>
      <c r="AG7" s="10"/>
      <c r="AH7" s="10">
        <v>507</v>
      </c>
      <c r="AI7" s="10"/>
      <c r="AJ7" s="10">
        <v>190</v>
      </c>
      <c r="AK7" s="10">
        <v>70</v>
      </c>
      <c r="AL7" s="10">
        <v>111</v>
      </c>
      <c r="AM7" s="10">
        <v>108</v>
      </c>
      <c r="AN7" s="10">
        <v>40</v>
      </c>
    </row>
    <row r="8" spans="2:40" ht="30" customHeight="1" x14ac:dyDescent="0.35">
      <c r="B8" s="11" t="s">
        <v>20</v>
      </c>
      <c r="C8" s="11">
        <v>530</v>
      </c>
      <c r="D8" s="11">
        <v>293</v>
      </c>
      <c r="E8" s="11">
        <v>236</v>
      </c>
      <c r="F8" s="11"/>
      <c r="G8" s="11">
        <v>48</v>
      </c>
      <c r="H8" s="11">
        <v>122</v>
      </c>
      <c r="I8" s="11">
        <v>118</v>
      </c>
      <c r="J8" s="11">
        <v>120</v>
      </c>
      <c r="K8" s="11">
        <v>90</v>
      </c>
      <c r="L8" s="11">
        <v>32</v>
      </c>
      <c r="M8" s="11"/>
      <c r="N8" s="11">
        <v>29</v>
      </c>
      <c r="O8" s="11">
        <v>72</v>
      </c>
      <c r="P8" s="11">
        <v>160</v>
      </c>
      <c r="Q8" s="11">
        <v>175</v>
      </c>
      <c r="R8" s="11">
        <v>91</v>
      </c>
      <c r="S8" s="11"/>
      <c r="T8" s="11">
        <v>11</v>
      </c>
      <c r="U8" s="11">
        <v>83</v>
      </c>
      <c r="V8" s="11">
        <v>156</v>
      </c>
      <c r="W8" s="11">
        <v>230</v>
      </c>
      <c r="X8" s="11"/>
      <c r="Y8" s="11">
        <v>428</v>
      </c>
      <c r="Z8" s="11">
        <v>102</v>
      </c>
      <c r="AA8" s="11" t="s">
        <v>116</v>
      </c>
      <c r="AB8" s="11" t="s">
        <v>116</v>
      </c>
      <c r="AC8" s="11" t="s">
        <v>116</v>
      </c>
      <c r="AD8" s="11" t="s">
        <v>116</v>
      </c>
      <c r="AE8" s="11"/>
      <c r="AF8" s="11">
        <v>267</v>
      </c>
      <c r="AG8" s="11"/>
      <c r="AH8" s="11">
        <v>519</v>
      </c>
      <c r="AI8" s="11"/>
      <c r="AJ8" s="11">
        <v>187</v>
      </c>
      <c r="AK8" s="11">
        <v>69</v>
      </c>
      <c r="AL8" s="11">
        <v>107</v>
      </c>
      <c r="AM8" s="11">
        <v>122</v>
      </c>
      <c r="AN8" s="11">
        <v>45</v>
      </c>
    </row>
    <row r="9" spans="2:40" x14ac:dyDescent="0.35">
      <c r="B9" s="18" t="s">
        <v>548</v>
      </c>
      <c r="C9" s="17">
        <v>0.37383349594690402</v>
      </c>
      <c r="D9" s="17">
        <v>0.33291265562231198</v>
      </c>
      <c r="E9" s="17">
        <v>0.42617817814169601</v>
      </c>
      <c r="F9" s="17"/>
      <c r="G9" s="17">
        <v>0.35841235480753397</v>
      </c>
      <c r="H9" s="17">
        <v>0.33054922837136003</v>
      </c>
      <c r="I9" s="17">
        <v>0.36370552735892298</v>
      </c>
      <c r="J9" s="17">
        <v>0.48498325167470102</v>
      </c>
      <c r="K9" s="17">
        <v>0.29964640211653598</v>
      </c>
      <c r="L9" s="17">
        <v>0.39142072888034102</v>
      </c>
      <c r="M9" s="17"/>
      <c r="N9" s="17">
        <v>0.52057969896747902</v>
      </c>
      <c r="O9" s="17">
        <v>0.48815611341322002</v>
      </c>
      <c r="P9" s="17">
        <v>0.45521672885653802</v>
      </c>
      <c r="Q9" s="17">
        <v>0.282963109359605</v>
      </c>
      <c r="R9" s="17">
        <v>0.27239432401309199</v>
      </c>
      <c r="S9" s="17"/>
      <c r="T9" s="17">
        <v>0.26739132216834699</v>
      </c>
      <c r="U9" s="17">
        <v>0.46412119835666199</v>
      </c>
      <c r="V9" s="17">
        <v>0.35739739074194798</v>
      </c>
      <c r="W9" s="17">
        <v>0.34023530752766601</v>
      </c>
      <c r="X9" s="17"/>
      <c r="Y9" s="17">
        <v>0.37039662297925502</v>
      </c>
      <c r="Z9" s="17">
        <v>0.38817761517980698</v>
      </c>
      <c r="AA9" s="17" t="s">
        <v>117</v>
      </c>
      <c r="AB9" s="17" t="s">
        <v>117</v>
      </c>
      <c r="AC9" s="17" t="s">
        <v>117</v>
      </c>
      <c r="AD9" s="17" t="s">
        <v>117</v>
      </c>
      <c r="AE9" s="17"/>
      <c r="AF9" s="17">
        <v>0.41299464901482902</v>
      </c>
      <c r="AG9" s="17"/>
      <c r="AH9" s="17">
        <v>0.37832255772417001</v>
      </c>
      <c r="AI9" s="17"/>
      <c r="AJ9" s="17">
        <v>0.31745012439863901</v>
      </c>
      <c r="AK9" s="17">
        <v>0.35221928637434802</v>
      </c>
      <c r="AL9" s="17">
        <v>0.45272341485662598</v>
      </c>
      <c r="AM9" s="17">
        <v>0.43733678398006198</v>
      </c>
      <c r="AN9" s="17">
        <v>0.28199087888902602</v>
      </c>
    </row>
    <row r="10" spans="2:40" ht="43.5" x14ac:dyDescent="0.35">
      <c r="B10" s="18" t="s">
        <v>546</v>
      </c>
      <c r="C10" s="17">
        <v>0.20248073324364901</v>
      </c>
      <c r="D10" s="17">
        <v>0.19993527546459899</v>
      </c>
      <c r="E10" s="17">
        <v>0.20229462281211499</v>
      </c>
      <c r="F10" s="17"/>
      <c r="G10" s="17">
        <v>0.13371675536079999</v>
      </c>
      <c r="H10" s="17">
        <v>0.231045774830821</v>
      </c>
      <c r="I10" s="17">
        <v>0.24668588490128401</v>
      </c>
      <c r="J10" s="17">
        <v>0.17164845470545601</v>
      </c>
      <c r="K10" s="17">
        <v>0.212038022199007</v>
      </c>
      <c r="L10" s="17">
        <v>0.121555272909773</v>
      </c>
      <c r="M10" s="17"/>
      <c r="N10" s="17">
        <v>7.2217210372891499E-2</v>
      </c>
      <c r="O10" s="17">
        <v>0.10927769124641</v>
      </c>
      <c r="P10" s="17">
        <v>0.19923798097211901</v>
      </c>
      <c r="Q10" s="17">
        <v>0.238954187868617</v>
      </c>
      <c r="R10" s="17">
        <v>0.25973548363985099</v>
      </c>
      <c r="S10" s="17"/>
      <c r="T10" s="17">
        <v>8.0499794183582302E-2</v>
      </c>
      <c r="U10" s="17">
        <v>0.18825349733105901</v>
      </c>
      <c r="V10" s="17">
        <v>0.22460195363886001</v>
      </c>
      <c r="W10" s="17">
        <v>0.217903071293998</v>
      </c>
      <c r="X10" s="17"/>
      <c r="Y10" s="17">
        <v>0.20502452660619</v>
      </c>
      <c r="Z10" s="17">
        <v>0.19186396746859499</v>
      </c>
      <c r="AA10" s="17" t="s">
        <v>117</v>
      </c>
      <c r="AB10" s="17" t="s">
        <v>117</v>
      </c>
      <c r="AC10" s="17" t="s">
        <v>117</v>
      </c>
      <c r="AD10" s="17" t="s">
        <v>117</v>
      </c>
      <c r="AE10" s="17"/>
      <c r="AF10" s="17">
        <v>0.19115876519797301</v>
      </c>
      <c r="AG10" s="17"/>
      <c r="AH10" s="17">
        <v>0.20508227105342899</v>
      </c>
      <c r="AI10" s="17"/>
      <c r="AJ10" s="17">
        <v>0.250411628972943</v>
      </c>
      <c r="AK10" s="17">
        <v>0.164125458956488</v>
      </c>
      <c r="AL10" s="17">
        <v>0.166800385527658</v>
      </c>
      <c r="AM10" s="17">
        <v>0.15441590677495501</v>
      </c>
      <c r="AN10" s="17">
        <v>0.27686702710919098</v>
      </c>
    </row>
    <row r="11" spans="2:40" ht="29" x14ac:dyDescent="0.35">
      <c r="B11" s="18" t="s">
        <v>547</v>
      </c>
      <c r="C11" s="17">
        <v>0.14858095412674599</v>
      </c>
      <c r="D11" s="17">
        <v>0.17674396564043501</v>
      </c>
      <c r="E11" s="17">
        <v>0.114257822256144</v>
      </c>
      <c r="F11" s="17"/>
      <c r="G11" s="17">
        <v>0.102607533561361</v>
      </c>
      <c r="H11" s="17">
        <v>0.202982774930726</v>
      </c>
      <c r="I11" s="17">
        <v>0.206863708085054</v>
      </c>
      <c r="J11" s="17">
        <v>9.5784514269968396E-2</v>
      </c>
      <c r="K11" s="17">
        <v>0.125125904590902</v>
      </c>
      <c r="L11" s="17">
        <v>5.8905472509139502E-2</v>
      </c>
      <c r="M11" s="17"/>
      <c r="N11" s="17">
        <v>3.3191087020834502E-2</v>
      </c>
      <c r="O11" s="17">
        <v>9.53117409954269E-2</v>
      </c>
      <c r="P11" s="17">
        <v>9.3941955629662593E-2</v>
      </c>
      <c r="Q11" s="17">
        <v>0.20321269733081901</v>
      </c>
      <c r="R11" s="17">
        <v>0.22287027072421101</v>
      </c>
      <c r="S11" s="17"/>
      <c r="T11" s="17">
        <v>0.201501688127839</v>
      </c>
      <c r="U11" s="17">
        <v>6.9488311902880698E-2</v>
      </c>
      <c r="V11" s="17">
        <v>0.15196949296361001</v>
      </c>
      <c r="W11" s="17">
        <v>0.17826014491092301</v>
      </c>
      <c r="X11" s="17"/>
      <c r="Y11" s="17">
        <v>0.15973260228945901</v>
      </c>
      <c r="Z11" s="17">
        <v>0.102038480082741</v>
      </c>
      <c r="AA11" s="17" t="s">
        <v>117</v>
      </c>
      <c r="AB11" s="17" t="s">
        <v>117</v>
      </c>
      <c r="AC11" s="17" t="s">
        <v>117</v>
      </c>
      <c r="AD11" s="17" t="s">
        <v>117</v>
      </c>
      <c r="AE11" s="17"/>
      <c r="AF11" s="17">
        <v>0.15041630805126899</v>
      </c>
      <c r="AG11" s="17"/>
      <c r="AH11" s="17">
        <v>0.1501988112921</v>
      </c>
      <c r="AI11" s="17"/>
      <c r="AJ11" s="17">
        <v>0.152253061467088</v>
      </c>
      <c r="AK11" s="17">
        <v>0.16296297119947001</v>
      </c>
      <c r="AL11" s="17">
        <v>8.1740408476219703E-2</v>
      </c>
      <c r="AM11" s="17">
        <v>0.138086361866362</v>
      </c>
      <c r="AN11" s="17">
        <v>0.29791753844097002</v>
      </c>
    </row>
    <row r="12" spans="2:40" x14ac:dyDescent="0.35">
      <c r="B12" s="18" t="s">
        <v>551</v>
      </c>
      <c r="C12" s="17">
        <v>0.123692007141442</v>
      </c>
      <c r="D12" s="17">
        <v>0.16151933776584201</v>
      </c>
      <c r="E12" s="17">
        <v>7.7272462530255104E-2</v>
      </c>
      <c r="F12" s="17"/>
      <c r="G12" s="17">
        <v>9.29634865488118E-2</v>
      </c>
      <c r="H12" s="17">
        <v>0.230084967895819</v>
      </c>
      <c r="I12" s="17">
        <v>0.14065891262008101</v>
      </c>
      <c r="J12" s="17">
        <v>8.3206457351394897E-2</v>
      </c>
      <c r="K12" s="17">
        <v>5.1022548509255902E-2</v>
      </c>
      <c r="L12" s="17">
        <v>5.81609509275028E-2</v>
      </c>
      <c r="M12" s="17"/>
      <c r="N12" s="17">
        <v>6.6262302499811701E-2</v>
      </c>
      <c r="O12" s="17">
        <v>3.1085976489208099E-2</v>
      </c>
      <c r="P12" s="17">
        <v>4.48429294839362E-2</v>
      </c>
      <c r="Q12" s="17">
        <v>0.19477235845243299</v>
      </c>
      <c r="R12" s="17">
        <v>0.220242492439225</v>
      </c>
      <c r="S12" s="17"/>
      <c r="T12" s="17">
        <v>0</v>
      </c>
      <c r="U12" s="17">
        <v>7.7725381532688403E-2</v>
      </c>
      <c r="V12" s="17">
        <v>0.10074394819532601</v>
      </c>
      <c r="W12" s="17">
        <v>0.18124420009610001</v>
      </c>
      <c r="X12" s="17"/>
      <c r="Y12" s="17">
        <v>0.13465673352367</v>
      </c>
      <c r="Z12" s="17">
        <v>7.7929669090748693E-2</v>
      </c>
      <c r="AA12" s="17" t="s">
        <v>117</v>
      </c>
      <c r="AB12" s="17" t="s">
        <v>117</v>
      </c>
      <c r="AC12" s="17" t="s">
        <v>117</v>
      </c>
      <c r="AD12" s="17" t="s">
        <v>117</v>
      </c>
      <c r="AE12" s="17"/>
      <c r="AF12" s="17">
        <v>0.12810429819358701</v>
      </c>
      <c r="AG12" s="17"/>
      <c r="AH12" s="17">
        <v>0.124573586297716</v>
      </c>
      <c r="AI12" s="17"/>
      <c r="AJ12" s="17">
        <v>0.15889758873124099</v>
      </c>
      <c r="AK12" s="17">
        <v>0.10687895655560301</v>
      </c>
      <c r="AL12" s="17">
        <v>0.108253423558447</v>
      </c>
      <c r="AM12" s="17">
        <v>8.4574667509214302E-2</v>
      </c>
      <c r="AN12" s="17">
        <v>0.145740498008509</v>
      </c>
    </row>
    <row r="13" spans="2:40" x14ac:dyDescent="0.35">
      <c r="B13" s="18" t="s">
        <v>550</v>
      </c>
      <c r="C13" s="17">
        <v>0.112915060846164</v>
      </c>
      <c r="D13" s="17">
        <v>0.100125749744122</v>
      </c>
      <c r="E13" s="17">
        <v>0.12506447900626699</v>
      </c>
      <c r="F13" s="17"/>
      <c r="G13" s="17">
        <v>0.103503982907518</v>
      </c>
      <c r="H13" s="17">
        <v>0.105698988592659</v>
      </c>
      <c r="I13" s="17">
        <v>0.14167430641464601</v>
      </c>
      <c r="J13" s="17">
        <v>0.107754828159081</v>
      </c>
      <c r="K13" s="17">
        <v>0.104420122218411</v>
      </c>
      <c r="L13" s="17">
        <v>9.1763714118062001E-2</v>
      </c>
      <c r="M13" s="17"/>
      <c r="N13" s="17">
        <v>3.4955013547276002E-2</v>
      </c>
      <c r="O13" s="17">
        <v>4.5224247766506298E-2</v>
      </c>
      <c r="P13" s="17">
        <v>8.44705461013006E-2</v>
      </c>
      <c r="Q13" s="17">
        <v>0.15140722325618</v>
      </c>
      <c r="R13" s="17">
        <v>0.17056656292535199</v>
      </c>
      <c r="S13" s="17"/>
      <c r="T13" s="17">
        <v>8.0499794183582302E-2</v>
      </c>
      <c r="U13" s="17">
        <v>0.10041047866094401</v>
      </c>
      <c r="V13" s="17">
        <v>9.4775987590020594E-2</v>
      </c>
      <c r="W13" s="17">
        <v>0.15146465740385201</v>
      </c>
      <c r="X13" s="17"/>
      <c r="Y13" s="17">
        <v>0.10691430929672301</v>
      </c>
      <c r="Z13" s="17">
        <v>0.13795977344463101</v>
      </c>
      <c r="AA13" s="17" t="s">
        <v>117</v>
      </c>
      <c r="AB13" s="17" t="s">
        <v>117</v>
      </c>
      <c r="AC13" s="17" t="s">
        <v>117</v>
      </c>
      <c r="AD13" s="17" t="s">
        <v>117</v>
      </c>
      <c r="AE13" s="17"/>
      <c r="AF13" s="17">
        <v>0.11503438742157999</v>
      </c>
      <c r="AG13" s="17"/>
      <c r="AH13" s="17">
        <v>0.111294725842893</v>
      </c>
      <c r="AI13" s="17"/>
      <c r="AJ13" s="17">
        <v>0.13998331024992999</v>
      </c>
      <c r="AK13" s="17">
        <v>0.10868791097805799</v>
      </c>
      <c r="AL13" s="17">
        <v>6.7566391481751004E-2</v>
      </c>
      <c r="AM13" s="17">
        <v>0.108630773027626</v>
      </c>
      <c r="AN13" s="17">
        <v>0.12671765532065099</v>
      </c>
    </row>
    <row r="14" spans="2:40" ht="29" x14ac:dyDescent="0.35">
      <c r="B14" s="18" t="s">
        <v>549</v>
      </c>
      <c r="C14" s="17">
        <v>7.6801203236805907E-2</v>
      </c>
      <c r="D14" s="17">
        <v>7.8694154780599296E-2</v>
      </c>
      <c r="E14" s="17">
        <v>7.4774413077688395E-2</v>
      </c>
      <c r="F14" s="17"/>
      <c r="G14" s="17">
        <v>7.6336148947067806E-2</v>
      </c>
      <c r="H14" s="17">
        <v>0.12006417497583299</v>
      </c>
      <c r="I14" s="17">
        <v>8.4403043416259593E-2</v>
      </c>
      <c r="J14" s="17">
        <v>5.9551297858314603E-2</v>
      </c>
      <c r="K14" s="17">
        <v>4.8386220524769298E-2</v>
      </c>
      <c r="L14" s="17">
        <v>2.9047037210074698E-2</v>
      </c>
      <c r="M14" s="17"/>
      <c r="N14" s="17">
        <v>3.0166073060873301E-2</v>
      </c>
      <c r="O14" s="17">
        <v>1.3485224957378601E-2</v>
      </c>
      <c r="P14" s="17">
        <v>5.8829360403691099E-2</v>
      </c>
      <c r="Q14" s="17">
        <v>9.7854675368956298E-2</v>
      </c>
      <c r="R14" s="17">
        <v>0.13495229700580699</v>
      </c>
      <c r="S14" s="17"/>
      <c r="T14" s="17">
        <v>0</v>
      </c>
      <c r="U14" s="17">
        <v>7.0365186358053694E-2</v>
      </c>
      <c r="V14" s="17">
        <v>5.8736289864921097E-2</v>
      </c>
      <c r="W14" s="17">
        <v>9.9127400511123898E-2</v>
      </c>
      <c r="X14" s="17"/>
      <c r="Y14" s="17">
        <v>8.4344544675899094E-2</v>
      </c>
      <c r="Z14" s="17">
        <v>4.53183436620248E-2</v>
      </c>
      <c r="AA14" s="17" t="s">
        <v>117</v>
      </c>
      <c r="AB14" s="17" t="s">
        <v>117</v>
      </c>
      <c r="AC14" s="17" t="s">
        <v>117</v>
      </c>
      <c r="AD14" s="17" t="s">
        <v>117</v>
      </c>
      <c r="AE14" s="17"/>
      <c r="AF14" s="17">
        <v>6.3088145877881793E-2</v>
      </c>
      <c r="AG14" s="17"/>
      <c r="AH14" s="17">
        <v>7.8438841363966796E-2</v>
      </c>
      <c r="AI14" s="17"/>
      <c r="AJ14" s="17">
        <v>9.8270863978835193E-2</v>
      </c>
      <c r="AK14" s="17">
        <v>6.18420692252937E-2</v>
      </c>
      <c r="AL14" s="17">
        <v>5.3450978921352303E-2</v>
      </c>
      <c r="AM14" s="17">
        <v>7.8261550422969395E-2</v>
      </c>
      <c r="AN14" s="17">
        <v>6.2540160069451595E-2</v>
      </c>
    </row>
    <row r="15" spans="2:40" x14ac:dyDescent="0.35">
      <c r="B15" s="18" t="s">
        <v>552</v>
      </c>
      <c r="C15" s="17">
        <v>6.8329955231274303E-2</v>
      </c>
      <c r="D15" s="17">
        <v>5.9818050974767202E-2</v>
      </c>
      <c r="E15" s="17">
        <v>7.9178570647267202E-2</v>
      </c>
      <c r="F15" s="17"/>
      <c r="G15" s="17">
        <v>0.107255280441805</v>
      </c>
      <c r="H15" s="17">
        <v>0.12196501303461101</v>
      </c>
      <c r="I15" s="17">
        <v>5.2969587903188398E-2</v>
      </c>
      <c r="J15" s="17">
        <v>5.2091910082065401E-2</v>
      </c>
      <c r="K15" s="17">
        <v>2.90749693659688E-2</v>
      </c>
      <c r="L15" s="17">
        <v>3.3602763190559201E-2</v>
      </c>
      <c r="M15" s="17"/>
      <c r="N15" s="17">
        <v>6.8146100568110393E-2</v>
      </c>
      <c r="O15" s="17">
        <v>4.4572512860860697E-2</v>
      </c>
      <c r="P15" s="17">
        <v>2.3045917437570201E-2</v>
      </c>
      <c r="Q15" s="17">
        <v>8.2965431651332702E-2</v>
      </c>
      <c r="R15" s="17">
        <v>0.12869186275962999</v>
      </c>
      <c r="S15" s="17"/>
      <c r="T15" s="17">
        <v>0.188498165611965</v>
      </c>
      <c r="U15" s="17">
        <v>7.3284039281382607E-2</v>
      </c>
      <c r="V15" s="17">
        <v>7.42765284578394E-2</v>
      </c>
      <c r="W15" s="17">
        <v>6.3338724073129196E-2</v>
      </c>
      <c r="X15" s="17"/>
      <c r="Y15" s="17">
        <v>5.9082043138342803E-2</v>
      </c>
      <c r="Z15" s="17">
        <v>0.10692700405009101</v>
      </c>
      <c r="AA15" s="17" t="s">
        <v>117</v>
      </c>
      <c r="AB15" s="17" t="s">
        <v>117</v>
      </c>
      <c r="AC15" s="17" t="s">
        <v>117</v>
      </c>
      <c r="AD15" s="17" t="s">
        <v>117</v>
      </c>
      <c r="AE15" s="17"/>
      <c r="AF15" s="17">
        <v>6.2983895682620403E-2</v>
      </c>
      <c r="AG15" s="17"/>
      <c r="AH15" s="17">
        <v>6.8027002243458298E-2</v>
      </c>
      <c r="AI15" s="17"/>
      <c r="AJ15" s="17">
        <v>8.8493370052553505E-2</v>
      </c>
      <c r="AK15" s="17">
        <v>6.1490228345558798E-2</v>
      </c>
      <c r="AL15" s="17">
        <v>4.35232020585887E-2</v>
      </c>
      <c r="AM15" s="17">
        <v>5.1103253408340099E-2</v>
      </c>
      <c r="AN15" s="17">
        <v>0.100621975140144</v>
      </c>
    </row>
    <row r="16" spans="2:40" x14ac:dyDescent="0.35">
      <c r="B16" s="18" t="s">
        <v>79</v>
      </c>
      <c r="C16" s="19">
        <v>0.169351866923596</v>
      </c>
      <c r="D16" s="19">
        <v>0.163878060126813</v>
      </c>
      <c r="E16" s="19">
        <v>0.17685430794485901</v>
      </c>
      <c r="F16" s="19"/>
      <c r="G16" s="19">
        <v>0.14318910177174199</v>
      </c>
      <c r="H16" s="19">
        <v>8.7160615776678899E-2</v>
      </c>
      <c r="I16" s="19">
        <v>0.118901129608777</v>
      </c>
      <c r="J16" s="19">
        <v>0.14357768417036801</v>
      </c>
      <c r="K16" s="19">
        <v>0.32563288957612202</v>
      </c>
      <c r="L16" s="19">
        <v>0.365401848792759</v>
      </c>
      <c r="M16" s="19"/>
      <c r="N16" s="19">
        <v>0.27581970155166902</v>
      </c>
      <c r="O16" s="19">
        <v>0.216123684135577</v>
      </c>
      <c r="P16" s="19">
        <v>0.20409259477472599</v>
      </c>
      <c r="Q16" s="19">
        <v>0.14275694025289101</v>
      </c>
      <c r="R16" s="19">
        <v>8.2263986708329004E-2</v>
      </c>
      <c r="S16" s="19"/>
      <c r="T16" s="19">
        <v>0.26210902990826701</v>
      </c>
      <c r="U16" s="19">
        <v>0.14414928843899699</v>
      </c>
      <c r="V16" s="19">
        <v>0.15963418411931199</v>
      </c>
      <c r="W16" s="19">
        <v>0.149151215127099</v>
      </c>
      <c r="X16" s="19"/>
      <c r="Y16" s="19">
        <v>0.15929757962841401</v>
      </c>
      <c r="Z16" s="19">
        <v>0.21131440005225</v>
      </c>
      <c r="AA16" s="19" t="s">
        <v>117</v>
      </c>
      <c r="AB16" s="19" t="s">
        <v>117</v>
      </c>
      <c r="AC16" s="19" t="s">
        <v>117</v>
      </c>
      <c r="AD16" s="19" t="s">
        <v>117</v>
      </c>
      <c r="AE16" s="19"/>
      <c r="AF16" s="19">
        <v>0.16605145282213901</v>
      </c>
      <c r="AG16" s="19"/>
      <c r="AH16" s="19">
        <v>0.16438199048468699</v>
      </c>
      <c r="AI16" s="19"/>
      <c r="AJ16" s="19">
        <v>0.138886557983189</v>
      </c>
      <c r="AK16" s="19">
        <v>0.162834424098005</v>
      </c>
      <c r="AL16" s="19">
        <v>0.22421458425968399</v>
      </c>
      <c r="AM16" s="19">
        <v>0.17618384753469299</v>
      </c>
      <c r="AN16" s="19">
        <v>0.15656579855709099</v>
      </c>
    </row>
    <row r="17" spans="2:2" x14ac:dyDescent="0.35">
      <c r="B17" s="16" t="s">
        <v>222</v>
      </c>
    </row>
    <row r="18" spans="2:2" x14ac:dyDescent="0.35">
      <c r="B18" t="s">
        <v>63</v>
      </c>
    </row>
    <row r="19" spans="2:2" x14ac:dyDescent="0.35">
      <c r="B19" t="s">
        <v>64</v>
      </c>
    </row>
    <row r="21" spans="2:2" x14ac:dyDescent="0.35">
      <c r="B21" s="8" t="str">
        <f>HYPERLINK("#'Contents'!A1", "Return to Contents")</f>
        <v>Return to Contents</v>
      </c>
    </row>
  </sheetData>
  <mergeCells count="9">
    <mergeCell ref="AF5"/>
    <mergeCell ref="AH5"/>
    <mergeCell ref="AJ5:AN5"/>
    <mergeCell ref="D2:AH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500-000000000000}">
  <dimension ref="B2:AN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0" width="10.7265625" customWidth="1"/>
    <col min="41" max="41" width="2.1796875" customWidth="1"/>
  </cols>
  <sheetData>
    <row r="2" spans="2:40" ht="40" customHeight="1" x14ac:dyDescent="0.35">
      <c r="D2" s="30" t="s">
        <v>558</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row>
    <row r="5" spans="2:40" ht="30" customHeight="1" x14ac:dyDescent="0.35">
      <c r="B5" s="15"/>
      <c r="C5" s="15"/>
      <c r="D5" s="29" t="s">
        <v>49</v>
      </c>
      <c r="E5" s="29"/>
      <c r="F5" s="15"/>
      <c r="G5" s="29" t="s">
        <v>50</v>
      </c>
      <c r="H5" s="29"/>
      <c r="I5" s="29"/>
      <c r="J5" s="29"/>
      <c r="K5" s="29"/>
      <c r="L5" s="29"/>
      <c r="M5" s="15"/>
      <c r="N5" s="29" t="s">
        <v>51</v>
      </c>
      <c r="O5" s="29"/>
      <c r="P5" s="29"/>
      <c r="Q5" s="29"/>
      <c r="R5" s="29"/>
      <c r="S5" s="15"/>
      <c r="T5" s="29" t="s">
        <v>52</v>
      </c>
      <c r="U5" s="29"/>
      <c r="V5" s="29"/>
      <c r="W5" s="29"/>
      <c r="X5" s="15"/>
      <c r="Y5" s="29" t="s">
        <v>53</v>
      </c>
      <c r="Z5" s="29"/>
      <c r="AA5" s="29"/>
      <c r="AB5" s="29"/>
      <c r="AC5" s="29"/>
      <c r="AD5" s="29"/>
      <c r="AE5" s="15"/>
      <c r="AF5" s="29" t="s">
        <v>42</v>
      </c>
      <c r="AG5" s="15"/>
      <c r="AH5" s="29" t="s">
        <v>43</v>
      </c>
      <c r="AI5" s="15"/>
      <c r="AJ5" s="29" t="s">
        <v>54</v>
      </c>
      <c r="AK5" s="29"/>
      <c r="AL5" s="29"/>
      <c r="AM5" s="29"/>
      <c r="AN5" s="29"/>
    </row>
    <row r="6" spans="2:4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C6" s="12" t="s">
        <v>40</v>
      </c>
      <c r="AD6" s="12" t="s">
        <v>41</v>
      </c>
      <c r="AF6" s="12" t="s">
        <v>42</v>
      </c>
      <c r="AH6" s="12" t="s">
        <v>43</v>
      </c>
      <c r="AJ6" s="12" t="s">
        <v>44</v>
      </c>
      <c r="AK6" s="12" t="s">
        <v>45</v>
      </c>
      <c r="AL6" s="12" t="s">
        <v>46</v>
      </c>
      <c r="AM6" s="12" t="s">
        <v>47</v>
      </c>
      <c r="AN6" s="12" t="s">
        <v>48</v>
      </c>
    </row>
    <row r="7" spans="2:40" ht="30" customHeight="1" x14ac:dyDescent="0.35">
      <c r="B7" s="10" t="s">
        <v>19</v>
      </c>
      <c r="C7" s="10">
        <v>519</v>
      </c>
      <c r="D7" s="10">
        <v>259</v>
      </c>
      <c r="E7" s="10">
        <v>259</v>
      </c>
      <c r="F7" s="10"/>
      <c r="G7" s="10">
        <v>44</v>
      </c>
      <c r="H7" s="10">
        <v>108</v>
      </c>
      <c r="I7" s="10">
        <v>113</v>
      </c>
      <c r="J7" s="10">
        <v>117</v>
      </c>
      <c r="K7" s="10">
        <v>104</v>
      </c>
      <c r="L7" s="10">
        <v>33</v>
      </c>
      <c r="M7" s="10"/>
      <c r="N7" s="10">
        <v>28</v>
      </c>
      <c r="O7" s="10">
        <v>69</v>
      </c>
      <c r="P7" s="10">
        <v>159</v>
      </c>
      <c r="Q7" s="10">
        <v>171</v>
      </c>
      <c r="R7" s="10">
        <v>89</v>
      </c>
      <c r="S7" s="10"/>
      <c r="T7" s="10">
        <v>11</v>
      </c>
      <c r="U7" s="10">
        <v>81</v>
      </c>
      <c r="V7" s="10">
        <v>154</v>
      </c>
      <c r="W7" s="10">
        <v>222</v>
      </c>
      <c r="X7" s="10"/>
      <c r="Y7" s="10">
        <v>415</v>
      </c>
      <c r="Z7" s="10">
        <v>104</v>
      </c>
      <c r="AA7" s="10" t="s">
        <v>116</v>
      </c>
      <c r="AB7" s="10" t="s">
        <v>116</v>
      </c>
      <c r="AC7" s="10" t="s">
        <v>116</v>
      </c>
      <c r="AD7" s="10" t="s">
        <v>116</v>
      </c>
      <c r="AE7" s="10"/>
      <c r="AF7" s="10">
        <v>260</v>
      </c>
      <c r="AG7" s="10"/>
      <c r="AH7" s="10">
        <v>507</v>
      </c>
      <c r="AI7" s="10"/>
      <c r="AJ7" s="10">
        <v>190</v>
      </c>
      <c r="AK7" s="10">
        <v>70</v>
      </c>
      <c r="AL7" s="10">
        <v>111</v>
      </c>
      <c r="AM7" s="10">
        <v>108</v>
      </c>
      <c r="AN7" s="10">
        <v>40</v>
      </c>
    </row>
    <row r="8" spans="2:40" ht="30" customHeight="1" x14ac:dyDescent="0.35">
      <c r="B8" s="11" t="s">
        <v>20</v>
      </c>
      <c r="C8" s="11">
        <v>530</v>
      </c>
      <c r="D8" s="11">
        <v>293</v>
      </c>
      <c r="E8" s="11">
        <v>236</v>
      </c>
      <c r="F8" s="11"/>
      <c r="G8" s="11">
        <v>48</v>
      </c>
      <c r="H8" s="11">
        <v>122</v>
      </c>
      <c r="I8" s="11">
        <v>118</v>
      </c>
      <c r="J8" s="11">
        <v>120</v>
      </c>
      <c r="K8" s="11">
        <v>90</v>
      </c>
      <c r="L8" s="11">
        <v>32</v>
      </c>
      <c r="M8" s="11"/>
      <c r="N8" s="11">
        <v>29</v>
      </c>
      <c r="O8" s="11">
        <v>72</v>
      </c>
      <c r="P8" s="11">
        <v>160</v>
      </c>
      <c r="Q8" s="11">
        <v>175</v>
      </c>
      <c r="R8" s="11">
        <v>91</v>
      </c>
      <c r="S8" s="11"/>
      <c r="T8" s="11">
        <v>11</v>
      </c>
      <c r="U8" s="11">
        <v>83</v>
      </c>
      <c r="V8" s="11">
        <v>156</v>
      </c>
      <c r="W8" s="11">
        <v>230</v>
      </c>
      <c r="X8" s="11"/>
      <c r="Y8" s="11">
        <v>428</v>
      </c>
      <c r="Z8" s="11">
        <v>102</v>
      </c>
      <c r="AA8" s="11" t="s">
        <v>116</v>
      </c>
      <c r="AB8" s="11" t="s">
        <v>116</v>
      </c>
      <c r="AC8" s="11" t="s">
        <v>116</v>
      </c>
      <c r="AD8" s="11" t="s">
        <v>116</v>
      </c>
      <c r="AE8" s="11"/>
      <c r="AF8" s="11">
        <v>267</v>
      </c>
      <c r="AG8" s="11"/>
      <c r="AH8" s="11">
        <v>519</v>
      </c>
      <c r="AI8" s="11"/>
      <c r="AJ8" s="11">
        <v>187</v>
      </c>
      <c r="AK8" s="11">
        <v>69</v>
      </c>
      <c r="AL8" s="11">
        <v>107</v>
      </c>
      <c r="AM8" s="11">
        <v>122</v>
      </c>
      <c r="AN8" s="11">
        <v>45</v>
      </c>
    </row>
    <row r="9" spans="2:40" x14ac:dyDescent="0.35">
      <c r="B9" s="18" t="s">
        <v>548</v>
      </c>
      <c r="C9" s="17">
        <v>0.47612344441210103</v>
      </c>
      <c r="D9" s="17">
        <v>0.40669199197195699</v>
      </c>
      <c r="E9" s="17">
        <v>0.560080862789614</v>
      </c>
      <c r="F9" s="17"/>
      <c r="G9" s="17">
        <v>0.38483993765533703</v>
      </c>
      <c r="H9" s="17">
        <v>0.38733340667564398</v>
      </c>
      <c r="I9" s="17">
        <v>0.427898105646209</v>
      </c>
      <c r="J9" s="17">
        <v>0.59625458145971</v>
      </c>
      <c r="K9" s="17">
        <v>0.54552110992579494</v>
      </c>
      <c r="L9" s="17">
        <v>0.481403158227874</v>
      </c>
      <c r="M9" s="17"/>
      <c r="N9" s="17">
        <v>0.54227361966988097</v>
      </c>
      <c r="O9" s="17">
        <v>0.54794845470505205</v>
      </c>
      <c r="P9" s="17">
        <v>0.611332972052399</v>
      </c>
      <c r="Q9" s="17">
        <v>0.39182052293736402</v>
      </c>
      <c r="R9" s="17">
        <v>0.34063524464925299</v>
      </c>
      <c r="S9" s="17"/>
      <c r="T9" s="17">
        <v>0.26739132216834699</v>
      </c>
      <c r="U9" s="17">
        <v>0.58351112449130305</v>
      </c>
      <c r="V9" s="17">
        <v>0.46869905583467297</v>
      </c>
      <c r="W9" s="17">
        <v>0.43323718337089201</v>
      </c>
      <c r="X9" s="17"/>
      <c r="Y9" s="17">
        <v>0.46299643586884698</v>
      </c>
      <c r="Z9" s="17">
        <v>0.53091027461740303</v>
      </c>
      <c r="AA9" s="17" t="s">
        <v>117</v>
      </c>
      <c r="AB9" s="17" t="s">
        <v>117</v>
      </c>
      <c r="AC9" s="17" t="s">
        <v>117</v>
      </c>
      <c r="AD9" s="17" t="s">
        <v>117</v>
      </c>
      <c r="AE9" s="17"/>
      <c r="AF9" s="17">
        <v>0.47225456811841399</v>
      </c>
      <c r="AG9" s="17"/>
      <c r="AH9" s="17">
        <v>0.48279364284572102</v>
      </c>
      <c r="AI9" s="17"/>
      <c r="AJ9" s="17">
        <v>0.38792171070430698</v>
      </c>
      <c r="AK9" s="17">
        <v>0.46569988983423399</v>
      </c>
      <c r="AL9" s="17">
        <v>0.58066372014435497</v>
      </c>
      <c r="AM9" s="17">
        <v>0.57404568149211499</v>
      </c>
      <c r="AN9" s="17">
        <v>0.34527128217286301</v>
      </c>
    </row>
    <row r="10" spans="2:40" ht="43.5" x14ac:dyDescent="0.35">
      <c r="B10" s="18" t="s">
        <v>546</v>
      </c>
      <c r="C10" s="17">
        <v>0.13454802549109901</v>
      </c>
      <c r="D10" s="17">
        <v>0.15632113349183199</v>
      </c>
      <c r="E10" s="17">
        <v>0.1080949949877</v>
      </c>
      <c r="F10" s="17"/>
      <c r="G10" s="17">
        <v>0.167488633751325</v>
      </c>
      <c r="H10" s="17">
        <v>0.178689485584586</v>
      </c>
      <c r="I10" s="17">
        <v>0.14836943684949899</v>
      </c>
      <c r="J10" s="17">
        <v>0.14152445970695501</v>
      </c>
      <c r="K10" s="17">
        <v>5.5960973642846301E-2</v>
      </c>
      <c r="L10" s="17">
        <v>6.0954112161995602E-2</v>
      </c>
      <c r="M10" s="17"/>
      <c r="N10" s="17">
        <v>3.4955013547276002E-2</v>
      </c>
      <c r="O10" s="17">
        <v>7.72585721811615E-2</v>
      </c>
      <c r="P10" s="17">
        <v>0.11266716673329499</v>
      </c>
      <c r="Q10" s="17">
        <v>0.19293366399030901</v>
      </c>
      <c r="R10" s="17">
        <v>0.142073887764011</v>
      </c>
      <c r="S10" s="17"/>
      <c r="T10" s="17">
        <v>9.1971108321051695E-2</v>
      </c>
      <c r="U10" s="17">
        <v>5.1167830965974E-2</v>
      </c>
      <c r="V10" s="17">
        <v>0.16072308080367001</v>
      </c>
      <c r="W10" s="17">
        <v>0.16272390998627501</v>
      </c>
      <c r="X10" s="17"/>
      <c r="Y10" s="17">
        <v>0.136073154171197</v>
      </c>
      <c r="Z10" s="17">
        <v>0.12818275454894701</v>
      </c>
      <c r="AA10" s="17" t="s">
        <v>117</v>
      </c>
      <c r="AB10" s="17" t="s">
        <v>117</v>
      </c>
      <c r="AC10" s="17" t="s">
        <v>117</v>
      </c>
      <c r="AD10" s="17" t="s">
        <v>117</v>
      </c>
      <c r="AE10" s="17"/>
      <c r="AF10" s="17">
        <v>0.14459505950964499</v>
      </c>
      <c r="AG10" s="17"/>
      <c r="AH10" s="17">
        <v>0.131676558276908</v>
      </c>
      <c r="AI10" s="17"/>
      <c r="AJ10" s="17">
        <v>0.19235563284179399</v>
      </c>
      <c r="AK10" s="17">
        <v>0.105960786950528</v>
      </c>
      <c r="AL10" s="17">
        <v>0.104244145947007</v>
      </c>
      <c r="AM10" s="17">
        <v>9.19943968925786E-2</v>
      </c>
      <c r="AN10" s="17">
        <v>0.125855599612644</v>
      </c>
    </row>
    <row r="11" spans="2:40" ht="29" x14ac:dyDescent="0.35">
      <c r="B11" s="18" t="s">
        <v>547</v>
      </c>
      <c r="C11" s="17">
        <v>0.115833167463463</v>
      </c>
      <c r="D11" s="17">
        <v>0.13617443076945401</v>
      </c>
      <c r="E11" s="17">
        <v>9.1078363813638402E-2</v>
      </c>
      <c r="F11" s="17"/>
      <c r="G11" s="17">
        <v>0.102417629791349</v>
      </c>
      <c r="H11" s="17">
        <v>0.116052168513795</v>
      </c>
      <c r="I11" s="17">
        <v>0.151025545421068</v>
      </c>
      <c r="J11" s="17">
        <v>0.11539463396251499</v>
      </c>
      <c r="K11" s="17">
        <v>8.66306842886468E-2</v>
      </c>
      <c r="L11" s="17">
        <v>8.9340439342576697E-2</v>
      </c>
      <c r="M11" s="17"/>
      <c r="N11" s="17">
        <v>3.2109744367149001E-2</v>
      </c>
      <c r="O11" s="17">
        <v>0.100133313918115</v>
      </c>
      <c r="P11" s="17">
        <v>8.8607964793363594E-2</v>
      </c>
      <c r="Q11" s="17">
        <v>0.136604995219861</v>
      </c>
      <c r="R11" s="17">
        <v>0.166506329843054</v>
      </c>
      <c r="S11" s="17"/>
      <c r="T11" s="17">
        <v>0.27993814505421499</v>
      </c>
      <c r="U11" s="17">
        <v>5.8551583431949203E-2</v>
      </c>
      <c r="V11" s="17">
        <v>0.10401435816707499</v>
      </c>
      <c r="W11" s="17">
        <v>0.138199772890608</v>
      </c>
      <c r="X11" s="17"/>
      <c r="Y11" s="17">
        <v>0.111308155599134</v>
      </c>
      <c r="Z11" s="17">
        <v>0.13471873883115601</v>
      </c>
      <c r="AA11" s="17" t="s">
        <v>117</v>
      </c>
      <c r="AB11" s="17" t="s">
        <v>117</v>
      </c>
      <c r="AC11" s="17" t="s">
        <v>117</v>
      </c>
      <c r="AD11" s="17" t="s">
        <v>117</v>
      </c>
      <c r="AE11" s="17"/>
      <c r="AF11" s="17">
        <v>0.104755799323549</v>
      </c>
      <c r="AG11" s="17"/>
      <c r="AH11" s="17">
        <v>0.115036766115622</v>
      </c>
      <c r="AI11" s="17"/>
      <c r="AJ11" s="17">
        <v>0.16965200685993301</v>
      </c>
      <c r="AK11" s="17">
        <v>8.5343975015560694E-2</v>
      </c>
      <c r="AL11" s="17">
        <v>4.5154895343747503E-2</v>
      </c>
      <c r="AM11" s="17">
        <v>7.8428404582744901E-2</v>
      </c>
      <c r="AN11" s="17">
        <v>0.20825469125700399</v>
      </c>
    </row>
    <row r="12" spans="2:40" ht="29" x14ac:dyDescent="0.35">
      <c r="B12" s="18" t="s">
        <v>549</v>
      </c>
      <c r="C12" s="17">
        <v>9.6693339098818401E-2</v>
      </c>
      <c r="D12" s="17">
        <v>0.113476711998609</v>
      </c>
      <c r="E12" s="17">
        <v>7.6273097604004997E-2</v>
      </c>
      <c r="F12" s="17"/>
      <c r="G12" s="17">
        <v>8.1189001049487203E-2</v>
      </c>
      <c r="H12" s="17">
        <v>0.188416973839765</v>
      </c>
      <c r="I12" s="17">
        <v>0.139938562397805</v>
      </c>
      <c r="J12" s="17">
        <v>5.8457519657785298E-2</v>
      </c>
      <c r="K12" s="17">
        <v>9.4150473329109897E-3</v>
      </c>
      <c r="L12" s="17">
        <v>0</v>
      </c>
      <c r="M12" s="17"/>
      <c r="N12" s="17">
        <v>3.2109744367149001E-2</v>
      </c>
      <c r="O12" s="17">
        <v>5.7525947061405597E-2</v>
      </c>
      <c r="P12" s="17">
        <v>4.3951450153336499E-2</v>
      </c>
      <c r="Q12" s="17">
        <v>9.9142676406428598E-2</v>
      </c>
      <c r="R12" s="17">
        <v>0.23870048064230301</v>
      </c>
      <c r="S12" s="17"/>
      <c r="T12" s="17">
        <v>0</v>
      </c>
      <c r="U12" s="17">
        <v>4.9585997625561803E-2</v>
      </c>
      <c r="V12" s="17">
        <v>0.114853888651787</v>
      </c>
      <c r="W12" s="17">
        <v>0.122650308130834</v>
      </c>
      <c r="X12" s="17"/>
      <c r="Y12" s="17">
        <v>0.10332356260334</v>
      </c>
      <c r="Z12" s="17">
        <v>6.9021464873360194E-2</v>
      </c>
      <c r="AA12" s="17" t="s">
        <v>117</v>
      </c>
      <c r="AB12" s="17" t="s">
        <v>117</v>
      </c>
      <c r="AC12" s="17" t="s">
        <v>117</v>
      </c>
      <c r="AD12" s="17" t="s">
        <v>117</v>
      </c>
      <c r="AE12" s="17"/>
      <c r="AF12" s="17">
        <v>8.9144568976372102E-2</v>
      </c>
      <c r="AG12" s="17"/>
      <c r="AH12" s="17">
        <v>9.6995180787116705E-2</v>
      </c>
      <c r="AI12" s="17"/>
      <c r="AJ12" s="17">
        <v>0.13427212519638501</v>
      </c>
      <c r="AK12" s="17">
        <v>9.14605050151234E-2</v>
      </c>
      <c r="AL12" s="17">
        <v>5.1202547836054303E-2</v>
      </c>
      <c r="AM12" s="17">
        <v>3.1224489885403599E-2</v>
      </c>
      <c r="AN12" s="17">
        <v>0.23311488861530899</v>
      </c>
    </row>
    <row r="13" spans="2:40" x14ac:dyDescent="0.35">
      <c r="B13" s="18" t="s">
        <v>551</v>
      </c>
      <c r="C13" s="17">
        <v>9.1441675464494401E-2</v>
      </c>
      <c r="D13" s="17">
        <v>0.105381920490909</v>
      </c>
      <c r="E13" s="17">
        <v>7.4527322984897296E-2</v>
      </c>
      <c r="F13" s="17"/>
      <c r="G13" s="17">
        <v>0.126120422267919</v>
      </c>
      <c r="H13" s="17">
        <v>0.11963263055513999</v>
      </c>
      <c r="I13" s="17">
        <v>0.13530065887200399</v>
      </c>
      <c r="J13" s="17">
        <v>7.6711182645883294E-2</v>
      </c>
      <c r="K13" s="17">
        <v>9.10456103942138E-3</v>
      </c>
      <c r="L13" s="17">
        <v>5.81609509275028E-2</v>
      </c>
      <c r="M13" s="17"/>
      <c r="N13" s="17">
        <v>6.5121086608149303E-2</v>
      </c>
      <c r="O13" s="17">
        <v>2.80938373733793E-2</v>
      </c>
      <c r="P13" s="17">
        <v>2.6423267933013601E-2</v>
      </c>
      <c r="Q13" s="17">
        <v>0.16553466515357201</v>
      </c>
      <c r="R13" s="17">
        <v>0.112421108446431</v>
      </c>
      <c r="S13" s="17"/>
      <c r="T13" s="17">
        <v>0.188498165611965</v>
      </c>
      <c r="U13" s="17">
        <v>6.5721446352932103E-2</v>
      </c>
      <c r="V13" s="17">
        <v>4.9028277040733502E-2</v>
      </c>
      <c r="W13" s="17">
        <v>0.14101748179315499</v>
      </c>
      <c r="X13" s="17"/>
      <c r="Y13" s="17">
        <v>0.103849102735079</v>
      </c>
      <c r="Z13" s="17">
        <v>3.9658086772654297E-2</v>
      </c>
      <c r="AA13" s="17" t="s">
        <v>117</v>
      </c>
      <c r="AB13" s="17" t="s">
        <v>117</v>
      </c>
      <c r="AC13" s="17" t="s">
        <v>117</v>
      </c>
      <c r="AD13" s="17" t="s">
        <v>117</v>
      </c>
      <c r="AE13" s="17"/>
      <c r="AF13" s="17">
        <v>0.10923973761429299</v>
      </c>
      <c r="AG13" s="17"/>
      <c r="AH13" s="17">
        <v>9.3391493538182699E-2</v>
      </c>
      <c r="AI13" s="17"/>
      <c r="AJ13" s="17">
        <v>0.105252920967413</v>
      </c>
      <c r="AK13" s="17">
        <v>8.9881160943584296E-2</v>
      </c>
      <c r="AL13" s="17">
        <v>7.7717370005747799E-2</v>
      </c>
      <c r="AM13" s="17">
        <v>8.3811074182213702E-2</v>
      </c>
      <c r="AN13" s="17">
        <v>8.9883675321869597E-2</v>
      </c>
    </row>
    <row r="14" spans="2:40" x14ac:dyDescent="0.35">
      <c r="B14" s="18" t="s">
        <v>550</v>
      </c>
      <c r="C14" s="17">
        <v>9.0294559443143296E-2</v>
      </c>
      <c r="D14" s="17">
        <v>0.102475475753662</v>
      </c>
      <c r="E14" s="17">
        <v>7.5558470557965302E-2</v>
      </c>
      <c r="F14" s="17"/>
      <c r="G14" s="17">
        <v>0.10107121764155701</v>
      </c>
      <c r="H14" s="17">
        <v>0.164312289818139</v>
      </c>
      <c r="I14" s="17">
        <v>9.7680421973220202E-2</v>
      </c>
      <c r="J14" s="17">
        <v>5.2503912765105201E-2</v>
      </c>
      <c r="K14" s="17">
        <v>4.6711661363744501E-2</v>
      </c>
      <c r="L14" s="17">
        <v>2.9113913717428101E-2</v>
      </c>
      <c r="M14" s="17"/>
      <c r="N14" s="17">
        <v>3.2109744367149001E-2</v>
      </c>
      <c r="O14" s="17">
        <v>5.5580863205353402E-2</v>
      </c>
      <c r="P14" s="17">
        <v>2.7805337575605899E-2</v>
      </c>
      <c r="Q14" s="17">
        <v>0.11726163676509201</v>
      </c>
      <c r="R14" s="17">
        <v>0.196562962106232</v>
      </c>
      <c r="S14" s="17"/>
      <c r="T14" s="17">
        <v>8.0499794183582302E-2</v>
      </c>
      <c r="U14" s="17">
        <v>8.4175202878534194E-2</v>
      </c>
      <c r="V14" s="17">
        <v>7.8010242728484197E-2</v>
      </c>
      <c r="W14" s="17">
        <v>0.113701197204348</v>
      </c>
      <c r="X14" s="17"/>
      <c r="Y14" s="17">
        <v>0.107315749524106</v>
      </c>
      <c r="Z14" s="17">
        <v>1.9254988791146298E-2</v>
      </c>
      <c r="AA14" s="17" t="s">
        <v>117</v>
      </c>
      <c r="AB14" s="17" t="s">
        <v>117</v>
      </c>
      <c r="AC14" s="17" t="s">
        <v>117</v>
      </c>
      <c r="AD14" s="17" t="s">
        <v>117</v>
      </c>
      <c r="AE14" s="17"/>
      <c r="AF14" s="17">
        <v>7.5291847917216104E-2</v>
      </c>
      <c r="AG14" s="17"/>
      <c r="AH14" s="17">
        <v>9.0669571207569299E-2</v>
      </c>
      <c r="AI14" s="17"/>
      <c r="AJ14" s="17">
        <v>0.11842221265533499</v>
      </c>
      <c r="AK14" s="17">
        <v>5.4452014983079999E-2</v>
      </c>
      <c r="AL14" s="17">
        <v>8.2691059978192996E-2</v>
      </c>
      <c r="AM14" s="17">
        <v>6.3226680428127902E-2</v>
      </c>
      <c r="AN14" s="17">
        <v>0.119651040774686</v>
      </c>
    </row>
    <row r="15" spans="2:40" x14ac:dyDescent="0.35">
      <c r="B15" s="18" t="s">
        <v>552</v>
      </c>
      <c r="C15" s="17">
        <v>6.1524873904728203E-2</v>
      </c>
      <c r="D15" s="17">
        <v>6.8588201586279304E-2</v>
      </c>
      <c r="E15" s="17">
        <v>5.3018322829794497E-2</v>
      </c>
      <c r="F15" s="17"/>
      <c r="G15" s="17">
        <v>0.10943834469972</v>
      </c>
      <c r="H15" s="17">
        <v>0.11276466076024901</v>
      </c>
      <c r="I15" s="17">
        <v>5.08276389723036E-2</v>
      </c>
      <c r="J15" s="17">
        <v>4.7892810564205399E-2</v>
      </c>
      <c r="K15" s="17">
        <v>9.4150473329109897E-3</v>
      </c>
      <c r="L15" s="17">
        <v>3.1907074951920897E-2</v>
      </c>
      <c r="M15" s="17"/>
      <c r="N15" s="17">
        <v>0.103394374834054</v>
      </c>
      <c r="O15" s="17">
        <v>4.9158673914923498E-2</v>
      </c>
      <c r="P15" s="17">
        <v>3.1104018794230501E-2</v>
      </c>
      <c r="Q15" s="17">
        <v>4.7128945440435499E-2</v>
      </c>
      <c r="R15" s="17">
        <v>0.14072212468314699</v>
      </c>
      <c r="S15" s="17"/>
      <c r="T15" s="17">
        <v>0</v>
      </c>
      <c r="U15" s="17">
        <v>4.7413934109532298E-2</v>
      </c>
      <c r="V15" s="17">
        <v>7.4155339519260496E-2</v>
      </c>
      <c r="W15" s="17">
        <v>6.5102314209963305E-2</v>
      </c>
      <c r="X15" s="17"/>
      <c r="Y15" s="17">
        <v>6.0599226582966799E-2</v>
      </c>
      <c r="Z15" s="17">
        <v>6.5388151854173696E-2</v>
      </c>
      <c r="AA15" s="17" t="s">
        <v>117</v>
      </c>
      <c r="AB15" s="17" t="s">
        <v>117</v>
      </c>
      <c r="AC15" s="17" t="s">
        <v>117</v>
      </c>
      <c r="AD15" s="17" t="s">
        <v>117</v>
      </c>
      <c r="AE15" s="17"/>
      <c r="AF15" s="17">
        <v>7.4201655742518205E-2</v>
      </c>
      <c r="AG15" s="17"/>
      <c r="AH15" s="17">
        <v>6.1080858365164102E-2</v>
      </c>
      <c r="AI15" s="17"/>
      <c r="AJ15" s="17">
        <v>7.7213057425224094E-2</v>
      </c>
      <c r="AK15" s="17">
        <v>3.2207259561847702E-2</v>
      </c>
      <c r="AL15" s="17">
        <v>7.7484165927739296E-2</v>
      </c>
      <c r="AM15" s="17">
        <v>0</v>
      </c>
      <c r="AN15" s="17">
        <v>0.16876891027292601</v>
      </c>
    </row>
    <row r="16" spans="2:40" x14ac:dyDescent="0.35">
      <c r="B16" s="18" t="s">
        <v>79</v>
      </c>
      <c r="C16" s="19">
        <v>0.15335097772133999</v>
      </c>
      <c r="D16" s="19">
        <v>0.15220128454426701</v>
      </c>
      <c r="E16" s="19">
        <v>0.15542070945947001</v>
      </c>
      <c r="F16" s="19"/>
      <c r="G16" s="19">
        <v>0.110019886712051</v>
      </c>
      <c r="H16" s="19">
        <v>8.96204203636356E-2</v>
      </c>
      <c r="I16" s="19">
        <v>0.14590192005483801</v>
      </c>
      <c r="J16" s="19">
        <v>8.0932676385133906E-2</v>
      </c>
      <c r="K16" s="19">
        <v>0.29225952449354198</v>
      </c>
      <c r="L16" s="19">
        <v>0.37102857499469299</v>
      </c>
      <c r="M16" s="19"/>
      <c r="N16" s="19">
        <v>0.28726724758164102</v>
      </c>
      <c r="O16" s="19">
        <v>0.160232142703886</v>
      </c>
      <c r="P16" s="19">
        <v>0.18264830007934099</v>
      </c>
      <c r="Q16" s="19">
        <v>0.131575353877603</v>
      </c>
      <c r="R16" s="19">
        <v>7.8480384702508205E-2</v>
      </c>
      <c r="S16" s="19"/>
      <c r="T16" s="19">
        <v>0.26417236716547299</v>
      </c>
      <c r="U16" s="19">
        <v>0.17041259305659801</v>
      </c>
      <c r="V16" s="19">
        <v>0.15280739070788099</v>
      </c>
      <c r="W16" s="19">
        <v>0.12998766384906699</v>
      </c>
      <c r="X16" s="19"/>
      <c r="Y16" s="19">
        <v>0.15085354634068299</v>
      </c>
      <c r="Z16" s="19">
        <v>0.16377424731475701</v>
      </c>
      <c r="AA16" s="19" t="s">
        <v>117</v>
      </c>
      <c r="AB16" s="19" t="s">
        <v>117</v>
      </c>
      <c r="AC16" s="19" t="s">
        <v>117</v>
      </c>
      <c r="AD16" s="19" t="s">
        <v>117</v>
      </c>
      <c r="AE16" s="19"/>
      <c r="AF16" s="19">
        <v>0.15382689908286001</v>
      </c>
      <c r="AG16" s="19"/>
      <c r="AH16" s="19">
        <v>0.15130267294685501</v>
      </c>
      <c r="AI16" s="19"/>
      <c r="AJ16" s="19">
        <v>0.12800170566775601</v>
      </c>
      <c r="AK16" s="19">
        <v>0.18587545219044099</v>
      </c>
      <c r="AL16" s="19">
        <v>0.16388363226375099</v>
      </c>
      <c r="AM16" s="19">
        <v>0.18101321389307301</v>
      </c>
      <c r="AN16" s="19">
        <v>0.10908008326778899</v>
      </c>
    </row>
    <row r="17" spans="2:2" x14ac:dyDescent="0.35">
      <c r="B17" s="16" t="s">
        <v>222</v>
      </c>
    </row>
    <row r="18" spans="2:2" x14ac:dyDescent="0.35">
      <c r="B18" t="s">
        <v>63</v>
      </c>
    </row>
    <row r="19" spans="2:2" x14ac:dyDescent="0.35">
      <c r="B19" t="s">
        <v>64</v>
      </c>
    </row>
    <row r="21" spans="2:2" x14ac:dyDescent="0.35">
      <c r="B21" s="8" t="str">
        <f>HYPERLINK("#'Contents'!A1", "Return to Contents")</f>
        <v>Return to Contents</v>
      </c>
    </row>
  </sheetData>
  <mergeCells count="9">
    <mergeCell ref="AF5"/>
    <mergeCell ref="AH5"/>
    <mergeCell ref="AJ5:AN5"/>
    <mergeCell ref="D2:AH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600-000000000000}">
  <dimension ref="B2:AN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0" width="10.7265625" customWidth="1"/>
    <col min="41" max="41" width="2.1796875" customWidth="1"/>
  </cols>
  <sheetData>
    <row r="2" spans="2:40" ht="40" customHeight="1" x14ac:dyDescent="0.35">
      <c r="D2" s="30" t="s">
        <v>559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row>
    <row r="5" spans="2:40" ht="30" customHeight="1" x14ac:dyDescent="0.35">
      <c r="B5" s="15"/>
      <c r="C5" s="15"/>
      <c r="D5" s="29" t="s">
        <v>49</v>
      </c>
      <c r="E5" s="29"/>
      <c r="F5" s="15"/>
      <c r="G5" s="29" t="s">
        <v>50</v>
      </c>
      <c r="H5" s="29"/>
      <c r="I5" s="29"/>
      <c r="J5" s="29"/>
      <c r="K5" s="29"/>
      <c r="L5" s="29"/>
      <c r="M5" s="15"/>
      <c r="N5" s="29" t="s">
        <v>51</v>
      </c>
      <c r="O5" s="29"/>
      <c r="P5" s="29"/>
      <c r="Q5" s="29"/>
      <c r="R5" s="29"/>
      <c r="S5" s="15"/>
      <c r="T5" s="29" t="s">
        <v>52</v>
      </c>
      <c r="U5" s="29"/>
      <c r="V5" s="29"/>
      <c r="W5" s="29"/>
      <c r="X5" s="15"/>
      <c r="Y5" s="29" t="s">
        <v>53</v>
      </c>
      <c r="Z5" s="29"/>
      <c r="AA5" s="29"/>
      <c r="AB5" s="29"/>
      <c r="AC5" s="29"/>
      <c r="AD5" s="29"/>
      <c r="AE5" s="15"/>
      <c r="AF5" s="29" t="s">
        <v>42</v>
      </c>
      <c r="AG5" s="15"/>
      <c r="AH5" s="29" t="s">
        <v>43</v>
      </c>
      <c r="AI5" s="15"/>
      <c r="AJ5" s="29" t="s">
        <v>54</v>
      </c>
      <c r="AK5" s="29"/>
      <c r="AL5" s="29"/>
      <c r="AM5" s="29"/>
      <c r="AN5" s="29"/>
    </row>
    <row r="6" spans="2:4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C6" s="12" t="s">
        <v>40</v>
      </c>
      <c r="AD6" s="12" t="s">
        <v>41</v>
      </c>
      <c r="AF6" s="12" t="s">
        <v>42</v>
      </c>
      <c r="AH6" s="12" t="s">
        <v>43</v>
      </c>
      <c r="AJ6" s="12" t="s">
        <v>44</v>
      </c>
      <c r="AK6" s="12" t="s">
        <v>45</v>
      </c>
      <c r="AL6" s="12" t="s">
        <v>46</v>
      </c>
      <c r="AM6" s="12" t="s">
        <v>47</v>
      </c>
      <c r="AN6" s="12" t="s">
        <v>48</v>
      </c>
    </row>
    <row r="7" spans="2:40" ht="30" customHeight="1" x14ac:dyDescent="0.35">
      <c r="B7" s="10" t="s">
        <v>19</v>
      </c>
      <c r="C7" s="10">
        <v>519</v>
      </c>
      <c r="D7" s="10">
        <v>259</v>
      </c>
      <c r="E7" s="10">
        <v>259</v>
      </c>
      <c r="F7" s="10"/>
      <c r="G7" s="10">
        <v>44</v>
      </c>
      <c r="H7" s="10">
        <v>108</v>
      </c>
      <c r="I7" s="10">
        <v>113</v>
      </c>
      <c r="J7" s="10">
        <v>117</v>
      </c>
      <c r="K7" s="10">
        <v>104</v>
      </c>
      <c r="L7" s="10">
        <v>33</v>
      </c>
      <c r="M7" s="10"/>
      <c r="N7" s="10">
        <v>28</v>
      </c>
      <c r="O7" s="10">
        <v>69</v>
      </c>
      <c r="P7" s="10">
        <v>159</v>
      </c>
      <c r="Q7" s="10">
        <v>171</v>
      </c>
      <c r="R7" s="10">
        <v>89</v>
      </c>
      <c r="S7" s="10"/>
      <c r="T7" s="10">
        <v>11</v>
      </c>
      <c r="U7" s="10">
        <v>81</v>
      </c>
      <c r="V7" s="10">
        <v>154</v>
      </c>
      <c r="W7" s="10">
        <v>222</v>
      </c>
      <c r="X7" s="10"/>
      <c r="Y7" s="10">
        <v>415</v>
      </c>
      <c r="Z7" s="10">
        <v>104</v>
      </c>
      <c r="AA7" s="10" t="s">
        <v>116</v>
      </c>
      <c r="AB7" s="10" t="s">
        <v>116</v>
      </c>
      <c r="AC7" s="10" t="s">
        <v>116</v>
      </c>
      <c r="AD7" s="10" t="s">
        <v>116</v>
      </c>
      <c r="AE7" s="10"/>
      <c r="AF7" s="10">
        <v>260</v>
      </c>
      <c r="AG7" s="10"/>
      <c r="AH7" s="10">
        <v>507</v>
      </c>
      <c r="AI7" s="10"/>
      <c r="AJ7" s="10">
        <v>190</v>
      </c>
      <c r="AK7" s="10">
        <v>70</v>
      </c>
      <c r="AL7" s="10">
        <v>111</v>
      </c>
      <c r="AM7" s="10">
        <v>108</v>
      </c>
      <c r="AN7" s="10">
        <v>40</v>
      </c>
    </row>
    <row r="8" spans="2:40" ht="30" customHeight="1" x14ac:dyDescent="0.35">
      <c r="B8" s="11" t="s">
        <v>20</v>
      </c>
      <c r="C8" s="11">
        <v>530</v>
      </c>
      <c r="D8" s="11">
        <v>293</v>
      </c>
      <c r="E8" s="11">
        <v>236</v>
      </c>
      <c r="F8" s="11"/>
      <c r="G8" s="11">
        <v>48</v>
      </c>
      <c r="H8" s="11">
        <v>122</v>
      </c>
      <c r="I8" s="11">
        <v>118</v>
      </c>
      <c r="J8" s="11">
        <v>120</v>
      </c>
      <c r="K8" s="11">
        <v>90</v>
      </c>
      <c r="L8" s="11">
        <v>32</v>
      </c>
      <c r="M8" s="11"/>
      <c r="N8" s="11">
        <v>29</v>
      </c>
      <c r="O8" s="11">
        <v>72</v>
      </c>
      <c r="P8" s="11">
        <v>160</v>
      </c>
      <c r="Q8" s="11">
        <v>175</v>
      </c>
      <c r="R8" s="11">
        <v>91</v>
      </c>
      <c r="S8" s="11"/>
      <c r="T8" s="11">
        <v>11</v>
      </c>
      <c r="U8" s="11">
        <v>83</v>
      </c>
      <c r="V8" s="11">
        <v>156</v>
      </c>
      <c r="W8" s="11">
        <v>230</v>
      </c>
      <c r="X8" s="11"/>
      <c r="Y8" s="11">
        <v>428</v>
      </c>
      <c r="Z8" s="11">
        <v>102</v>
      </c>
      <c r="AA8" s="11" t="s">
        <v>116</v>
      </c>
      <c r="AB8" s="11" t="s">
        <v>116</v>
      </c>
      <c r="AC8" s="11" t="s">
        <v>116</v>
      </c>
      <c r="AD8" s="11" t="s">
        <v>116</v>
      </c>
      <c r="AE8" s="11"/>
      <c r="AF8" s="11">
        <v>267</v>
      </c>
      <c r="AG8" s="11"/>
      <c r="AH8" s="11">
        <v>519</v>
      </c>
      <c r="AI8" s="11"/>
      <c r="AJ8" s="11">
        <v>187</v>
      </c>
      <c r="AK8" s="11">
        <v>69</v>
      </c>
      <c r="AL8" s="11">
        <v>107</v>
      </c>
      <c r="AM8" s="11">
        <v>122</v>
      </c>
      <c r="AN8" s="11">
        <v>45</v>
      </c>
    </row>
    <row r="9" spans="2:40" x14ac:dyDescent="0.35">
      <c r="B9" s="18" t="s">
        <v>548</v>
      </c>
      <c r="C9" s="17">
        <v>0.37493475401366899</v>
      </c>
      <c r="D9" s="17">
        <v>0.327413655095384</v>
      </c>
      <c r="E9" s="17">
        <v>0.43128020079650797</v>
      </c>
      <c r="F9" s="17"/>
      <c r="G9" s="17">
        <v>0.22186068955284</v>
      </c>
      <c r="H9" s="17">
        <v>0.279245207605891</v>
      </c>
      <c r="I9" s="17">
        <v>0.353825119561618</v>
      </c>
      <c r="J9" s="17">
        <v>0.53144787588435805</v>
      </c>
      <c r="K9" s="17">
        <v>0.37673326514070299</v>
      </c>
      <c r="L9" s="17">
        <v>0.45440476067065499</v>
      </c>
      <c r="M9" s="17"/>
      <c r="N9" s="17">
        <v>0.34209367165974502</v>
      </c>
      <c r="O9" s="17">
        <v>0.41700479687130199</v>
      </c>
      <c r="P9" s="17">
        <v>0.52517640196323201</v>
      </c>
      <c r="Q9" s="17">
        <v>0.30495360155099499</v>
      </c>
      <c r="R9" s="17">
        <v>0.22446964227925101</v>
      </c>
      <c r="S9" s="17"/>
      <c r="T9" s="17">
        <v>0.347642146728527</v>
      </c>
      <c r="U9" s="17">
        <v>0.45119224384392698</v>
      </c>
      <c r="V9" s="17">
        <v>0.37537517271430298</v>
      </c>
      <c r="W9" s="17">
        <v>0.33307167099051799</v>
      </c>
      <c r="X9" s="17"/>
      <c r="Y9" s="17">
        <v>0.36373695795494598</v>
      </c>
      <c r="Z9" s="17">
        <v>0.42166983073136999</v>
      </c>
      <c r="AA9" s="17" t="s">
        <v>117</v>
      </c>
      <c r="AB9" s="17" t="s">
        <v>117</v>
      </c>
      <c r="AC9" s="17" t="s">
        <v>117</v>
      </c>
      <c r="AD9" s="17" t="s">
        <v>117</v>
      </c>
      <c r="AE9" s="17"/>
      <c r="AF9" s="17">
        <v>0.39642023424755302</v>
      </c>
      <c r="AG9" s="17"/>
      <c r="AH9" s="17">
        <v>0.37773132313402502</v>
      </c>
      <c r="AI9" s="17"/>
      <c r="AJ9" s="17">
        <v>0.31384427618184801</v>
      </c>
      <c r="AK9" s="17">
        <v>0.36864951379586203</v>
      </c>
      <c r="AL9" s="17">
        <v>0.49760960441124902</v>
      </c>
      <c r="AM9" s="17">
        <v>0.42619957593135899</v>
      </c>
      <c r="AN9" s="17">
        <v>0.208260789918082</v>
      </c>
    </row>
    <row r="10" spans="2:40" ht="29" x14ac:dyDescent="0.35">
      <c r="B10" s="18" t="s">
        <v>547</v>
      </c>
      <c r="C10" s="17">
        <v>0.18317269609001699</v>
      </c>
      <c r="D10" s="17">
        <v>0.21361443588524401</v>
      </c>
      <c r="E10" s="17">
        <v>0.146167061307932</v>
      </c>
      <c r="F10" s="17"/>
      <c r="G10" s="17">
        <v>0.27651625271851199</v>
      </c>
      <c r="H10" s="17">
        <v>0.26413079578461701</v>
      </c>
      <c r="I10" s="17">
        <v>0.20401893523690001</v>
      </c>
      <c r="J10" s="17">
        <v>0.12636551768031501</v>
      </c>
      <c r="K10" s="17">
        <v>9.6219761063088105E-2</v>
      </c>
      <c r="L10" s="17">
        <v>0.116338836899795</v>
      </c>
      <c r="M10" s="17"/>
      <c r="N10" s="17">
        <v>0.15780208249949201</v>
      </c>
      <c r="O10" s="17">
        <v>0.170377015084058</v>
      </c>
      <c r="P10" s="17">
        <v>0.11502341800096</v>
      </c>
      <c r="Q10" s="17">
        <v>0.23377493424683801</v>
      </c>
      <c r="R10" s="17">
        <v>0.21787610929585799</v>
      </c>
      <c r="S10" s="17"/>
      <c r="T10" s="17">
        <v>0.29802874541875202</v>
      </c>
      <c r="U10" s="17">
        <v>0.218977934700368</v>
      </c>
      <c r="V10" s="17">
        <v>0.119171499372698</v>
      </c>
      <c r="W10" s="17">
        <v>0.21347158383676201</v>
      </c>
      <c r="X10" s="17"/>
      <c r="Y10" s="17">
        <v>0.18910073027687599</v>
      </c>
      <c r="Z10" s="17">
        <v>0.158431476384362</v>
      </c>
      <c r="AA10" s="17" t="s">
        <v>117</v>
      </c>
      <c r="AB10" s="17" t="s">
        <v>117</v>
      </c>
      <c r="AC10" s="17" t="s">
        <v>117</v>
      </c>
      <c r="AD10" s="17" t="s">
        <v>117</v>
      </c>
      <c r="AE10" s="17"/>
      <c r="AF10" s="17">
        <v>0.142296453909182</v>
      </c>
      <c r="AG10" s="17"/>
      <c r="AH10" s="17">
        <v>0.18536252709741899</v>
      </c>
      <c r="AI10" s="17"/>
      <c r="AJ10" s="17">
        <v>0.211312156715185</v>
      </c>
      <c r="AK10" s="17">
        <v>0.15350453946533299</v>
      </c>
      <c r="AL10" s="17">
        <v>9.1817338798599005E-2</v>
      </c>
      <c r="AM10" s="17">
        <v>0.235155707283452</v>
      </c>
      <c r="AN10" s="17">
        <v>0.189412598697658</v>
      </c>
    </row>
    <row r="11" spans="2:40" x14ac:dyDescent="0.35">
      <c r="B11" s="18" t="s">
        <v>551</v>
      </c>
      <c r="C11" s="17">
        <v>0.10706130664522601</v>
      </c>
      <c r="D11" s="17">
        <v>0.13070566234303899</v>
      </c>
      <c r="E11" s="17">
        <v>7.8171051795263596E-2</v>
      </c>
      <c r="F11" s="17"/>
      <c r="G11" s="17">
        <v>0.12058309990687099</v>
      </c>
      <c r="H11" s="17">
        <v>0.12806217898178901</v>
      </c>
      <c r="I11" s="17">
        <v>0.151675989101098</v>
      </c>
      <c r="J11" s="17">
        <v>7.8617196902361006E-2</v>
      </c>
      <c r="K11" s="17">
        <v>6.8343954863666401E-2</v>
      </c>
      <c r="L11" s="17">
        <v>5.81609509275028E-2</v>
      </c>
      <c r="M11" s="17"/>
      <c r="N11" s="17">
        <v>3.4955013547276002E-2</v>
      </c>
      <c r="O11" s="17">
        <v>2.4603877979427799E-2</v>
      </c>
      <c r="P11" s="17">
        <v>6.4514446513809803E-2</v>
      </c>
      <c r="Q11" s="17">
        <v>0.16018419560873401</v>
      </c>
      <c r="R11" s="17">
        <v>0.17079764279061499</v>
      </c>
      <c r="S11" s="17"/>
      <c r="T11" s="17">
        <v>9.1971108321051695E-2</v>
      </c>
      <c r="U11" s="17">
        <v>7.2350372769590596E-2</v>
      </c>
      <c r="V11" s="17">
        <v>9.7301442459308995E-2</v>
      </c>
      <c r="W11" s="17">
        <v>0.13342067993016801</v>
      </c>
      <c r="X11" s="17"/>
      <c r="Y11" s="17">
        <v>0.107756158433181</v>
      </c>
      <c r="Z11" s="17">
        <v>0.104161276009979</v>
      </c>
      <c r="AA11" s="17" t="s">
        <v>117</v>
      </c>
      <c r="AB11" s="17" t="s">
        <v>117</v>
      </c>
      <c r="AC11" s="17" t="s">
        <v>117</v>
      </c>
      <c r="AD11" s="17" t="s">
        <v>117</v>
      </c>
      <c r="AE11" s="17"/>
      <c r="AF11" s="17">
        <v>0.12252014672162</v>
      </c>
      <c r="AG11" s="17"/>
      <c r="AH11" s="17">
        <v>0.105106539817934</v>
      </c>
      <c r="AI11" s="17"/>
      <c r="AJ11" s="17">
        <v>0.13340439556237599</v>
      </c>
      <c r="AK11" s="17">
        <v>7.3498522118967596E-2</v>
      </c>
      <c r="AL11" s="17">
        <v>7.5589175909052203E-2</v>
      </c>
      <c r="AM11" s="17">
        <v>0.11245169882816999</v>
      </c>
      <c r="AN11" s="17">
        <v>0.10977962644848401</v>
      </c>
    </row>
    <row r="12" spans="2:40" ht="43.5" x14ac:dyDescent="0.35">
      <c r="B12" s="18" t="s">
        <v>546</v>
      </c>
      <c r="C12" s="17">
        <v>0.105649210623947</v>
      </c>
      <c r="D12" s="17">
        <v>0.123285849788469</v>
      </c>
      <c r="E12" s="17">
        <v>8.4207747552551504E-2</v>
      </c>
      <c r="F12" s="17"/>
      <c r="G12" s="17">
        <v>8.2484772477036505E-2</v>
      </c>
      <c r="H12" s="17">
        <v>0.120496674745214</v>
      </c>
      <c r="I12" s="17">
        <v>0.161415640217173</v>
      </c>
      <c r="J12" s="17">
        <v>7.7764528605002395E-2</v>
      </c>
      <c r="K12" s="17">
        <v>8.7380339965464501E-2</v>
      </c>
      <c r="L12" s="17">
        <v>3.3890030888778698E-2</v>
      </c>
      <c r="M12" s="17"/>
      <c r="N12" s="17">
        <v>9.8262910340330106E-2</v>
      </c>
      <c r="O12" s="17">
        <v>6.8392689202673398E-2</v>
      </c>
      <c r="P12" s="17">
        <v>5.9804461938692703E-2</v>
      </c>
      <c r="Q12" s="17">
        <v>0.114326537991262</v>
      </c>
      <c r="R12" s="17">
        <v>0.194231301348641</v>
      </c>
      <c r="S12" s="17"/>
      <c r="T12" s="17">
        <v>0</v>
      </c>
      <c r="U12" s="17">
        <v>5.4805483829044099E-2</v>
      </c>
      <c r="V12" s="17">
        <v>8.5271289253184904E-2</v>
      </c>
      <c r="W12" s="17">
        <v>0.13958619129966299</v>
      </c>
      <c r="X12" s="17"/>
      <c r="Y12" s="17">
        <v>0.110492295429132</v>
      </c>
      <c r="Z12" s="17">
        <v>8.5436131306043897E-2</v>
      </c>
      <c r="AA12" s="17" t="s">
        <v>117</v>
      </c>
      <c r="AB12" s="17" t="s">
        <v>117</v>
      </c>
      <c r="AC12" s="17" t="s">
        <v>117</v>
      </c>
      <c r="AD12" s="17" t="s">
        <v>117</v>
      </c>
      <c r="AE12" s="17"/>
      <c r="AF12" s="17">
        <v>0.104440714725913</v>
      </c>
      <c r="AG12" s="17"/>
      <c r="AH12" s="17">
        <v>0.106146061803935</v>
      </c>
      <c r="AI12" s="17"/>
      <c r="AJ12" s="17">
        <v>0.150757124446394</v>
      </c>
      <c r="AK12" s="17">
        <v>0.14731695136652301</v>
      </c>
      <c r="AL12" s="17">
        <v>7.0047747447093897E-2</v>
      </c>
      <c r="AM12" s="17">
        <v>5.8083541768084702E-2</v>
      </c>
      <c r="AN12" s="17">
        <v>6.8145482001371799E-2</v>
      </c>
    </row>
    <row r="13" spans="2:40" ht="29" x14ac:dyDescent="0.35">
      <c r="B13" s="18" t="s">
        <v>549</v>
      </c>
      <c r="C13" s="17">
        <v>9.6396138015346994E-2</v>
      </c>
      <c r="D13" s="17">
        <v>0.111351288804906</v>
      </c>
      <c r="E13" s="17">
        <v>7.8243211324873593E-2</v>
      </c>
      <c r="F13" s="17"/>
      <c r="G13" s="17">
        <v>0.20006742166046501</v>
      </c>
      <c r="H13" s="17">
        <v>0.145797853107139</v>
      </c>
      <c r="I13" s="17">
        <v>0.173836938594473</v>
      </c>
      <c r="J13" s="17">
        <v>1.88469640056558E-2</v>
      </c>
      <c r="K13" s="17">
        <v>1.07349492194344E-2</v>
      </c>
      <c r="L13" s="17">
        <v>0</v>
      </c>
      <c r="M13" s="17"/>
      <c r="N13" s="17">
        <v>4.35942399395838E-2</v>
      </c>
      <c r="O13" s="17">
        <v>7.9429407823860002E-2</v>
      </c>
      <c r="P13" s="17">
        <v>2.3947718317124798E-2</v>
      </c>
      <c r="Q13" s="17">
        <v>0.12955665472389299</v>
      </c>
      <c r="R13" s="17">
        <v>0.19276149743197599</v>
      </c>
      <c r="S13" s="17"/>
      <c r="T13" s="17">
        <v>8.2563131440788001E-2</v>
      </c>
      <c r="U13" s="17">
        <v>6.3032854950437603E-2</v>
      </c>
      <c r="V13" s="17">
        <v>7.6057842268715897E-2</v>
      </c>
      <c r="W13" s="17">
        <v>0.118476501661576</v>
      </c>
      <c r="X13" s="17"/>
      <c r="Y13" s="17">
        <v>9.1681387238444406E-2</v>
      </c>
      <c r="Z13" s="17">
        <v>0.11607360294754</v>
      </c>
      <c r="AA13" s="17" t="s">
        <v>117</v>
      </c>
      <c r="AB13" s="17" t="s">
        <v>117</v>
      </c>
      <c r="AC13" s="17" t="s">
        <v>117</v>
      </c>
      <c r="AD13" s="17" t="s">
        <v>117</v>
      </c>
      <c r="AE13" s="17"/>
      <c r="AF13" s="17">
        <v>9.4285936503899104E-2</v>
      </c>
      <c r="AG13" s="17"/>
      <c r="AH13" s="17">
        <v>9.8451600485619101E-2</v>
      </c>
      <c r="AI13" s="17"/>
      <c r="AJ13" s="17">
        <v>6.79732891647577E-2</v>
      </c>
      <c r="AK13" s="17">
        <v>0.11440509094021099</v>
      </c>
      <c r="AL13" s="17">
        <v>8.4070038279267595E-2</v>
      </c>
      <c r="AM13" s="17">
        <v>0.107103988450632</v>
      </c>
      <c r="AN13" s="17">
        <v>0.18649017489893599</v>
      </c>
    </row>
    <row r="14" spans="2:40" x14ac:dyDescent="0.35">
      <c r="B14" s="18" t="s">
        <v>552</v>
      </c>
      <c r="C14" s="17">
        <v>8.7678795089781505E-2</v>
      </c>
      <c r="D14" s="17">
        <v>6.8860158337759603E-2</v>
      </c>
      <c r="E14" s="17">
        <v>0.111397731791284</v>
      </c>
      <c r="F14" s="17"/>
      <c r="G14" s="17">
        <v>8.8145868735249405E-2</v>
      </c>
      <c r="H14" s="17">
        <v>0.149510161433314</v>
      </c>
      <c r="I14" s="17">
        <v>0.10279311381502899</v>
      </c>
      <c r="J14" s="17">
        <v>4.9575721712701699E-2</v>
      </c>
      <c r="K14" s="17">
        <v>5.54338863974232E-2</v>
      </c>
      <c r="L14" s="17">
        <v>2.9113913717428101E-2</v>
      </c>
      <c r="M14" s="17"/>
      <c r="N14" s="17">
        <v>7.5344950876874206E-2</v>
      </c>
      <c r="O14" s="17">
        <v>0.126176515484834</v>
      </c>
      <c r="P14" s="17">
        <v>3.9228737018769097E-2</v>
      </c>
      <c r="Q14" s="17">
        <v>0.102260179971163</v>
      </c>
      <c r="R14" s="17">
        <v>0.10939891647962501</v>
      </c>
      <c r="S14" s="17"/>
      <c r="T14" s="17">
        <v>0.17702685147449501</v>
      </c>
      <c r="U14" s="17">
        <v>5.1035049228958802E-2</v>
      </c>
      <c r="V14" s="17">
        <v>0.11069123937191699</v>
      </c>
      <c r="W14" s="17">
        <v>9.3608791123563406E-2</v>
      </c>
      <c r="X14" s="17"/>
      <c r="Y14" s="17">
        <v>9.9783897366258395E-2</v>
      </c>
      <c r="Z14" s="17">
        <v>3.7156988780759397E-2</v>
      </c>
      <c r="AA14" s="17" t="s">
        <v>117</v>
      </c>
      <c r="AB14" s="17" t="s">
        <v>117</v>
      </c>
      <c r="AC14" s="17" t="s">
        <v>117</v>
      </c>
      <c r="AD14" s="17" t="s">
        <v>117</v>
      </c>
      <c r="AE14" s="17"/>
      <c r="AF14" s="17">
        <v>9.4638293426944797E-2</v>
      </c>
      <c r="AG14" s="17"/>
      <c r="AH14" s="17">
        <v>8.9548376967813106E-2</v>
      </c>
      <c r="AI14" s="17"/>
      <c r="AJ14" s="17">
        <v>0.113505479817058</v>
      </c>
      <c r="AK14" s="17">
        <v>4.02650490541843E-2</v>
      </c>
      <c r="AL14" s="17">
        <v>6.03260899148097E-2</v>
      </c>
      <c r="AM14" s="17">
        <v>3.98328008804264E-2</v>
      </c>
      <c r="AN14" s="17">
        <v>0.24661903368343999</v>
      </c>
    </row>
    <row r="15" spans="2:40" x14ac:dyDescent="0.35">
      <c r="B15" s="18" t="s">
        <v>550</v>
      </c>
      <c r="C15" s="17">
        <v>7.8614119561458598E-2</v>
      </c>
      <c r="D15" s="17">
        <v>8.0647374681867001E-2</v>
      </c>
      <c r="E15" s="17">
        <v>7.6420835861213801E-2</v>
      </c>
      <c r="F15" s="17"/>
      <c r="G15" s="17">
        <v>0.127754191214243</v>
      </c>
      <c r="H15" s="17">
        <v>0.13154584251340301</v>
      </c>
      <c r="I15" s="17">
        <v>6.4647434425341904E-2</v>
      </c>
      <c r="J15" s="17">
        <v>5.4172951749642602E-2</v>
      </c>
      <c r="K15" s="17">
        <v>4.9176865903945703E-2</v>
      </c>
      <c r="L15" s="17">
        <v>2.9047037210074698E-2</v>
      </c>
      <c r="M15" s="17"/>
      <c r="N15" s="17">
        <v>4.5532923592350803E-2</v>
      </c>
      <c r="O15" s="17">
        <v>3.7284333534524997E-2</v>
      </c>
      <c r="P15" s="17">
        <v>1.7312853856640002E-2</v>
      </c>
      <c r="Q15" s="17">
        <v>0.10883871422961799</v>
      </c>
      <c r="R15" s="17">
        <v>0.17335137696613201</v>
      </c>
      <c r="S15" s="17"/>
      <c r="T15" s="17">
        <v>8.0499794183582302E-2</v>
      </c>
      <c r="U15" s="17">
        <v>6.6560446979640794E-2</v>
      </c>
      <c r="V15" s="17">
        <v>8.0251417005655398E-2</v>
      </c>
      <c r="W15" s="17">
        <v>8.8496639277315103E-2</v>
      </c>
      <c r="X15" s="17"/>
      <c r="Y15" s="17">
        <v>7.5015292422525207E-2</v>
      </c>
      <c r="Z15" s="17">
        <v>9.3634170074056597E-2</v>
      </c>
      <c r="AA15" s="17" t="s">
        <v>117</v>
      </c>
      <c r="AB15" s="17" t="s">
        <v>117</v>
      </c>
      <c r="AC15" s="17" t="s">
        <v>117</v>
      </c>
      <c r="AD15" s="17" t="s">
        <v>117</v>
      </c>
      <c r="AE15" s="17"/>
      <c r="AF15" s="17">
        <v>9.7601887588981098E-2</v>
      </c>
      <c r="AG15" s="17"/>
      <c r="AH15" s="17">
        <v>8.0290414646707206E-2</v>
      </c>
      <c r="AI15" s="17"/>
      <c r="AJ15" s="17">
        <v>0.117507733353482</v>
      </c>
      <c r="AK15" s="17">
        <v>4.5423705757294201E-2</v>
      </c>
      <c r="AL15" s="17">
        <v>4.2904026588591597E-2</v>
      </c>
      <c r="AM15" s="17">
        <v>8.8777991979979307E-2</v>
      </c>
      <c r="AN15" s="17">
        <v>2.63044446959886E-2</v>
      </c>
    </row>
    <row r="16" spans="2:40" x14ac:dyDescent="0.35">
      <c r="B16" s="18" t="s">
        <v>79</v>
      </c>
      <c r="C16" s="19">
        <v>0.172125359183777</v>
      </c>
      <c r="D16" s="19">
        <v>0.152509035522058</v>
      </c>
      <c r="E16" s="19">
        <v>0.197188265154526</v>
      </c>
      <c r="F16" s="19"/>
      <c r="G16" s="19">
        <v>0.104305390436964</v>
      </c>
      <c r="H16" s="19">
        <v>0.109065720958599</v>
      </c>
      <c r="I16" s="19">
        <v>0.11975741910825299</v>
      </c>
      <c r="J16" s="19">
        <v>0.171413884540558</v>
      </c>
      <c r="K16" s="19">
        <v>0.30466392476127402</v>
      </c>
      <c r="L16" s="19">
        <v>0.33713854410591498</v>
      </c>
      <c r="M16" s="19"/>
      <c r="N16" s="19">
        <v>0.280056875503848</v>
      </c>
      <c r="O16" s="19">
        <v>0.19108194664549499</v>
      </c>
      <c r="P16" s="19">
        <v>0.21578296170247199</v>
      </c>
      <c r="Q16" s="19">
        <v>0.14624969236979601</v>
      </c>
      <c r="R16" s="19">
        <v>0.10217478583844899</v>
      </c>
      <c r="S16" s="19"/>
      <c r="T16" s="19">
        <v>0.181858205348087</v>
      </c>
      <c r="U16" s="19">
        <v>0.126533937560285</v>
      </c>
      <c r="V16" s="19">
        <v>0.197925107919904</v>
      </c>
      <c r="W16" s="19">
        <v>0.14172525906775099</v>
      </c>
      <c r="X16" s="19"/>
      <c r="Y16" s="19">
        <v>0.16473171090766101</v>
      </c>
      <c r="Z16" s="19">
        <v>0.202983459973956</v>
      </c>
      <c r="AA16" s="19" t="s">
        <v>117</v>
      </c>
      <c r="AB16" s="19" t="s">
        <v>117</v>
      </c>
      <c r="AC16" s="19" t="s">
        <v>117</v>
      </c>
      <c r="AD16" s="19" t="s">
        <v>117</v>
      </c>
      <c r="AE16" s="19"/>
      <c r="AF16" s="19">
        <v>0.173989361086129</v>
      </c>
      <c r="AG16" s="19"/>
      <c r="AH16" s="19">
        <v>0.16738025074560101</v>
      </c>
      <c r="AI16" s="19"/>
      <c r="AJ16" s="19">
        <v>0.14556628584693099</v>
      </c>
      <c r="AK16" s="19">
        <v>0.16851978536233</v>
      </c>
      <c r="AL16" s="19">
        <v>0.20343305293326799</v>
      </c>
      <c r="AM16" s="19">
        <v>0.17753478192604599</v>
      </c>
      <c r="AN16" s="19">
        <v>0.19839266492299701</v>
      </c>
    </row>
    <row r="17" spans="2:2" x14ac:dyDescent="0.35">
      <c r="B17" s="16" t="s">
        <v>222</v>
      </c>
    </row>
    <row r="18" spans="2:2" x14ac:dyDescent="0.35">
      <c r="B18" t="s">
        <v>63</v>
      </c>
    </row>
    <row r="19" spans="2:2" x14ac:dyDescent="0.35">
      <c r="B19" t="s">
        <v>64</v>
      </c>
    </row>
    <row r="21" spans="2:2" x14ac:dyDescent="0.35">
      <c r="B21" s="8" t="str">
        <f>HYPERLINK("#'Contents'!A1", "Return to Contents")</f>
        <v>Return to Contents</v>
      </c>
    </row>
  </sheetData>
  <mergeCells count="9">
    <mergeCell ref="AF5"/>
    <mergeCell ref="AH5"/>
    <mergeCell ref="AJ5:AN5"/>
    <mergeCell ref="D2:AH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700-000000000000}">
  <dimension ref="B2:AN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0" width="10.7265625" customWidth="1"/>
    <col min="41" max="41" width="2.1796875" customWidth="1"/>
  </cols>
  <sheetData>
    <row r="2" spans="2:40" ht="40" customHeight="1" x14ac:dyDescent="0.35">
      <c r="D2" s="30" t="s">
        <v>560</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row>
    <row r="5" spans="2:40" ht="30" customHeight="1" x14ac:dyDescent="0.35">
      <c r="B5" s="15"/>
      <c r="C5" s="15"/>
      <c r="D5" s="29" t="s">
        <v>49</v>
      </c>
      <c r="E5" s="29"/>
      <c r="F5" s="15"/>
      <c r="G5" s="29" t="s">
        <v>50</v>
      </c>
      <c r="H5" s="29"/>
      <c r="I5" s="29"/>
      <c r="J5" s="29"/>
      <c r="K5" s="29"/>
      <c r="L5" s="29"/>
      <c r="M5" s="15"/>
      <c r="N5" s="29" t="s">
        <v>51</v>
      </c>
      <c r="O5" s="29"/>
      <c r="P5" s="29"/>
      <c r="Q5" s="29"/>
      <c r="R5" s="29"/>
      <c r="S5" s="15"/>
      <c r="T5" s="29" t="s">
        <v>52</v>
      </c>
      <c r="U5" s="29"/>
      <c r="V5" s="29"/>
      <c r="W5" s="29"/>
      <c r="X5" s="15"/>
      <c r="Y5" s="29" t="s">
        <v>53</v>
      </c>
      <c r="Z5" s="29"/>
      <c r="AA5" s="29"/>
      <c r="AB5" s="29"/>
      <c r="AC5" s="29"/>
      <c r="AD5" s="29"/>
      <c r="AE5" s="15"/>
      <c r="AF5" s="29" t="s">
        <v>42</v>
      </c>
      <c r="AG5" s="15"/>
      <c r="AH5" s="29" t="s">
        <v>43</v>
      </c>
      <c r="AI5" s="15"/>
      <c r="AJ5" s="29" t="s">
        <v>54</v>
      </c>
      <c r="AK5" s="29"/>
      <c r="AL5" s="29"/>
      <c r="AM5" s="29"/>
      <c r="AN5" s="29"/>
    </row>
    <row r="6" spans="2:4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C6" s="12" t="s">
        <v>40</v>
      </c>
      <c r="AD6" s="12" t="s">
        <v>41</v>
      </c>
      <c r="AF6" s="12" t="s">
        <v>42</v>
      </c>
      <c r="AH6" s="12" t="s">
        <v>43</v>
      </c>
      <c r="AJ6" s="12" t="s">
        <v>44</v>
      </c>
      <c r="AK6" s="12" t="s">
        <v>45</v>
      </c>
      <c r="AL6" s="12" t="s">
        <v>46</v>
      </c>
      <c r="AM6" s="12" t="s">
        <v>47</v>
      </c>
      <c r="AN6" s="12" t="s">
        <v>48</v>
      </c>
    </row>
    <row r="7" spans="2:40" ht="30" customHeight="1" x14ac:dyDescent="0.35">
      <c r="B7" s="10" t="s">
        <v>19</v>
      </c>
      <c r="C7" s="10">
        <v>519</v>
      </c>
      <c r="D7" s="10">
        <v>259</v>
      </c>
      <c r="E7" s="10">
        <v>259</v>
      </c>
      <c r="F7" s="10"/>
      <c r="G7" s="10">
        <v>44</v>
      </c>
      <c r="H7" s="10">
        <v>108</v>
      </c>
      <c r="I7" s="10">
        <v>113</v>
      </c>
      <c r="J7" s="10">
        <v>117</v>
      </c>
      <c r="K7" s="10">
        <v>104</v>
      </c>
      <c r="L7" s="10">
        <v>33</v>
      </c>
      <c r="M7" s="10"/>
      <c r="N7" s="10">
        <v>28</v>
      </c>
      <c r="O7" s="10">
        <v>69</v>
      </c>
      <c r="P7" s="10">
        <v>159</v>
      </c>
      <c r="Q7" s="10">
        <v>171</v>
      </c>
      <c r="R7" s="10">
        <v>89</v>
      </c>
      <c r="S7" s="10"/>
      <c r="T7" s="10">
        <v>11</v>
      </c>
      <c r="U7" s="10">
        <v>81</v>
      </c>
      <c r="V7" s="10">
        <v>154</v>
      </c>
      <c r="W7" s="10">
        <v>222</v>
      </c>
      <c r="X7" s="10"/>
      <c r="Y7" s="10">
        <v>415</v>
      </c>
      <c r="Z7" s="10">
        <v>104</v>
      </c>
      <c r="AA7" s="10" t="s">
        <v>116</v>
      </c>
      <c r="AB7" s="10" t="s">
        <v>116</v>
      </c>
      <c r="AC7" s="10" t="s">
        <v>116</v>
      </c>
      <c r="AD7" s="10" t="s">
        <v>116</v>
      </c>
      <c r="AE7" s="10"/>
      <c r="AF7" s="10">
        <v>260</v>
      </c>
      <c r="AG7" s="10"/>
      <c r="AH7" s="10">
        <v>507</v>
      </c>
      <c r="AI7" s="10"/>
      <c r="AJ7" s="10">
        <v>190</v>
      </c>
      <c r="AK7" s="10">
        <v>70</v>
      </c>
      <c r="AL7" s="10">
        <v>111</v>
      </c>
      <c r="AM7" s="10">
        <v>108</v>
      </c>
      <c r="AN7" s="10">
        <v>40</v>
      </c>
    </row>
    <row r="8" spans="2:40" ht="30" customHeight="1" x14ac:dyDescent="0.35">
      <c r="B8" s="11" t="s">
        <v>20</v>
      </c>
      <c r="C8" s="11">
        <v>530</v>
      </c>
      <c r="D8" s="11">
        <v>293</v>
      </c>
      <c r="E8" s="11">
        <v>236</v>
      </c>
      <c r="F8" s="11"/>
      <c r="G8" s="11">
        <v>48</v>
      </c>
      <c r="H8" s="11">
        <v>122</v>
      </c>
      <c r="I8" s="11">
        <v>118</v>
      </c>
      <c r="J8" s="11">
        <v>120</v>
      </c>
      <c r="K8" s="11">
        <v>90</v>
      </c>
      <c r="L8" s="11">
        <v>32</v>
      </c>
      <c r="M8" s="11"/>
      <c r="N8" s="11">
        <v>29</v>
      </c>
      <c r="O8" s="11">
        <v>72</v>
      </c>
      <c r="P8" s="11">
        <v>160</v>
      </c>
      <c r="Q8" s="11">
        <v>175</v>
      </c>
      <c r="R8" s="11">
        <v>91</v>
      </c>
      <c r="S8" s="11"/>
      <c r="T8" s="11">
        <v>11</v>
      </c>
      <c r="U8" s="11">
        <v>83</v>
      </c>
      <c r="V8" s="11">
        <v>156</v>
      </c>
      <c r="W8" s="11">
        <v>230</v>
      </c>
      <c r="X8" s="11"/>
      <c r="Y8" s="11">
        <v>428</v>
      </c>
      <c r="Z8" s="11">
        <v>102</v>
      </c>
      <c r="AA8" s="11" t="s">
        <v>116</v>
      </c>
      <c r="AB8" s="11" t="s">
        <v>116</v>
      </c>
      <c r="AC8" s="11" t="s">
        <v>116</v>
      </c>
      <c r="AD8" s="11" t="s">
        <v>116</v>
      </c>
      <c r="AE8" s="11"/>
      <c r="AF8" s="11">
        <v>267</v>
      </c>
      <c r="AG8" s="11"/>
      <c r="AH8" s="11">
        <v>519</v>
      </c>
      <c r="AI8" s="11"/>
      <c r="AJ8" s="11">
        <v>187</v>
      </c>
      <c r="AK8" s="11">
        <v>69</v>
      </c>
      <c r="AL8" s="11">
        <v>107</v>
      </c>
      <c r="AM8" s="11">
        <v>122</v>
      </c>
      <c r="AN8" s="11">
        <v>45</v>
      </c>
    </row>
    <row r="9" spans="2:40" x14ac:dyDescent="0.35">
      <c r="B9" s="18" t="s">
        <v>548</v>
      </c>
      <c r="C9" s="17">
        <v>0.49134406600760899</v>
      </c>
      <c r="D9" s="17">
        <v>0.450068904008186</v>
      </c>
      <c r="E9" s="17">
        <v>0.54042740218377705</v>
      </c>
      <c r="F9" s="17"/>
      <c r="G9" s="17">
        <v>0.46414219332071899</v>
      </c>
      <c r="H9" s="17">
        <v>0.35433973652256001</v>
      </c>
      <c r="I9" s="17">
        <v>0.48805588370707598</v>
      </c>
      <c r="J9" s="17">
        <v>0.55150791529917897</v>
      </c>
      <c r="K9" s="17">
        <v>0.60720045770611197</v>
      </c>
      <c r="L9" s="17">
        <v>0.51341385868297995</v>
      </c>
      <c r="M9" s="17"/>
      <c r="N9" s="17">
        <v>0.59279690934036999</v>
      </c>
      <c r="O9" s="17">
        <v>0.64798628455283602</v>
      </c>
      <c r="P9" s="17">
        <v>0.63051739642370797</v>
      </c>
      <c r="Q9" s="17">
        <v>0.35167681638396198</v>
      </c>
      <c r="R9" s="17">
        <v>0.35518804504183599</v>
      </c>
      <c r="S9" s="17"/>
      <c r="T9" s="17">
        <v>0.347642146728527</v>
      </c>
      <c r="U9" s="17">
        <v>0.60748624942784102</v>
      </c>
      <c r="V9" s="17">
        <v>0.48455360543237203</v>
      </c>
      <c r="W9" s="17">
        <v>0.42879607971260503</v>
      </c>
      <c r="X9" s="17"/>
      <c r="Y9" s="17">
        <v>0.46355151127175398</v>
      </c>
      <c r="Z9" s="17">
        <v>0.607338960980641</v>
      </c>
      <c r="AA9" s="17" t="s">
        <v>117</v>
      </c>
      <c r="AB9" s="17" t="s">
        <v>117</v>
      </c>
      <c r="AC9" s="17" t="s">
        <v>117</v>
      </c>
      <c r="AD9" s="17" t="s">
        <v>117</v>
      </c>
      <c r="AE9" s="17"/>
      <c r="AF9" s="17">
        <v>0.49140222944728501</v>
      </c>
      <c r="AG9" s="17"/>
      <c r="AH9" s="17">
        <v>0.496788468694914</v>
      </c>
      <c r="AI9" s="17"/>
      <c r="AJ9" s="17">
        <v>0.36925564135144201</v>
      </c>
      <c r="AK9" s="17">
        <v>0.49453242198312097</v>
      </c>
      <c r="AL9" s="17">
        <v>0.60769908322292998</v>
      </c>
      <c r="AM9" s="17">
        <v>0.56696020951300397</v>
      </c>
      <c r="AN9" s="17">
        <v>0.51115347596786997</v>
      </c>
    </row>
    <row r="10" spans="2:40" ht="43.5" x14ac:dyDescent="0.35">
      <c r="B10" s="18" t="s">
        <v>546</v>
      </c>
      <c r="C10" s="17">
        <v>0.15102233116911601</v>
      </c>
      <c r="D10" s="17">
        <v>0.13385079377280901</v>
      </c>
      <c r="E10" s="17">
        <v>0.172963105853737</v>
      </c>
      <c r="F10" s="17"/>
      <c r="G10" s="17">
        <v>9.3432721333566601E-2</v>
      </c>
      <c r="H10" s="17">
        <v>0.24887805658305301</v>
      </c>
      <c r="I10" s="17">
        <v>0.16090626530864399</v>
      </c>
      <c r="J10" s="17">
        <v>0.14489850834506901</v>
      </c>
      <c r="K10" s="17">
        <v>7.5856829864415498E-2</v>
      </c>
      <c r="L10" s="17">
        <v>6.1952341375308702E-2</v>
      </c>
      <c r="M10" s="17"/>
      <c r="N10" s="17">
        <v>0</v>
      </c>
      <c r="O10" s="17">
        <v>0.11440600310042399</v>
      </c>
      <c r="P10" s="17">
        <v>7.1927173358673199E-2</v>
      </c>
      <c r="Q10" s="17">
        <v>0.242238171336596</v>
      </c>
      <c r="R10" s="17">
        <v>0.19625021095911499</v>
      </c>
      <c r="S10" s="17"/>
      <c r="T10" s="17">
        <v>8.0499794183582302E-2</v>
      </c>
      <c r="U10" s="17">
        <v>0.103309460592345</v>
      </c>
      <c r="V10" s="17">
        <v>0.149389514103446</v>
      </c>
      <c r="W10" s="17">
        <v>0.18528167509985799</v>
      </c>
      <c r="X10" s="17"/>
      <c r="Y10" s="17">
        <v>0.161388867438232</v>
      </c>
      <c r="Z10" s="17">
        <v>0.107756596975239</v>
      </c>
      <c r="AA10" s="17" t="s">
        <v>117</v>
      </c>
      <c r="AB10" s="17" t="s">
        <v>117</v>
      </c>
      <c r="AC10" s="17" t="s">
        <v>117</v>
      </c>
      <c r="AD10" s="17" t="s">
        <v>117</v>
      </c>
      <c r="AE10" s="17"/>
      <c r="AF10" s="17">
        <v>0.15047641932320299</v>
      </c>
      <c r="AG10" s="17"/>
      <c r="AH10" s="17">
        <v>0.152526617404071</v>
      </c>
      <c r="AI10" s="17"/>
      <c r="AJ10" s="17">
        <v>0.22643489416562401</v>
      </c>
      <c r="AK10" s="17">
        <v>0.123399193184067</v>
      </c>
      <c r="AL10" s="17">
        <v>9.9044759596433801E-2</v>
      </c>
      <c r="AM10" s="17">
        <v>0.10650845429331</v>
      </c>
      <c r="AN10" s="17">
        <v>0.124914781521293</v>
      </c>
    </row>
    <row r="11" spans="2:40" ht="29" x14ac:dyDescent="0.35">
      <c r="B11" s="18" t="s">
        <v>547</v>
      </c>
      <c r="C11" s="17">
        <v>9.8710386768362399E-2</v>
      </c>
      <c r="D11" s="17">
        <v>0.11682442671326999</v>
      </c>
      <c r="E11" s="17">
        <v>7.6647437625327497E-2</v>
      </c>
      <c r="F11" s="17"/>
      <c r="G11" s="17">
        <v>0.101381357314316</v>
      </c>
      <c r="H11" s="17">
        <v>0.169721231262802</v>
      </c>
      <c r="I11" s="17">
        <v>0.10512482550824601</v>
      </c>
      <c r="J11" s="17">
        <v>5.9083553103751102E-2</v>
      </c>
      <c r="K11" s="17">
        <v>5.8675719450724299E-2</v>
      </c>
      <c r="L11" s="17">
        <v>6.1885464867955299E-2</v>
      </c>
      <c r="M11" s="17"/>
      <c r="N11" s="17">
        <v>3.4955013547276002E-2</v>
      </c>
      <c r="O11" s="17">
        <v>6.1801886306237702E-2</v>
      </c>
      <c r="P11" s="17">
        <v>4.4687290516370298E-2</v>
      </c>
      <c r="Q11" s="17">
        <v>0.12992430838775099</v>
      </c>
      <c r="R11" s="17">
        <v>0.18583651125119899</v>
      </c>
      <c r="S11" s="17"/>
      <c r="T11" s="17">
        <v>0.118938556687051</v>
      </c>
      <c r="U11" s="17">
        <v>8.7366151599821196E-2</v>
      </c>
      <c r="V11" s="17">
        <v>9.4511459537162099E-2</v>
      </c>
      <c r="W11" s="17">
        <v>0.117251634728087</v>
      </c>
      <c r="X11" s="17"/>
      <c r="Y11" s="17">
        <v>0.115141437941873</v>
      </c>
      <c r="Z11" s="17">
        <v>3.01338174935309E-2</v>
      </c>
      <c r="AA11" s="17" t="s">
        <v>117</v>
      </c>
      <c r="AB11" s="17" t="s">
        <v>117</v>
      </c>
      <c r="AC11" s="17" t="s">
        <v>117</v>
      </c>
      <c r="AD11" s="17" t="s">
        <v>117</v>
      </c>
      <c r="AE11" s="17"/>
      <c r="AF11" s="17">
        <v>9.9311764455888199E-2</v>
      </c>
      <c r="AG11" s="17"/>
      <c r="AH11" s="17">
        <v>9.9055238123550396E-2</v>
      </c>
      <c r="AI11" s="17"/>
      <c r="AJ11" s="17">
        <v>0.143876909926061</v>
      </c>
      <c r="AK11" s="17">
        <v>4.32913283502449E-2</v>
      </c>
      <c r="AL11" s="17">
        <v>6.12249360226442E-2</v>
      </c>
      <c r="AM11" s="17">
        <v>8.9165166373676705E-2</v>
      </c>
      <c r="AN11" s="17">
        <v>0.111494944826763</v>
      </c>
    </row>
    <row r="12" spans="2:40" x14ac:dyDescent="0.35">
      <c r="B12" s="18" t="s">
        <v>550</v>
      </c>
      <c r="C12" s="17">
        <v>9.4620162424178797E-2</v>
      </c>
      <c r="D12" s="17">
        <v>9.0147532041911796E-2</v>
      </c>
      <c r="E12" s="17">
        <v>0.10056687535417499</v>
      </c>
      <c r="F12" s="17"/>
      <c r="G12" s="17">
        <v>0.109272732333017</v>
      </c>
      <c r="H12" s="17">
        <v>0.180977213334403</v>
      </c>
      <c r="I12" s="17">
        <v>7.5938897810914896E-2</v>
      </c>
      <c r="J12" s="17">
        <v>8.6029779600671902E-2</v>
      </c>
      <c r="K12" s="17">
        <v>2.7672399040197599E-2</v>
      </c>
      <c r="L12" s="17">
        <v>3.2838427657880601E-2</v>
      </c>
      <c r="M12" s="17"/>
      <c r="N12" s="17">
        <v>3.1307288952535699E-2</v>
      </c>
      <c r="O12" s="17">
        <v>5.4709585702850297E-2</v>
      </c>
      <c r="P12" s="17">
        <v>4.2746948134372902E-2</v>
      </c>
      <c r="Q12" s="17">
        <v>0.107276078379353</v>
      </c>
      <c r="R12" s="17">
        <v>0.215647095616776</v>
      </c>
      <c r="S12" s="17"/>
      <c r="T12" s="17">
        <v>8.0499794183582302E-2</v>
      </c>
      <c r="U12" s="17">
        <v>5.9372090401791901E-2</v>
      </c>
      <c r="V12" s="17">
        <v>0.120632811049217</v>
      </c>
      <c r="W12" s="17">
        <v>0.111034960449098</v>
      </c>
      <c r="X12" s="17"/>
      <c r="Y12" s="17">
        <v>0.103507484682623</v>
      </c>
      <c r="Z12" s="17">
        <v>5.7528069892297098E-2</v>
      </c>
      <c r="AA12" s="17" t="s">
        <v>117</v>
      </c>
      <c r="AB12" s="17" t="s">
        <v>117</v>
      </c>
      <c r="AC12" s="17" t="s">
        <v>117</v>
      </c>
      <c r="AD12" s="17" t="s">
        <v>117</v>
      </c>
      <c r="AE12" s="17"/>
      <c r="AF12" s="17">
        <v>8.2340205228507296E-2</v>
      </c>
      <c r="AG12" s="17"/>
      <c r="AH12" s="17">
        <v>9.0688179960838305E-2</v>
      </c>
      <c r="AI12" s="17"/>
      <c r="AJ12" s="17">
        <v>0.15047372932186001</v>
      </c>
      <c r="AK12" s="17">
        <v>6.9597548550914698E-2</v>
      </c>
      <c r="AL12" s="17">
        <v>6.2129671649582101E-2</v>
      </c>
      <c r="AM12" s="17">
        <v>6.5490424736225905E-2</v>
      </c>
      <c r="AN12" s="17">
        <v>5.7728354153215401E-2</v>
      </c>
    </row>
    <row r="13" spans="2:40" ht="29" x14ac:dyDescent="0.35">
      <c r="B13" s="18" t="s">
        <v>549</v>
      </c>
      <c r="C13" s="17">
        <v>8.9562589446072802E-2</v>
      </c>
      <c r="D13" s="17">
        <v>0.110963531165004</v>
      </c>
      <c r="E13" s="17">
        <v>6.3382702722761794E-2</v>
      </c>
      <c r="F13" s="17"/>
      <c r="G13" s="17">
        <v>0.11987613958078</v>
      </c>
      <c r="H13" s="17">
        <v>0.11316842516188801</v>
      </c>
      <c r="I13" s="17">
        <v>0.108438021203609</v>
      </c>
      <c r="J13" s="17">
        <v>9.7273748210590094E-2</v>
      </c>
      <c r="K13" s="17">
        <v>2.79245999043146E-2</v>
      </c>
      <c r="L13" s="17">
        <v>2.9113913717428101E-2</v>
      </c>
      <c r="M13" s="17"/>
      <c r="N13" s="17">
        <v>0</v>
      </c>
      <c r="O13" s="17">
        <v>3.0383618882730098E-2</v>
      </c>
      <c r="P13" s="17">
        <v>3.5147290082539598E-2</v>
      </c>
      <c r="Q13" s="17">
        <v>0.113797276041547</v>
      </c>
      <c r="R13" s="17">
        <v>0.21612224691450799</v>
      </c>
      <c r="S13" s="17"/>
      <c r="T13" s="17">
        <v>8.0499794183582302E-2</v>
      </c>
      <c r="U13" s="17">
        <v>3.9010774224581497E-2</v>
      </c>
      <c r="V13" s="17">
        <v>8.4592889213353895E-2</v>
      </c>
      <c r="W13" s="17">
        <v>0.13122874298788201</v>
      </c>
      <c r="X13" s="17"/>
      <c r="Y13" s="17">
        <v>9.6453896576941298E-2</v>
      </c>
      <c r="Z13" s="17">
        <v>6.0801057644868803E-2</v>
      </c>
      <c r="AA13" s="17" t="s">
        <v>117</v>
      </c>
      <c r="AB13" s="17" t="s">
        <v>117</v>
      </c>
      <c r="AC13" s="17" t="s">
        <v>117</v>
      </c>
      <c r="AD13" s="17" t="s">
        <v>117</v>
      </c>
      <c r="AE13" s="17"/>
      <c r="AF13" s="17">
        <v>9.7583719111871706E-2</v>
      </c>
      <c r="AG13" s="17"/>
      <c r="AH13" s="17">
        <v>9.1472339620063098E-2</v>
      </c>
      <c r="AI13" s="17"/>
      <c r="AJ13" s="17">
        <v>0.1321169863377</v>
      </c>
      <c r="AK13" s="17">
        <v>6.19936247448361E-2</v>
      </c>
      <c r="AL13" s="17">
        <v>5.32163727608519E-2</v>
      </c>
      <c r="AM13" s="17">
        <v>3.3525580278070802E-2</v>
      </c>
      <c r="AN13" s="17">
        <v>0.19260210542178899</v>
      </c>
    </row>
    <row r="14" spans="2:40" x14ac:dyDescent="0.35">
      <c r="B14" s="18" t="s">
        <v>551</v>
      </c>
      <c r="C14" s="17">
        <v>7.8043632797978005E-2</v>
      </c>
      <c r="D14" s="17">
        <v>9.4818555951547701E-2</v>
      </c>
      <c r="E14" s="17">
        <v>5.7555662575928403E-2</v>
      </c>
      <c r="F14" s="17"/>
      <c r="G14" s="17">
        <v>9.3234295776539605E-2</v>
      </c>
      <c r="H14" s="17">
        <v>8.6119619146860296E-2</v>
      </c>
      <c r="I14" s="17">
        <v>0.120019855933026</v>
      </c>
      <c r="J14" s="17">
        <v>7.1479563503482099E-2</v>
      </c>
      <c r="K14" s="17">
        <v>3.0234302010478699E-2</v>
      </c>
      <c r="L14" s="17">
        <v>2.9113913717428101E-2</v>
      </c>
      <c r="M14" s="17"/>
      <c r="N14" s="17">
        <v>3.4955013547276002E-2</v>
      </c>
      <c r="O14" s="17">
        <v>2.9281954129482899E-2</v>
      </c>
      <c r="P14" s="17">
        <v>1.96853344294881E-2</v>
      </c>
      <c r="Q14" s="17">
        <v>0.15355201251299899</v>
      </c>
      <c r="R14" s="17">
        <v>8.98102215276676E-2</v>
      </c>
      <c r="S14" s="17"/>
      <c r="T14" s="17">
        <v>9.1971108321051695E-2</v>
      </c>
      <c r="U14" s="17">
        <v>4.9411410581358103E-2</v>
      </c>
      <c r="V14" s="17">
        <v>2.6332558953322701E-2</v>
      </c>
      <c r="W14" s="17">
        <v>0.13607760184136</v>
      </c>
      <c r="X14" s="17"/>
      <c r="Y14" s="17">
        <v>8.1897300961048594E-2</v>
      </c>
      <c r="Z14" s="17">
        <v>6.1959978809177703E-2</v>
      </c>
      <c r="AA14" s="17" t="s">
        <v>117</v>
      </c>
      <c r="AB14" s="17" t="s">
        <v>117</v>
      </c>
      <c r="AC14" s="17" t="s">
        <v>117</v>
      </c>
      <c r="AD14" s="17" t="s">
        <v>117</v>
      </c>
      <c r="AE14" s="17"/>
      <c r="AF14" s="17">
        <v>0.107213532231737</v>
      </c>
      <c r="AG14" s="17"/>
      <c r="AH14" s="17">
        <v>7.9707763348876304E-2</v>
      </c>
      <c r="AI14" s="17"/>
      <c r="AJ14" s="17">
        <v>7.9509270403320204E-2</v>
      </c>
      <c r="AK14" s="17">
        <v>4.8368730715229902E-2</v>
      </c>
      <c r="AL14" s="17">
        <v>9.3249139533412101E-2</v>
      </c>
      <c r="AM14" s="17">
        <v>5.8041193538911302E-2</v>
      </c>
      <c r="AN14" s="17">
        <v>0.13487375126857401</v>
      </c>
    </row>
    <row r="15" spans="2:40" x14ac:dyDescent="0.35">
      <c r="B15" s="18" t="s">
        <v>552</v>
      </c>
      <c r="C15" s="17">
        <v>6.31444790976671E-2</v>
      </c>
      <c r="D15" s="17">
        <v>8.0696676609085902E-2</v>
      </c>
      <c r="E15" s="17">
        <v>4.16295384889597E-2</v>
      </c>
      <c r="F15" s="17"/>
      <c r="G15" s="17">
        <v>0.15961756352737499</v>
      </c>
      <c r="H15" s="17">
        <v>0.11987199073933399</v>
      </c>
      <c r="I15" s="17">
        <v>5.3723816661597097E-2</v>
      </c>
      <c r="J15" s="17">
        <v>4.0459805884351302E-2</v>
      </c>
      <c r="K15" s="17">
        <v>0</v>
      </c>
      <c r="L15" s="17">
        <v>0</v>
      </c>
      <c r="M15" s="17"/>
      <c r="N15" s="17">
        <v>6.5121086608149303E-2</v>
      </c>
      <c r="O15" s="17">
        <v>1.2719855606584601E-2</v>
      </c>
      <c r="P15" s="17">
        <v>2.98536780221559E-2</v>
      </c>
      <c r="Q15" s="17">
        <v>7.6010493781587599E-2</v>
      </c>
      <c r="R15" s="17">
        <v>0.13768343647039499</v>
      </c>
      <c r="S15" s="17"/>
      <c r="T15" s="17">
        <v>0</v>
      </c>
      <c r="U15" s="17">
        <v>6.7750898206288199E-2</v>
      </c>
      <c r="V15" s="17">
        <v>6.6138548267231395E-2</v>
      </c>
      <c r="W15" s="17">
        <v>7.2428785255356495E-2</v>
      </c>
      <c r="X15" s="17"/>
      <c r="Y15" s="17">
        <v>7.1616542349481199E-2</v>
      </c>
      <c r="Z15" s="17">
        <v>2.7785509890303099E-2</v>
      </c>
      <c r="AA15" s="17" t="s">
        <v>117</v>
      </c>
      <c r="AB15" s="17" t="s">
        <v>117</v>
      </c>
      <c r="AC15" s="17" t="s">
        <v>117</v>
      </c>
      <c r="AD15" s="17" t="s">
        <v>117</v>
      </c>
      <c r="AE15" s="17"/>
      <c r="AF15" s="17">
        <v>7.0721421862628697E-2</v>
      </c>
      <c r="AG15" s="17"/>
      <c r="AH15" s="17">
        <v>6.4490913816550505E-2</v>
      </c>
      <c r="AI15" s="17"/>
      <c r="AJ15" s="17">
        <v>0.10953697116872201</v>
      </c>
      <c r="AK15" s="17">
        <v>3.5057335954665897E-2</v>
      </c>
      <c r="AL15" s="17">
        <v>5.0696870379784001E-2</v>
      </c>
      <c r="AM15" s="17">
        <v>1.89440866698963E-2</v>
      </c>
      <c r="AN15" s="17">
        <v>6.2847818914453596E-2</v>
      </c>
    </row>
    <row r="16" spans="2:40" x14ac:dyDescent="0.35">
      <c r="B16" s="18" t="s">
        <v>79</v>
      </c>
      <c r="C16" s="19">
        <v>0.142599985074051</v>
      </c>
      <c r="D16" s="19">
        <v>0.13259430228978999</v>
      </c>
      <c r="E16" s="19">
        <v>0.15561364091152399</v>
      </c>
      <c r="F16" s="19"/>
      <c r="G16" s="19">
        <v>8.5110175981254005E-2</v>
      </c>
      <c r="H16" s="19">
        <v>6.7445494973076697E-2</v>
      </c>
      <c r="I16" s="19">
        <v>0.118936575092438</v>
      </c>
      <c r="J16" s="19">
        <v>0.12564805772739501</v>
      </c>
      <c r="K16" s="19">
        <v>0.24962096404588599</v>
      </c>
      <c r="L16" s="19">
        <v>0.36647284901420901</v>
      </c>
      <c r="M16" s="19"/>
      <c r="N16" s="19">
        <v>0.27581970155166902</v>
      </c>
      <c r="O16" s="19">
        <v>9.6492362358225003E-2</v>
      </c>
      <c r="P16" s="19">
        <v>0.177020555416221</v>
      </c>
      <c r="Q16" s="19">
        <v>0.130625720742688</v>
      </c>
      <c r="R16" s="19">
        <v>9.2380690375189395E-2</v>
      </c>
      <c r="S16" s="19"/>
      <c r="T16" s="19">
        <v>0.28044859989620602</v>
      </c>
      <c r="U16" s="19">
        <v>8.5735240165137699E-2</v>
      </c>
      <c r="V16" s="19">
        <v>0.162050295137418</v>
      </c>
      <c r="W16" s="19">
        <v>0.121123632115287</v>
      </c>
      <c r="X16" s="19"/>
      <c r="Y16" s="19">
        <v>0.13635653330141201</v>
      </c>
      <c r="Z16" s="19">
        <v>0.16865763035061601</v>
      </c>
      <c r="AA16" s="19" t="s">
        <v>117</v>
      </c>
      <c r="AB16" s="19" t="s">
        <v>117</v>
      </c>
      <c r="AC16" s="19" t="s">
        <v>117</v>
      </c>
      <c r="AD16" s="19" t="s">
        <v>117</v>
      </c>
      <c r="AE16" s="19"/>
      <c r="AF16" s="19">
        <v>0.13237369001089</v>
      </c>
      <c r="AG16" s="19"/>
      <c r="AH16" s="19">
        <v>0.138775651013648</v>
      </c>
      <c r="AI16" s="19"/>
      <c r="AJ16" s="19">
        <v>0.11100415133958</v>
      </c>
      <c r="AK16" s="19">
        <v>0.16626184846338701</v>
      </c>
      <c r="AL16" s="19">
        <v>0.15551420833090299</v>
      </c>
      <c r="AM16" s="19">
        <v>0.18706889059564699</v>
      </c>
      <c r="AN16" s="19">
        <v>8.6870548669700301E-2</v>
      </c>
    </row>
    <row r="17" spans="2:2" x14ac:dyDescent="0.35">
      <c r="B17" s="16" t="s">
        <v>222</v>
      </c>
    </row>
    <row r="18" spans="2:2" x14ac:dyDescent="0.35">
      <c r="B18" t="s">
        <v>63</v>
      </c>
    </row>
    <row r="19" spans="2:2" x14ac:dyDescent="0.35">
      <c r="B19" t="s">
        <v>64</v>
      </c>
    </row>
    <row r="21" spans="2:2" x14ac:dyDescent="0.35">
      <c r="B21" s="8" t="str">
        <f>HYPERLINK("#'Contents'!A1", "Return to Contents")</f>
        <v>Return to Contents</v>
      </c>
    </row>
  </sheetData>
  <mergeCells count="9">
    <mergeCell ref="AF5"/>
    <mergeCell ref="AH5"/>
    <mergeCell ref="AJ5:AN5"/>
    <mergeCell ref="D2:AH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800-000000000000}">
  <dimension ref="B2:AN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0" width="10.7265625" customWidth="1"/>
    <col min="41" max="41" width="2.1796875" customWidth="1"/>
  </cols>
  <sheetData>
    <row r="2" spans="2:40" ht="40" customHeight="1" x14ac:dyDescent="0.35">
      <c r="D2" s="30" t="s">
        <v>561</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row>
    <row r="5" spans="2:40" ht="30" customHeight="1" x14ac:dyDescent="0.35">
      <c r="B5" s="15"/>
      <c r="C5" s="15"/>
      <c r="D5" s="29" t="s">
        <v>49</v>
      </c>
      <c r="E5" s="29"/>
      <c r="F5" s="15"/>
      <c r="G5" s="29" t="s">
        <v>50</v>
      </c>
      <c r="H5" s="29"/>
      <c r="I5" s="29"/>
      <c r="J5" s="29"/>
      <c r="K5" s="29"/>
      <c r="L5" s="29"/>
      <c r="M5" s="15"/>
      <c r="N5" s="29" t="s">
        <v>51</v>
      </c>
      <c r="O5" s="29"/>
      <c r="P5" s="29"/>
      <c r="Q5" s="29"/>
      <c r="R5" s="29"/>
      <c r="S5" s="15"/>
      <c r="T5" s="29" t="s">
        <v>52</v>
      </c>
      <c r="U5" s="29"/>
      <c r="V5" s="29"/>
      <c r="W5" s="29"/>
      <c r="X5" s="15"/>
      <c r="Y5" s="29" t="s">
        <v>53</v>
      </c>
      <c r="Z5" s="29"/>
      <c r="AA5" s="29"/>
      <c r="AB5" s="29"/>
      <c r="AC5" s="29"/>
      <c r="AD5" s="29"/>
      <c r="AE5" s="15"/>
      <c r="AF5" s="29" t="s">
        <v>42</v>
      </c>
      <c r="AG5" s="15"/>
      <c r="AH5" s="29" t="s">
        <v>43</v>
      </c>
      <c r="AI5" s="15"/>
      <c r="AJ5" s="29" t="s">
        <v>54</v>
      </c>
      <c r="AK5" s="29"/>
      <c r="AL5" s="29"/>
      <c r="AM5" s="29"/>
      <c r="AN5" s="29"/>
    </row>
    <row r="6" spans="2:4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C6" s="12" t="s">
        <v>40</v>
      </c>
      <c r="AD6" s="12" t="s">
        <v>41</v>
      </c>
      <c r="AF6" s="12" t="s">
        <v>42</v>
      </c>
      <c r="AH6" s="12" t="s">
        <v>43</v>
      </c>
      <c r="AJ6" s="12" t="s">
        <v>44</v>
      </c>
      <c r="AK6" s="12" t="s">
        <v>45</v>
      </c>
      <c r="AL6" s="12" t="s">
        <v>46</v>
      </c>
      <c r="AM6" s="12" t="s">
        <v>47</v>
      </c>
      <c r="AN6" s="12" t="s">
        <v>48</v>
      </c>
    </row>
    <row r="7" spans="2:40" ht="30" customHeight="1" x14ac:dyDescent="0.35">
      <c r="B7" s="10" t="s">
        <v>19</v>
      </c>
      <c r="C7" s="10">
        <v>519</v>
      </c>
      <c r="D7" s="10">
        <v>259</v>
      </c>
      <c r="E7" s="10">
        <v>259</v>
      </c>
      <c r="F7" s="10"/>
      <c r="G7" s="10">
        <v>44</v>
      </c>
      <c r="H7" s="10">
        <v>108</v>
      </c>
      <c r="I7" s="10">
        <v>113</v>
      </c>
      <c r="J7" s="10">
        <v>117</v>
      </c>
      <c r="K7" s="10">
        <v>104</v>
      </c>
      <c r="L7" s="10">
        <v>33</v>
      </c>
      <c r="M7" s="10"/>
      <c r="N7" s="10">
        <v>28</v>
      </c>
      <c r="O7" s="10">
        <v>69</v>
      </c>
      <c r="P7" s="10">
        <v>159</v>
      </c>
      <c r="Q7" s="10">
        <v>171</v>
      </c>
      <c r="R7" s="10">
        <v>89</v>
      </c>
      <c r="S7" s="10"/>
      <c r="T7" s="10">
        <v>11</v>
      </c>
      <c r="U7" s="10">
        <v>81</v>
      </c>
      <c r="V7" s="10">
        <v>154</v>
      </c>
      <c r="W7" s="10">
        <v>222</v>
      </c>
      <c r="X7" s="10"/>
      <c r="Y7" s="10">
        <v>415</v>
      </c>
      <c r="Z7" s="10">
        <v>104</v>
      </c>
      <c r="AA7" s="10" t="s">
        <v>116</v>
      </c>
      <c r="AB7" s="10" t="s">
        <v>116</v>
      </c>
      <c r="AC7" s="10" t="s">
        <v>116</v>
      </c>
      <c r="AD7" s="10" t="s">
        <v>116</v>
      </c>
      <c r="AE7" s="10"/>
      <c r="AF7" s="10">
        <v>260</v>
      </c>
      <c r="AG7" s="10"/>
      <c r="AH7" s="10">
        <v>507</v>
      </c>
      <c r="AI7" s="10"/>
      <c r="AJ7" s="10">
        <v>190</v>
      </c>
      <c r="AK7" s="10">
        <v>70</v>
      </c>
      <c r="AL7" s="10">
        <v>111</v>
      </c>
      <c r="AM7" s="10">
        <v>108</v>
      </c>
      <c r="AN7" s="10">
        <v>40</v>
      </c>
    </row>
    <row r="8" spans="2:40" ht="30" customHeight="1" x14ac:dyDescent="0.35">
      <c r="B8" s="11" t="s">
        <v>20</v>
      </c>
      <c r="C8" s="11">
        <v>530</v>
      </c>
      <c r="D8" s="11">
        <v>293</v>
      </c>
      <c r="E8" s="11">
        <v>236</v>
      </c>
      <c r="F8" s="11"/>
      <c r="G8" s="11">
        <v>48</v>
      </c>
      <c r="H8" s="11">
        <v>122</v>
      </c>
      <c r="I8" s="11">
        <v>118</v>
      </c>
      <c r="J8" s="11">
        <v>120</v>
      </c>
      <c r="K8" s="11">
        <v>90</v>
      </c>
      <c r="L8" s="11">
        <v>32</v>
      </c>
      <c r="M8" s="11"/>
      <c r="N8" s="11">
        <v>29</v>
      </c>
      <c r="O8" s="11">
        <v>72</v>
      </c>
      <c r="P8" s="11">
        <v>160</v>
      </c>
      <c r="Q8" s="11">
        <v>175</v>
      </c>
      <c r="R8" s="11">
        <v>91</v>
      </c>
      <c r="S8" s="11"/>
      <c r="T8" s="11">
        <v>11</v>
      </c>
      <c r="U8" s="11">
        <v>83</v>
      </c>
      <c r="V8" s="11">
        <v>156</v>
      </c>
      <c r="W8" s="11">
        <v>230</v>
      </c>
      <c r="X8" s="11"/>
      <c r="Y8" s="11">
        <v>428</v>
      </c>
      <c r="Z8" s="11">
        <v>102</v>
      </c>
      <c r="AA8" s="11" t="s">
        <v>116</v>
      </c>
      <c r="AB8" s="11" t="s">
        <v>116</v>
      </c>
      <c r="AC8" s="11" t="s">
        <v>116</v>
      </c>
      <c r="AD8" s="11" t="s">
        <v>116</v>
      </c>
      <c r="AE8" s="11"/>
      <c r="AF8" s="11">
        <v>267</v>
      </c>
      <c r="AG8" s="11"/>
      <c r="AH8" s="11">
        <v>519</v>
      </c>
      <c r="AI8" s="11"/>
      <c r="AJ8" s="11">
        <v>187</v>
      </c>
      <c r="AK8" s="11">
        <v>69</v>
      </c>
      <c r="AL8" s="11">
        <v>107</v>
      </c>
      <c r="AM8" s="11">
        <v>122</v>
      </c>
      <c r="AN8" s="11">
        <v>45</v>
      </c>
    </row>
    <row r="9" spans="2:40" x14ac:dyDescent="0.35">
      <c r="B9" s="18" t="s">
        <v>548</v>
      </c>
      <c r="C9" s="17">
        <v>0.456818567256282</v>
      </c>
      <c r="D9" s="17">
        <v>0.40905823256894402</v>
      </c>
      <c r="E9" s="17">
        <v>0.51380427786857996</v>
      </c>
      <c r="F9" s="17"/>
      <c r="G9" s="17">
        <v>0.468730294084029</v>
      </c>
      <c r="H9" s="17">
        <v>0.384370560481815</v>
      </c>
      <c r="I9" s="17">
        <v>0.35631412315511801</v>
      </c>
      <c r="J9" s="17">
        <v>0.55544568089062296</v>
      </c>
      <c r="K9" s="17">
        <v>0.51840546266070597</v>
      </c>
      <c r="L9" s="17">
        <v>0.54169656036037594</v>
      </c>
      <c r="M9" s="17"/>
      <c r="N9" s="17">
        <v>0.50114032848194601</v>
      </c>
      <c r="O9" s="17">
        <v>0.627189505425091</v>
      </c>
      <c r="P9" s="17">
        <v>0.56397961828362897</v>
      </c>
      <c r="Q9" s="17">
        <v>0.36726168121146502</v>
      </c>
      <c r="R9" s="17">
        <v>0.28673120510414801</v>
      </c>
      <c r="S9" s="17"/>
      <c r="T9" s="17">
        <v>0.54708049759916</v>
      </c>
      <c r="U9" s="17">
        <v>0.56106750475662803</v>
      </c>
      <c r="V9" s="17">
        <v>0.44281233412827098</v>
      </c>
      <c r="W9" s="17">
        <v>0.39695474796626901</v>
      </c>
      <c r="X9" s="17"/>
      <c r="Y9" s="17">
        <v>0.433544507894778</v>
      </c>
      <c r="Z9" s="17">
        <v>0.55395508805805505</v>
      </c>
      <c r="AA9" s="17" t="s">
        <v>117</v>
      </c>
      <c r="AB9" s="17" t="s">
        <v>117</v>
      </c>
      <c r="AC9" s="17" t="s">
        <v>117</v>
      </c>
      <c r="AD9" s="17" t="s">
        <v>117</v>
      </c>
      <c r="AE9" s="17"/>
      <c r="AF9" s="17">
        <v>0.47191558149149399</v>
      </c>
      <c r="AG9" s="17"/>
      <c r="AH9" s="17">
        <v>0.45981080513502498</v>
      </c>
      <c r="AI9" s="17"/>
      <c r="AJ9" s="17">
        <v>0.40153354375130301</v>
      </c>
      <c r="AK9" s="17">
        <v>0.45503571052761999</v>
      </c>
      <c r="AL9" s="17">
        <v>0.54062280527043904</v>
      </c>
      <c r="AM9" s="17">
        <v>0.46816847838040199</v>
      </c>
      <c r="AN9" s="17">
        <v>0.458413292688298</v>
      </c>
    </row>
    <row r="10" spans="2:40" ht="29" x14ac:dyDescent="0.35">
      <c r="B10" s="18" t="s">
        <v>547</v>
      </c>
      <c r="C10" s="17">
        <v>0.13390981537298699</v>
      </c>
      <c r="D10" s="17">
        <v>0.148885068589067</v>
      </c>
      <c r="E10" s="17">
        <v>0.115889270344952</v>
      </c>
      <c r="F10" s="17"/>
      <c r="G10" s="17">
        <v>0.13715424718483399</v>
      </c>
      <c r="H10" s="17">
        <v>0.17500535971820899</v>
      </c>
      <c r="I10" s="17">
        <v>0.19945190128562601</v>
      </c>
      <c r="J10" s="17">
        <v>0.109898643168441</v>
      </c>
      <c r="K10" s="17">
        <v>5.9910364554963999E-2</v>
      </c>
      <c r="L10" s="17">
        <v>2.9047037210074698E-2</v>
      </c>
      <c r="M10" s="17"/>
      <c r="N10" s="17">
        <v>7.2087085881518201E-2</v>
      </c>
      <c r="O10" s="17">
        <v>8.7697663940378201E-2</v>
      </c>
      <c r="P10" s="17">
        <v>8.6717148343076797E-2</v>
      </c>
      <c r="Q10" s="17">
        <v>0.18220611421810101</v>
      </c>
      <c r="R10" s="17">
        <v>0.18424318141146101</v>
      </c>
      <c r="S10" s="17"/>
      <c r="T10" s="17">
        <v>0</v>
      </c>
      <c r="U10" s="17">
        <v>0.12988689421233501</v>
      </c>
      <c r="V10" s="17">
        <v>0.122038151170583</v>
      </c>
      <c r="W10" s="17">
        <v>0.152156973590137</v>
      </c>
      <c r="X10" s="17"/>
      <c r="Y10" s="17">
        <v>0.143495517959533</v>
      </c>
      <c r="Z10" s="17">
        <v>9.3902965504857494E-2</v>
      </c>
      <c r="AA10" s="17" t="s">
        <v>117</v>
      </c>
      <c r="AB10" s="17" t="s">
        <v>117</v>
      </c>
      <c r="AC10" s="17" t="s">
        <v>117</v>
      </c>
      <c r="AD10" s="17" t="s">
        <v>117</v>
      </c>
      <c r="AE10" s="17"/>
      <c r="AF10" s="17">
        <v>0.12813233318641501</v>
      </c>
      <c r="AG10" s="17"/>
      <c r="AH10" s="17">
        <v>0.13500522692655501</v>
      </c>
      <c r="AI10" s="17"/>
      <c r="AJ10" s="17">
        <v>0.16070694301730201</v>
      </c>
      <c r="AK10" s="17">
        <v>8.9248069897692697E-2</v>
      </c>
      <c r="AL10" s="17">
        <v>8.9461876523768497E-2</v>
      </c>
      <c r="AM10" s="17">
        <v>0.14586455068586701</v>
      </c>
      <c r="AN10" s="17">
        <v>0.16479947039134299</v>
      </c>
    </row>
    <row r="11" spans="2:40" ht="43.5" x14ac:dyDescent="0.35">
      <c r="B11" s="18" t="s">
        <v>546</v>
      </c>
      <c r="C11" s="17">
        <v>0.128507826393567</v>
      </c>
      <c r="D11" s="17">
        <v>0.14912028988797399</v>
      </c>
      <c r="E11" s="17">
        <v>0.10346965757019499</v>
      </c>
      <c r="F11" s="17"/>
      <c r="G11" s="17">
        <v>0.106709013416404</v>
      </c>
      <c r="H11" s="17">
        <v>0.19034587473332901</v>
      </c>
      <c r="I11" s="17">
        <v>0.13806294350141299</v>
      </c>
      <c r="J11" s="17">
        <v>0.13088882929571</v>
      </c>
      <c r="K11" s="17">
        <v>7.5717025594218598E-2</v>
      </c>
      <c r="L11" s="17">
        <v>2.9113913717428101E-2</v>
      </c>
      <c r="M11" s="17"/>
      <c r="N11" s="17">
        <v>0.11146670349252701</v>
      </c>
      <c r="O11" s="17">
        <v>5.8689394915016402E-2</v>
      </c>
      <c r="P11" s="17">
        <v>0.11675614023367099</v>
      </c>
      <c r="Q11" s="17">
        <v>0.16642222088925099</v>
      </c>
      <c r="R11" s="17">
        <v>0.140916295207442</v>
      </c>
      <c r="S11" s="17"/>
      <c r="T11" s="17">
        <v>0</v>
      </c>
      <c r="U11" s="17">
        <v>0.11629532670743301</v>
      </c>
      <c r="V11" s="17">
        <v>8.0666399106365194E-2</v>
      </c>
      <c r="W11" s="17">
        <v>0.18380234321523001</v>
      </c>
      <c r="X11" s="17"/>
      <c r="Y11" s="17">
        <v>0.13970495609263001</v>
      </c>
      <c r="Z11" s="17">
        <v>8.17755307918763E-2</v>
      </c>
      <c r="AA11" s="17" t="s">
        <v>117</v>
      </c>
      <c r="AB11" s="17" t="s">
        <v>117</v>
      </c>
      <c r="AC11" s="17" t="s">
        <v>117</v>
      </c>
      <c r="AD11" s="17" t="s">
        <v>117</v>
      </c>
      <c r="AE11" s="17"/>
      <c r="AF11" s="17">
        <v>0.115710824030438</v>
      </c>
      <c r="AG11" s="17"/>
      <c r="AH11" s="17">
        <v>0.12794530862449099</v>
      </c>
      <c r="AI11" s="17"/>
      <c r="AJ11" s="17">
        <v>0.17294378110139599</v>
      </c>
      <c r="AK11" s="17">
        <v>0.13583756684038301</v>
      </c>
      <c r="AL11" s="17">
        <v>8.4320269870678199E-2</v>
      </c>
      <c r="AM11" s="17">
        <v>0.101209992529134</v>
      </c>
      <c r="AN11" s="17">
        <v>0.1121071977019</v>
      </c>
    </row>
    <row r="12" spans="2:40" x14ac:dyDescent="0.35">
      <c r="B12" s="18" t="s">
        <v>551</v>
      </c>
      <c r="C12" s="17">
        <v>0.103128815380563</v>
      </c>
      <c r="D12" s="17">
        <v>0.124294746916564</v>
      </c>
      <c r="E12" s="17">
        <v>7.7297436970856101E-2</v>
      </c>
      <c r="F12" s="17"/>
      <c r="G12" s="17">
        <v>0.143112205297103</v>
      </c>
      <c r="H12" s="17">
        <v>0.12864877384434201</v>
      </c>
      <c r="I12" s="17">
        <v>0.16050650110964801</v>
      </c>
      <c r="J12" s="17">
        <v>5.18216310952304E-2</v>
      </c>
      <c r="K12" s="17">
        <v>5.66998506692553E-2</v>
      </c>
      <c r="L12" s="17">
        <v>5.81609509275028E-2</v>
      </c>
      <c r="M12" s="17"/>
      <c r="N12" s="17">
        <v>3.4955013547276002E-2</v>
      </c>
      <c r="O12" s="17">
        <v>1.14071403589257E-2</v>
      </c>
      <c r="P12" s="17">
        <v>4.30057391046446E-2</v>
      </c>
      <c r="Q12" s="17">
        <v>0.167500693185761</v>
      </c>
      <c r="R12" s="17">
        <v>0.17017819596768499</v>
      </c>
      <c r="S12" s="17"/>
      <c r="T12" s="17">
        <v>0.26899795979554703</v>
      </c>
      <c r="U12" s="17">
        <v>4.8395499115748399E-2</v>
      </c>
      <c r="V12" s="17">
        <v>7.1861878653212294E-2</v>
      </c>
      <c r="W12" s="17">
        <v>0.151018033380142</v>
      </c>
      <c r="X12" s="17"/>
      <c r="Y12" s="17">
        <v>0.101942450802047</v>
      </c>
      <c r="Z12" s="17">
        <v>0.108080221827093</v>
      </c>
      <c r="AA12" s="17" t="s">
        <v>117</v>
      </c>
      <c r="AB12" s="17" t="s">
        <v>117</v>
      </c>
      <c r="AC12" s="17" t="s">
        <v>117</v>
      </c>
      <c r="AD12" s="17" t="s">
        <v>117</v>
      </c>
      <c r="AE12" s="17"/>
      <c r="AF12" s="17">
        <v>0.13034513353046401</v>
      </c>
      <c r="AG12" s="17"/>
      <c r="AH12" s="17">
        <v>0.10532783926246</v>
      </c>
      <c r="AI12" s="17"/>
      <c r="AJ12" s="17">
        <v>0.112002624745677</v>
      </c>
      <c r="AK12" s="17">
        <v>6.0282075923521097E-2</v>
      </c>
      <c r="AL12" s="17">
        <v>0.103775689551222</v>
      </c>
      <c r="AM12" s="17">
        <v>9.6022125468548394E-2</v>
      </c>
      <c r="AN12" s="17">
        <v>0.14941840622750199</v>
      </c>
    </row>
    <row r="13" spans="2:40" ht="29" x14ac:dyDescent="0.35">
      <c r="B13" s="18" t="s">
        <v>549</v>
      </c>
      <c r="C13" s="17">
        <v>7.3977827753291203E-2</v>
      </c>
      <c r="D13" s="17">
        <v>8.1393161084087298E-2</v>
      </c>
      <c r="E13" s="17">
        <v>6.5086713733951806E-2</v>
      </c>
      <c r="F13" s="17"/>
      <c r="G13" s="17">
        <v>0.13399742962205599</v>
      </c>
      <c r="H13" s="17">
        <v>8.4747870633844993E-2</v>
      </c>
      <c r="I13" s="17">
        <v>6.8123800507995297E-2</v>
      </c>
      <c r="J13" s="17">
        <v>9.6817070783079495E-2</v>
      </c>
      <c r="K13" s="17">
        <v>3.0757001630991099E-2</v>
      </c>
      <c r="L13" s="17">
        <v>0</v>
      </c>
      <c r="M13" s="17"/>
      <c r="N13" s="17">
        <v>0</v>
      </c>
      <c r="O13" s="17">
        <v>4.1728397385304199E-2</v>
      </c>
      <c r="P13" s="17">
        <v>2.6641887588458701E-2</v>
      </c>
      <c r="Q13" s="17">
        <v>0.104997661432815</v>
      </c>
      <c r="R13" s="17">
        <v>0.14855220849963</v>
      </c>
      <c r="S13" s="17"/>
      <c r="T13" s="17">
        <v>0</v>
      </c>
      <c r="U13" s="17">
        <v>4.93469266288823E-2</v>
      </c>
      <c r="V13" s="17">
        <v>0.139831349213769</v>
      </c>
      <c r="W13" s="17">
        <v>5.7868984981578699E-2</v>
      </c>
      <c r="X13" s="17"/>
      <c r="Y13" s="17">
        <v>6.3359091407906298E-2</v>
      </c>
      <c r="Z13" s="17">
        <v>0.11829614317393899</v>
      </c>
      <c r="AA13" s="17" t="s">
        <v>117</v>
      </c>
      <c r="AB13" s="17" t="s">
        <v>117</v>
      </c>
      <c r="AC13" s="17" t="s">
        <v>117</v>
      </c>
      <c r="AD13" s="17" t="s">
        <v>117</v>
      </c>
      <c r="AE13" s="17"/>
      <c r="AF13" s="17">
        <v>6.5345083645191399E-2</v>
      </c>
      <c r="AG13" s="17"/>
      <c r="AH13" s="17">
        <v>7.5555262821851099E-2</v>
      </c>
      <c r="AI13" s="17"/>
      <c r="AJ13" s="17">
        <v>8.6295313958766703E-2</v>
      </c>
      <c r="AK13" s="17">
        <v>3.1622029231493799E-2</v>
      </c>
      <c r="AL13" s="17">
        <v>7.3478534416329497E-2</v>
      </c>
      <c r="AM13" s="17">
        <v>5.2462139893123198E-2</v>
      </c>
      <c r="AN13" s="17">
        <v>0.146680145800448</v>
      </c>
    </row>
    <row r="14" spans="2:40" x14ac:dyDescent="0.35">
      <c r="B14" s="18" t="s">
        <v>550</v>
      </c>
      <c r="C14" s="17">
        <v>7.3667432047833603E-2</v>
      </c>
      <c r="D14" s="17">
        <v>7.2813931222297901E-2</v>
      </c>
      <c r="E14" s="17">
        <v>7.5035452555668403E-2</v>
      </c>
      <c r="F14" s="17"/>
      <c r="G14" s="17">
        <v>6.9812802988000994E-2</v>
      </c>
      <c r="H14" s="17">
        <v>0.119895278897078</v>
      </c>
      <c r="I14" s="17">
        <v>5.2052092463284301E-2</v>
      </c>
      <c r="J14" s="17">
        <v>7.2765392516606395E-2</v>
      </c>
      <c r="K14" s="17">
        <v>5.8278221504815597E-2</v>
      </c>
      <c r="L14" s="17">
        <v>2.9047037210074698E-2</v>
      </c>
      <c r="M14" s="17"/>
      <c r="N14" s="17">
        <v>6.7064757914424997E-2</v>
      </c>
      <c r="O14" s="17">
        <v>6.3690525703350098E-2</v>
      </c>
      <c r="P14" s="17">
        <v>4.9941778973978897E-2</v>
      </c>
      <c r="Q14" s="17">
        <v>7.3333049765647598E-2</v>
      </c>
      <c r="R14" s="17">
        <v>0.12819623211852799</v>
      </c>
      <c r="S14" s="17"/>
      <c r="T14" s="17">
        <v>9.1971108321051695E-2</v>
      </c>
      <c r="U14" s="17">
        <v>4.6849557604317499E-2</v>
      </c>
      <c r="V14" s="17">
        <v>8.0866016054870093E-2</v>
      </c>
      <c r="W14" s="17">
        <v>8.7342120194361203E-2</v>
      </c>
      <c r="X14" s="17"/>
      <c r="Y14" s="17">
        <v>6.8033312759703202E-2</v>
      </c>
      <c r="Z14" s="17">
        <v>9.7181969711012298E-2</v>
      </c>
      <c r="AA14" s="17" t="s">
        <v>117</v>
      </c>
      <c r="AB14" s="17" t="s">
        <v>117</v>
      </c>
      <c r="AC14" s="17" t="s">
        <v>117</v>
      </c>
      <c r="AD14" s="17" t="s">
        <v>117</v>
      </c>
      <c r="AE14" s="17"/>
      <c r="AF14" s="17">
        <v>6.4978884092014605E-2</v>
      </c>
      <c r="AG14" s="17"/>
      <c r="AH14" s="17">
        <v>7.2760563017141802E-2</v>
      </c>
      <c r="AI14" s="17"/>
      <c r="AJ14" s="17">
        <v>7.7584719045025896E-2</v>
      </c>
      <c r="AK14" s="17">
        <v>2.6648182082026298E-2</v>
      </c>
      <c r="AL14" s="17">
        <v>3.3607976214083499E-2</v>
      </c>
      <c r="AM14" s="17">
        <v>0.13516100761826799</v>
      </c>
      <c r="AN14" s="17">
        <v>5.9184426194416197E-2</v>
      </c>
    </row>
    <row r="15" spans="2:40" x14ac:dyDescent="0.35">
      <c r="B15" s="18" t="s">
        <v>552</v>
      </c>
      <c r="C15" s="17">
        <v>6.8331947257579795E-2</v>
      </c>
      <c r="D15" s="17">
        <v>6.7394000606351701E-2</v>
      </c>
      <c r="E15" s="17">
        <v>6.9782376811338101E-2</v>
      </c>
      <c r="F15" s="17"/>
      <c r="G15" s="17">
        <v>2.0171020820080401E-2</v>
      </c>
      <c r="H15" s="17">
        <v>0.184748094304161</v>
      </c>
      <c r="I15" s="17">
        <v>6.0063415504661002E-2</v>
      </c>
      <c r="J15" s="17">
        <v>3.1191686838875798E-2</v>
      </c>
      <c r="K15" s="17">
        <v>9.0372403419457497E-3</v>
      </c>
      <c r="L15" s="17">
        <v>3.3602763190559201E-2</v>
      </c>
      <c r="M15" s="17"/>
      <c r="N15" s="17">
        <v>0</v>
      </c>
      <c r="O15" s="17">
        <v>7.5111143453203896E-2</v>
      </c>
      <c r="P15" s="17">
        <v>2.1639927418514601E-2</v>
      </c>
      <c r="Q15" s="17">
        <v>9.5975532330776395E-2</v>
      </c>
      <c r="R15" s="17">
        <v>0.11566373895888001</v>
      </c>
      <c r="S15" s="17"/>
      <c r="T15" s="17">
        <v>0</v>
      </c>
      <c r="U15" s="17">
        <v>7.0604441745540897E-2</v>
      </c>
      <c r="V15" s="17">
        <v>3.9100181896985102E-2</v>
      </c>
      <c r="W15" s="17">
        <v>0.10172912991491199</v>
      </c>
      <c r="X15" s="17"/>
      <c r="Y15" s="17">
        <v>7.5321103924506305E-2</v>
      </c>
      <c r="Z15" s="17">
        <v>3.9162031025146399E-2</v>
      </c>
      <c r="AA15" s="17" t="s">
        <v>117</v>
      </c>
      <c r="AB15" s="17" t="s">
        <v>117</v>
      </c>
      <c r="AC15" s="17" t="s">
        <v>117</v>
      </c>
      <c r="AD15" s="17" t="s">
        <v>117</v>
      </c>
      <c r="AE15" s="17"/>
      <c r="AF15" s="17">
        <v>6.8508017874402694E-2</v>
      </c>
      <c r="AG15" s="17"/>
      <c r="AH15" s="17">
        <v>6.8073019900352402E-2</v>
      </c>
      <c r="AI15" s="17"/>
      <c r="AJ15" s="17">
        <v>7.7669700397636002E-2</v>
      </c>
      <c r="AK15" s="17">
        <v>5.1290404526056599E-2</v>
      </c>
      <c r="AL15" s="17">
        <v>6.5002752182058005E-2</v>
      </c>
      <c r="AM15" s="17">
        <v>5.0400466917880797E-2</v>
      </c>
      <c r="AN15" s="17">
        <v>0.111807303836213</v>
      </c>
    </row>
    <row r="16" spans="2:40" x14ac:dyDescent="0.35">
      <c r="B16" s="18" t="s">
        <v>79</v>
      </c>
      <c r="C16" s="19">
        <v>0.15203586104501801</v>
      </c>
      <c r="D16" s="19">
        <v>0.146154697958915</v>
      </c>
      <c r="E16" s="19">
        <v>0.15997115240906301</v>
      </c>
      <c r="F16" s="19"/>
      <c r="G16" s="19">
        <v>1.8207308585060099E-2</v>
      </c>
      <c r="H16" s="19">
        <v>6.1942343272259198E-2</v>
      </c>
      <c r="I16" s="19">
        <v>0.160203966367719</v>
      </c>
      <c r="J16" s="19">
        <v>0.122756105831167</v>
      </c>
      <c r="K16" s="19">
        <v>0.30801759931528799</v>
      </c>
      <c r="L16" s="19">
        <v>0.337425811804134</v>
      </c>
      <c r="M16" s="19"/>
      <c r="N16" s="19">
        <v>0.248241124229583</v>
      </c>
      <c r="O16" s="19">
        <v>0.106038438832999</v>
      </c>
      <c r="P16" s="19">
        <v>0.21246697619708399</v>
      </c>
      <c r="Q16" s="19">
        <v>0.128914030966056</v>
      </c>
      <c r="R16" s="19">
        <v>0.101484726392887</v>
      </c>
      <c r="S16" s="19"/>
      <c r="T16" s="19">
        <v>0.183921542605293</v>
      </c>
      <c r="U16" s="19">
        <v>8.1471723234713897E-2</v>
      </c>
      <c r="V16" s="19">
        <v>0.194748231170219</v>
      </c>
      <c r="W16" s="19">
        <v>0.131804887455264</v>
      </c>
      <c r="X16" s="19"/>
      <c r="Y16" s="19">
        <v>0.14919227724527201</v>
      </c>
      <c r="Z16" s="19">
        <v>0.16390383098637101</v>
      </c>
      <c r="AA16" s="19" t="s">
        <v>117</v>
      </c>
      <c r="AB16" s="19" t="s">
        <v>117</v>
      </c>
      <c r="AC16" s="19" t="s">
        <v>117</v>
      </c>
      <c r="AD16" s="19" t="s">
        <v>117</v>
      </c>
      <c r="AE16" s="19"/>
      <c r="AF16" s="19">
        <v>0.15959977149792601</v>
      </c>
      <c r="AG16" s="19"/>
      <c r="AH16" s="19">
        <v>0.149959513933694</v>
      </c>
      <c r="AI16" s="19"/>
      <c r="AJ16" s="19">
        <v>0.129620734056901</v>
      </c>
      <c r="AK16" s="19">
        <v>0.16316007556884499</v>
      </c>
      <c r="AL16" s="19">
        <v>0.17872096928521999</v>
      </c>
      <c r="AM16" s="19">
        <v>0.166254243556578</v>
      </c>
      <c r="AN16" s="19">
        <v>0.12610557852040499</v>
      </c>
    </row>
    <row r="17" spans="2:2" x14ac:dyDescent="0.35">
      <c r="B17" s="16" t="s">
        <v>222</v>
      </c>
    </row>
    <row r="18" spans="2:2" x14ac:dyDescent="0.35">
      <c r="B18" t="s">
        <v>63</v>
      </c>
    </row>
    <row r="19" spans="2:2" x14ac:dyDescent="0.35">
      <c r="B19" t="s">
        <v>64</v>
      </c>
    </row>
    <row r="21" spans="2:2" x14ac:dyDescent="0.35">
      <c r="B21" s="8" t="str">
        <f>HYPERLINK("#'Contents'!A1", "Return to Contents")</f>
        <v>Return to Contents</v>
      </c>
    </row>
  </sheetData>
  <mergeCells count="9">
    <mergeCell ref="AF5"/>
    <mergeCell ref="AH5"/>
    <mergeCell ref="AJ5:AN5"/>
    <mergeCell ref="D2:AH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900-000000000000}">
  <dimension ref="B2:AN21"/>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0" width="10.7265625" customWidth="1"/>
    <col min="41" max="41" width="2.1796875" customWidth="1"/>
  </cols>
  <sheetData>
    <row r="2" spans="2:40" ht="40" customHeight="1" x14ac:dyDescent="0.35">
      <c r="D2" s="30" t="s">
        <v>562</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row>
    <row r="5" spans="2:40" ht="30" customHeight="1" x14ac:dyDescent="0.35">
      <c r="B5" s="15"/>
      <c r="C5" s="15"/>
      <c r="D5" s="29" t="s">
        <v>49</v>
      </c>
      <c r="E5" s="29"/>
      <c r="F5" s="15"/>
      <c r="G5" s="29" t="s">
        <v>50</v>
      </c>
      <c r="H5" s="29"/>
      <c r="I5" s="29"/>
      <c r="J5" s="29"/>
      <c r="K5" s="29"/>
      <c r="L5" s="29"/>
      <c r="M5" s="15"/>
      <c r="N5" s="29" t="s">
        <v>51</v>
      </c>
      <c r="O5" s="29"/>
      <c r="P5" s="29"/>
      <c r="Q5" s="29"/>
      <c r="R5" s="29"/>
      <c r="S5" s="15"/>
      <c r="T5" s="29" t="s">
        <v>52</v>
      </c>
      <c r="U5" s="29"/>
      <c r="V5" s="29"/>
      <c r="W5" s="29"/>
      <c r="X5" s="15"/>
      <c r="Y5" s="29" t="s">
        <v>53</v>
      </c>
      <c r="Z5" s="29"/>
      <c r="AA5" s="29"/>
      <c r="AB5" s="29"/>
      <c r="AC5" s="29"/>
      <c r="AD5" s="29"/>
      <c r="AE5" s="15"/>
      <c r="AF5" s="29" t="s">
        <v>42</v>
      </c>
      <c r="AG5" s="15"/>
      <c r="AH5" s="29" t="s">
        <v>43</v>
      </c>
      <c r="AI5" s="15"/>
      <c r="AJ5" s="29" t="s">
        <v>54</v>
      </c>
      <c r="AK5" s="29"/>
      <c r="AL5" s="29"/>
      <c r="AM5" s="29"/>
      <c r="AN5" s="29"/>
    </row>
    <row r="6" spans="2:4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C6" s="12" t="s">
        <v>40</v>
      </c>
      <c r="AD6" s="12" t="s">
        <v>41</v>
      </c>
      <c r="AF6" s="12" t="s">
        <v>42</v>
      </c>
      <c r="AH6" s="12" t="s">
        <v>43</v>
      </c>
      <c r="AJ6" s="12" t="s">
        <v>44</v>
      </c>
      <c r="AK6" s="12" t="s">
        <v>45</v>
      </c>
      <c r="AL6" s="12" t="s">
        <v>46</v>
      </c>
      <c r="AM6" s="12" t="s">
        <v>47</v>
      </c>
      <c r="AN6" s="12" t="s">
        <v>48</v>
      </c>
    </row>
    <row r="7" spans="2:40" ht="30" customHeight="1" x14ac:dyDescent="0.35">
      <c r="B7" s="10" t="s">
        <v>19</v>
      </c>
      <c r="C7" s="10">
        <v>519</v>
      </c>
      <c r="D7" s="10">
        <v>259</v>
      </c>
      <c r="E7" s="10">
        <v>259</v>
      </c>
      <c r="F7" s="10"/>
      <c r="G7" s="10">
        <v>44</v>
      </c>
      <c r="H7" s="10">
        <v>108</v>
      </c>
      <c r="I7" s="10">
        <v>113</v>
      </c>
      <c r="J7" s="10">
        <v>117</v>
      </c>
      <c r="K7" s="10">
        <v>104</v>
      </c>
      <c r="L7" s="10">
        <v>33</v>
      </c>
      <c r="M7" s="10"/>
      <c r="N7" s="10">
        <v>28</v>
      </c>
      <c r="O7" s="10">
        <v>69</v>
      </c>
      <c r="P7" s="10">
        <v>159</v>
      </c>
      <c r="Q7" s="10">
        <v>171</v>
      </c>
      <c r="R7" s="10">
        <v>89</v>
      </c>
      <c r="S7" s="10"/>
      <c r="T7" s="10">
        <v>11</v>
      </c>
      <c r="U7" s="10">
        <v>81</v>
      </c>
      <c r="V7" s="10">
        <v>154</v>
      </c>
      <c r="W7" s="10">
        <v>222</v>
      </c>
      <c r="X7" s="10"/>
      <c r="Y7" s="10">
        <v>415</v>
      </c>
      <c r="Z7" s="10">
        <v>104</v>
      </c>
      <c r="AA7" s="10" t="s">
        <v>116</v>
      </c>
      <c r="AB7" s="10" t="s">
        <v>116</v>
      </c>
      <c r="AC7" s="10" t="s">
        <v>116</v>
      </c>
      <c r="AD7" s="10" t="s">
        <v>116</v>
      </c>
      <c r="AE7" s="10"/>
      <c r="AF7" s="10">
        <v>260</v>
      </c>
      <c r="AG7" s="10"/>
      <c r="AH7" s="10">
        <v>507</v>
      </c>
      <c r="AI7" s="10"/>
      <c r="AJ7" s="10">
        <v>190</v>
      </c>
      <c r="AK7" s="10">
        <v>70</v>
      </c>
      <c r="AL7" s="10">
        <v>111</v>
      </c>
      <c r="AM7" s="10">
        <v>108</v>
      </c>
      <c r="AN7" s="10">
        <v>40</v>
      </c>
    </row>
    <row r="8" spans="2:40" ht="30" customHeight="1" x14ac:dyDescent="0.35">
      <c r="B8" s="11" t="s">
        <v>20</v>
      </c>
      <c r="C8" s="11">
        <v>530</v>
      </c>
      <c r="D8" s="11">
        <v>293</v>
      </c>
      <c r="E8" s="11">
        <v>236</v>
      </c>
      <c r="F8" s="11"/>
      <c r="G8" s="11">
        <v>48</v>
      </c>
      <c r="H8" s="11">
        <v>122</v>
      </c>
      <c r="I8" s="11">
        <v>118</v>
      </c>
      <c r="J8" s="11">
        <v>120</v>
      </c>
      <c r="K8" s="11">
        <v>90</v>
      </c>
      <c r="L8" s="11">
        <v>32</v>
      </c>
      <c r="M8" s="11"/>
      <c r="N8" s="11">
        <v>29</v>
      </c>
      <c r="O8" s="11">
        <v>72</v>
      </c>
      <c r="P8" s="11">
        <v>160</v>
      </c>
      <c r="Q8" s="11">
        <v>175</v>
      </c>
      <c r="R8" s="11">
        <v>91</v>
      </c>
      <c r="S8" s="11"/>
      <c r="T8" s="11">
        <v>11</v>
      </c>
      <c r="U8" s="11">
        <v>83</v>
      </c>
      <c r="V8" s="11">
        <v>156</v>
      </c>
      <c r="W8" s="11">
        <v>230</v>
      </c>
      <c r="X8" s="11"/>
      <c r="Y8" s="11">
        <v>428</v>
      </c>
      <c r="Z8" s="11">
        <v>102</v>
      </c>
      <c r="AA8" s="11" t="s">
        <v>116</v>
      </c>
      <c r="AB8" s="11" t="s">
        <v>116</v>
      </c>
      <c r="AC8" s="11" t="s">
        <v>116</v>
      </c>
      <c r="AD8" s="11" t="s">
        <v>116</v>
      </c>
      <c r="AE8" s="11"/>
      <c r="AF8" s="11">
        <v>267</v>
      </c>
      <c r="AG8" s="11"/>
      <c r="AH8" s="11">
        <v>519</v>
      </c>
      <c r="AI8" s="11"/>
      <c r="AJ8" s="11">
        <v>187</v>
      </c>
      <c r="AK8" s="11">
        <v>69</v>
      </c>
      <c r="AL8" s="11">
        <v>107</v>
      </c>
      <c r="AM8" s="11">
        <v>122</v>
      </c>
      <c r="AN8" s="11">
        <v>45</v>
      </c>
    </row>
    <row r="9" spans="2:40" x14ac:dyDescent="0.35">
      <c r="B9" s="18" t="s">
        <v>548</v>
      </c>
      <c r="C9" s="17">
        <v>0.48123927444657699</v>
      </c>
      <c r="D9" s="17">
        <v>0.44442033652549001</v>
      </c>
      <c r="E9" s="17">
        <v>0.524750698439576</v>
      </c>
      <c r="F9" s="17"/>
      <c r="G9" s="17">
        <v>0.51415461004781104</v>
      </c>
      <c r="H9" s="17">
        <v>0.33942489526251901</v>
      </c>
      <c r="I9" s="17">
        <v>0.46737584917682001</v>
      </c>
      <c r="J9" s="17">
        <v>0.55155855425142997</v>
      </c>
      <c r="K9" s="17">
        <v>0.55703686754743598</v>
      </c>
      <c r="L9" s="17">
        <v>0.54618540983350705</v>
      </c>
      <c r="M9" s="17"/>
      <c r="N9" s="17">
        <v>0.55087589651972502</v>
      </c>
      <c r="O9" s="17">
        <v>0.64998658231155204</v>
      </c>
      <c r="P9" s="17">
        <v>0.60594110390915601</v>
      </c>
      <c r="Q9" s="17">
        <v>0.351938513233509</v>
      </c>
      <c r="R9" s="17">
        <v>0.35077424506339699</v>
      </c>
      <c r="S9" s="17"/>
      <c r="T9" s="17">
        <v>0.347642146728527</v>
      </c>
      <c r="U9" s="17">
        <v>0.53332020429232896</v>
      </c>
      <c r="V9" s="17">
        <v>0.46448247085442901</v>
      </c>
      <c r="W9" s="17">
        <v>0.43155400949371903</v>
      </c>
      <c r="X9" s="17"/>
      <c r="Y9" s="17">
        <v>0.46753424657078702</v>
      </c>
      <c r="Z9" s="17">
        <v>0.53843852381978796</v>
      </c>
      <c r="AA9" s="17" t="s">
        <v>117</v>
      </c>
      <c r="AB9" s="17" t="s">
        <v>117</v>
      </c>
      <c r="AC9" s="17" t="s">
        <v>117</v>
      </c>
      <c r="AD9" s="17" t="s">
        <v>117</v>
      </c>
      <c r="AE9" s="17"/>
      <c r="AF9" s="17">
        <v>0.47709584992375198</v>
      </c>
      <c r="AG9" s="17"/>
      <c r="AH9" s="17">
        <v>0.48492142684480499</v>
      </c>
      <c r="AI9" s="17"/>
      <c r="AJ9" s="17">
        <v>0.40551931047482798</v>
      </c>
      <c r="AK9" s="17">
        <v>0.45774051663791199</v>
      </c>
      <c r="AL9" s="17">
        <v>0.62248626038029797</v>
      </c>
      <c r="AM9" s="17">
        <v>0.51215338959597101</v>
      </c>
      <c r="AN9" s="17">
        <v>0.41165744981494301</v>
      </c>
    </row>
    <row r="10" spans="2:40" ht="29" x14ac:dyDescent="0.35">
      <c r="B10" s="18" t="s">
        <v>547</v>
      </c>
      <c r="C10" s="17">
        <v>0.109776371425476</v>
      </c>
      <c r="D10" s="17">
        <v>0.12614537084979099</v>
      </c>
      <c r="E10" s="17">
        <v>8.9925175913774705E-2</v>
      </c>
      <c r="F10" s="17"/>
      <c r="G10" s="17">
        <v>0.12582760921975</v>
      </c>
      <c r="H10" s="17">
        <v>0.14968533096891601</v>
      </c>
      <c r="I10" s="17">
        <v>0.15535889889080501</v>
      </c>
      <c r="J10" s="17">
        <v>9.1501204729808494E-2</v>
      </c>
      <c r="K10" s="17">
        <v>4.0516376674835E-2</v>
      </c>
      <c r="L10" s="17">
        <v>2.9113913717428101E-2</v>
      </c>
      <c r="M10" s="17"/>
      <c r="N10" s="17">
        <v>8.0487937139626806E-2</v>
      </c>
      <c r="O10" s="17">
        <v>5.97779363163927E-2</v>
      </c>
      <c r="P10" s="17">
        <v>3.8553548227753899E-2</v>
      </c>
      <c r="Q10" s="17">
        <v>0.149482512754852</v>
      </c>
      <c r="R10" s="17">
        <v>0.198632300072313</v>
      </c>
      <c r="S10" s="17"/>
      <c r="T10" s="17">
        <v>0.30743672229901597</v>
      </c>
      <c r="U10" s="17">
        <v>9.6737122534588799E-2</v>
      </c>
      <c r="V10" s="17">
        <v>9.5481852923916005E-2</v>
      </c>
      <c r="W10" s="17">
        <v>0.12584752280758699</v>
      </c>
      <c r="X10" s="17"/>
      <c r="Y10" s="17">
        <v>0.115413406866624</v>
      </c>
      <c r="Z10" s="17">
        <v>8.6249662917757694E-2</v>
      </c>
      <c r="AA10" s="17" t="s">
        <v>117</v>
      </c>
      <c r="AB10" s="17" t="s">
        <v>117</v>
      </c>
      <c r="AC10" s="17" t="s">
        <v>117</v>
      </c>
      <c r="AD10" s="17" t="s">
        <v>117</v>
      </c>
      <c r="AE10" s="17"/>
      <c r="AF10" s="17">
        <v>0.11272124187667699</v>
      </c>
      <c r="AG10" s="17"/>
      <c r="AH10" s="17">
        <v>0.112117141670356</v>
      </c>
      <c r="AI10" s="17"/>
      <c r="AJ10" s="17">
        <v>0.136439685982334</v>
      </c>
      <c r="AK10" s="17">
        <v>8.2529775111476397E-2</v>
      </c>
      <c r="AL10" s="17">
        <v>6.6334710601016894E-2</v>
      </c>
      <c r="AM10" s="17">
        <v>0.122916760919068</v>
      </c>
      <c r="AN10" s="17">
        <v>0.10910698911092501</v>
      </c>
    </row>
    <row r="11" spans="2:40" x14ac:dyDescent="0.35">
      <c r="B11" s="18" t="s">
        <v>550</v>
      </c>
      <c r="C11" s="17">
        <v>0.101550357811402</v>
      </c>
      <c r="D11" s="17">
        <v>0.10618528825328399</v>
      </c>
      <c r="E11" s="17">
        <v>9.6224959108268601E-2</v>
      </c>
      <c r="F11" s="17"/>
      <c r="G11" s="17">
        <v>0.102170331624718</v>
      </c>
      <c r="H11" s="17">
        <v>0.16996696488924401</v>
      </c>
      <c r="I11" s="17">
        <v>0.10068052422552699</v>
      </c>
      <c r="J11" s="17">
        <v>8.4098015871224299E-2</v>
      </c>
      <c r="K11" s="17">
        <v>3.8224707156940499E-2</v>
      </c>
      <c r="L11" s="17">
        <v>8.7274864644930894E-2</v>
      </c>
      <c r="M11" s="17"/>
      <c r="N11" s="17">
        <v>3.1307288952535699E-2</v>
      </c>
      <c r="O11" s="17">
        <v>5.84521629781765E-2</v>
      </c>
      <c r="P11" s="17">
        <v>3.3234414323733301E-2</v>
      </c>
      <c r="Q11" s="17">
        <v>0.13961753070454899</v>
      </c>
      <c r="R11" s="17">
        <v>0.19582578191177</v>
      </c>
      <c r="S11" s="17"/>
      <c r="T11" s="17">
        <v>9.6527057290913001E-2</v>
      </c>
      <c r="U11" s="17">
        <v>5.9601226379564103E-2</v>
      </c>
      <c r="V11" s="17">
        <v>0.137882474922603</v>
      </c>
      <c r="W11" s="17">
        <v>0.11058218099174499</v>
      </c>
      <c r="X11" s="17"/>
      <c r="Y11" s="17">
        <v>9.8917509382511301E-2</v>
      </c>
      <c r="Z11" s="17">
        <v>0.11253880345419</v>
      </c>
      <c r="AA11" s="17" t="s">
        <v>117</v>
      </c>
      <c r="AB11" s="17" t="s">
        <v>117</v>
      </c>
      <c r="AC11" s="17" t="s">
        <v>117</v>
      </c>
      <c r="AD11" s="17" t="s">
        <v>117</v>
      </c>
      <c r="AE11" s="17"/>
      <c r="AF11" s="17">
        <v>0.116488300971895</v>
      </c>
      <c r="AG11" s="17"/>
      <c r="AH11" s="17">
        <v>0.101959808828886</v>
      </c>
      <c r="AI11" s="17"/>
      <c r="AJ11" s="17">
        <v>0.12790722583903999</v>
      </c>
      <c r="AK11" s="17">
        <v>0.118015290419887</v>
      </c>
      <c r="AL11" s="17">
        <v>9.2024671082262199E-2</v>
      </c>
      <c r="AM11" s="17">
        <v>4.7331280366779298E-2</v>
      </c>
      <c r="AN11" s="17">
        <v>0.13580563494321099</v>
      </c>
    </row>
    <row r="12" spans="2:40" ht="43.5" x14ac:dyDescent="0.35">
      <c r="B12" s="18" t="s">
        <v>546</v>
      </c>
      <c r="C12" s="17">
        <v>9.7562736200007105E-2</v>
      </c>
      <c r="D12" s="17">
        <v>9.7393480930849305E-2</v>
      </c>
      <c r="E12" s="17">
        <v>9.8181918970957502E-2</v>
      </c>
      <c r="F12" s="17"/>
      <c r="G12" s="17">
        <v>0.16193053579077099</v>
      </c>
      <c r="H12" s="17">
        <v>0.102574667178971</v>
      </c>
      <c r="I12" s="17">
        <v>0.11128014957025301</v>
      </c>
      <c r="J12" s="17">
        <v>0.101629362874924</v>
      </c>
      <c r="K12" s="17">
        <v>6.7516216023394401E-2</v>
      </c>
      <c r="L12" s="17">
        <v>0</v>
      </c>
      <c r="M12" s="17"/>
      <c r="N12" s="17">
        <v>6.5121086608149303E-2</v>
      </c>
      <c r="O12" s="17">
        <v>1.7843868310339801E-2</v>
      </c>
      <c r="P12" s="17">
        <v>8.0389708110353106E-2</v>
      </c>
      <c r="Q12" s="17">
        <v>0.129579562457627</v>
      </c>
      <c r="R12" s="17">
        <v>0.130664294285702</v>
      </c>
      <c r="S12" s="17"/>
      <c r="T12" s="17">
        <v>9.6527057290913001E-2</v>
      </c>
      <c r="U12" s="17">
        <v>7.4215693335352106E-2</v>
      </c>
      <c r="V12" s="17">
        <v>0.110712196834444</v>
      </c>
      <c r="W12" s="17">
        <v>0.107226484293341</v>
      </c>
      <c r="X12" s="17"/>
      <c r="Y12" s="17">
        <v>0.102886000571041</v>
      </c>
      <c r="Z12" s="17">
        <v>7.53455813720222E-2</v>
      </c>
      <c r="AA12" s="17" t="s">
        <v>117</v>
      </c>
      <c r="AB12" s="17" t="s">
        <v>117</v>
      </c>
      <c r="AC12" s="17" t="s">
        <v>117</v>
      </c>
      <c r="AD12" s="17" t="s">
        <v>117</v>
      </c>
      <c r="AE12" s="17"/>
      <c r="AF12" s="17">
        <v>7.4606991745617496E-2</v>
      </c>
      <c r="AG12" s="17"/>
      <c r="AH12" s="17">
        <v>9.61671412416992E-2</v>
      </c>
      <c r="AI12" s="17"/>
      <c r="AJ12" s="17">
        <v>0.10105097701394999</v>
      </c>
      <c r="AK12" s="17">
        <v>0.109389636100647</v>
      </c>
      <c r="AL12" s="17">
        <v>4.5202706511253597E-2</v>
      </c>
      <c r="AM12" s="17">
        <v>0.120841698826315</v>
      </c>
      <c r="AN12" s="17">
        <v>0.12671765532065099</v>
      </c>
    </row>
    <row r="13" spans="2:40" x14ac:dyDescent="0.35">
      <c r="B13" s="18" t="s">
        <v>551</v>
      </c>
      <c r="C13" s="17">
        <v>9.3867343329331998E-2</v>
      </c>
      <c r="D13" s="17">
        <v>0.12872679426887701</v>
      </c>
      <c r="E13" s="17">
        <v>5.1005431902823598E-2</v>
      </c>
      <c r="F13" s="17"/>
      <c r="G13" s="17">
        <v>4.6674658954184899E-2</v>
      </c>
      <c r="H13" s="17">
        <v>0.16964459209601199</v>
      </c>
      <c r="I13" s="17">
        <v>0.126073940323884</v>
      </c>
      <c r="J13" s="17">
        <v>6.2966461788060299E-2</v>
      </c>
      <c r="K13" s="17">
        <v>2.82101591163074E-2</v>
      </c>
      <c r="L13" s="17">
        <v>5.81609509275028E-2</v>
      </c>
      <c r="M13" s="17"/>
      <c r="N13" s="17">
        <v>4.5532923592350803E-2</v>
      </c>
      <c r="O13" s="17">
        <v>1.8366120882623502E-2</v>
      </c>
      <c r="P13" s="17">
        <v>4.5860367314176503E-2</v>
      </c>
      <c r="Q13" s="17">
        <v>0.16136140781650199</v>
      </c>
      <c r="R13" s="17">
        <v>0.126103733243914</v>
      </c>
      <c r="S13" s="17"/>
      <c r="T13" s="17">
        <v>0</v>
      </c>
      <c r="U13" s="17">
        <v>7.8691571509132197E-2</v>
      </c>
      <c r="V13" s="17">
        <v>6.5767042506444495E-2</v>
      </c>
      <c r="W13" s="17">
        <v>0.13613074316965201</v>
      </c>
      <c r="X13" s="17"/>
      <c r="Y13" s="17">
        <v>0.10914635093924401</v>
      </c>
      <c r="Z13" s="17">
        <v>3.00989384508305E-2</v>
      </c>
      <c r="AA13" s="17" t="s">
        <v>117</v>
      </c>
      <c r="AB13" s="17" t="s">
        <v>117</v>
      </c>
      <c r="AC13" s="17" t="s">
        <v>117</v>
      </c>
      <c r="AD13" s="17" t="s">
        <v>117</v>
      </c>
      <c r="AE13" s="17"/>
      <c r="AF13" s="17">
        <v>9.8144135673435301E-2</v>
      </c>
      <c r="AG13" s="17"/>
      <c r="AH13" s="17">
        <v>9.5868884110632505E-2</v>
      </c>
      <c r="AI13" s="17"/>
      <c r="AJ13" s="17">
        <v>0.101999568577214</v>
      </c>
      <c r="AK13" s="17">
        <v>9.6667829324624602E-2</v>
      </c>
      <c r="AL13" s="17">
        <v>6.3481690661005799E-2</v>
      </c>
      <c r="AM13" s="17">
        <v>9.8702422857852898E-2</v>
      </c>
      <c r="AN13" s="17">
        <v>0.115078220859476</v>
      </c>
    </row>
    <row r="14" spans="2:40" ht="29" x14ac:dyDescent="0.35">
      <c r="B14" s="18" t="s">
        <v>549</v>
      </c>
      <c r="C14" s="17">
        <v>9.1354218298593901E-2</v>
      </c>
      <c r="D14" s="17">
        <v>8.0755363050704104E-2</v>
      </c>
      <c r="E14" s="17">
        <v>0.104889000117814</v>
      </c>
      <c r="F14" s="17"/>
      <c r="G14" s="17">
        <v>0.170633125183871</v>
      </c>
      <c r="H14" s="17">
        <v>0.13745489799062999</v>
      </c>
      <c r="I14" s="17">
        <v>6.4114381169295298E-2</v>
      </c>
      <c r="J14" s="17">
        <v>8.9157815657262995E-2</v>
      </c>
      <c r="K14" s="17">
        <v>4.73346590871958E-2</v>
      </c>
      <c r="L14" s="17">
        <v>2.9047037210074698E-2</v>
      </c>
      <c r="M14" s="17"/>
      <c r="N14" s="17">
        <v>3.4955013547276002E-2</v>
      </c>
      <c r="O14" s="17">
        <v>6.7199054058690796E-2</v>
      </c>
      <c r="P14" s="17">
        <v>2.5046905475591501E-2</v>
      </c>
      <c r="Q14" s="17">
        <v>0.108155017824709</v>
      </c>
      <c r="R14" s="17">
        <v>0.20328596476114</v>
      </c>
      <c r="S14" s="17"/>
      <c r="T14" s="17">
        <v>0.17702685147449501</v>
      </c>
      <c r="U14" s="17">
        <v>7.0650418161268699E-2</v>
      </c>
      <c r="V14" s="17">
        <v>0.100995174181483</v>
      </c>
      <c r="W14" s="17">
        <v>0.100407771335221</v>
      </c>
      <c r="X14" s="17"/>
      <c r="Y14" s="17">
        <v>9.19321502326228E-2</v>
      </c>
      <c r="Z14" s="17">
        <v>8.8942163896744794E-2</v>
      </c>
      <c r="AA14" s="17" t="s">
        <v>117</v>
      </c>
      <c r="AB14" s="17" t="s">
        <v>117</v>
      </c>
      <c r="AC14" s="17" t="s">
        <v>117</v>
      </c>
      <c r="AD14" s="17" t="s">
        <v>117</v>
      </c>
      <c r="AE14" s="17"/>
      <c r="AF14" s="17">
        <v>7.6698309002462703E-2</v>
      </c>
      <c r="AG14" s="17"/>
      <c r="AH14" s="17">
        <v>8.9108511139416993E-2</v>
      </c>
      <c r="AI14" s="17"/>
      <c r="AJ14" s="17">
        <v>0.14294894129049501</v>
      </c>
      <c r="AK14" s="17">
        <v>6.5632997541431801E-2</v>
      </c>
      <c r="AL14" s="17">
        <v>2.49149122195058E-2</v>
      </c>
      <c r="AM14" s="17">
        <v>8.1256135688685602E-2</v>
      </c>
      <c r="AN14" s="17">
        <v>0.102420059340289</v>
      </c>
    </row>
    <row r="15" spans="2:40" x14ac:dyDescent="0.35">
      <c r="B15" s="18" t="s">
        <v>552</v>
      </c>
      <c r="C15" s="17">
        <v>6.1425423926410802E-2</v>
      </c>
      <c r="D15" s="17">
        <v>6.1359117468867498E-2</v>
      </c>
      <c r="E15" s="17">
        <v>6.17653083488785E-2</v>
      </c>
      <c r="F15" s="17"/>
      <c r="G15" s="17">
        <v>2.1243001339055601E-2</v>
      </c>
      <c r="H15" s="17">
        <v>0.114464247738688</v>
      </c>
      <c r="I15" s="17">
        <v>7.4122819690046304E-2</v>
      </c>
      <c r="J15" s="17">
        <v>5.1451136701840497E-2</v>
      </c>
      <c r="K15" s="17">
        <v>2.9316291944956299E-2</v>
      </c>
      <c r="L15" s="17">
        <v>0</v>
      </c>
      <c r="M15" s="17"/>
      <c r="N15" s="17">
        <v>3.4955013547276002E-2</v>
      </c>
      <c r="O15" s="17">
        <v>1.8366120882623502E-2</v>
      </c>
      <c r="P15" s="17">
        <v>1.16976684243153E-2</v>
      </c>
      <c r="Q15" s="17">
        <v>8.4015285680283699E-2</v>
      </c>
      <c r="R15" s="17">
        <v>0.14925075269931801</v>
      </c>
      <c r="S15" s="17"/>
      <c r="T15" s="17">
        <v>0.17247090250463401</v>
      </c>
      <c r="U15" s="17">
        <v>1.23778802107529E-2</v>
      </c>
      <c r="V15" s="17">
        <v>6.1093929055874699E-2</v>
      </c>
      <c r="W15" s="17">
        <v>8.74817302333213E-2</v>
      </c>
      <c r="X15" s="17"/>
      <c r="Y15" s="17">
        <v>5.9964241519667102E-2</v>
      </c>
      <c r="Z15" s="17">
        <v>6.7523808958572698E-2</v>
      </c>
      <c r="AA15" s="17" t="s">
        <v>117</v>
      </c>
      <c r="AB15" s="17" t="s">
        <v>117</v>
      </c>
      <c r="AC15" s="17" t="s">
        <v>117</v>
      </c>
      <c r="AD15" s="17" t="s">
        <v>117</v>
      </c>
      <c r="AE15" s="17"/>
      <c r="AF15" s="17">
        <v>6.8849630057099598E-2</v>
      </c>
      <c r="AG15" s="17"/>
      <c r="AH15" s="17">
        <v>6.1019228226285499E-2</v>
      </c>
      <c r="AI15" s="17"/>
      <c r="AJ15" s="17">
        <v>0.103119466173324</v>
      </c>
      <c r="AK15" s="17">
        <v>3.1718533723897602E-2</v>
      </c>
      <c r="AL15" s="17">
        <v>2.8475082371091E-2</v>
      </c>
      <c r="AM15" s="17">
        <v>5.8208640961661097E-2</v>
      </c>
      <c r="AN15" s="17">
        <v>2.1611269504893501E-2</v>
      </c>
    </row>
    <row r="16" spans="2:40" x14ac:dyDescent="0.35">
      <c r="B16" s="18" t="s">
        <v>79</v>
      </c>
      <c r="C16" s="19">
        <v>0.16305380567820599</v>
      </c>
      <c r="D16" s="19">
        <v>0.14877370987543501</v>
      </c>
      <c r="E16" s="19">
        <v>0.18145717431254099</v>
      </c>
      <c r="F16" s="19"/>
      <c r="G16" s="19">
        <v>2.0759803554037001E-2</v>
      </c>
      <c r="H16" s="19">
        <v>0.111550053604352</v>
      </c>
      <c r="I16" s="19">
        <v>0.15796863985396301</v>
      </c>
      <c r="J16" s="19">
        <v>0.15223245294052101</v>
      </c>
      <c r="K16" s="19">
        <v>0.26801220236568501</v>
      </c>
      <c r="L16" s="19">
        <v>0.337425811804134</v>
      </c>
      <c r="M16" s="19"/>
      <c r="N16" s="19">
        <v>0.27220779077996299</v>
      </c>
      <c r="O16" s="19">
        <v>0.110008154259601</v>
      </c>
      <c r="P16" s="19">
        <v>0.224933877588227</v>
      </c>
      <c r="Q16" s="19">
        <v>0.167452646524344</v>
      </c>
      <c r="R16" s="19">
        <v>5.89846316288022E-2</v>
      </c>
      <c r="S16" s="19"/>
      <c r="T16" s="19">
        <v>0.183921542605293</v>
      </c>
      <c r="U16" s="19">
        <v>0.15070064011592499</v>
      </c>
      <c r="V16" s="19">
        <v>0.18257816289474399</v>
      </c>
      <c r="W16" s="19">
        <v>0.14453143068776</v>
      </c>
      <c r="X16" s="19"/>
      <c r="Y16" s="19">
        <v>0.155862235962961</v>
      </c>
      <c r="Z16" s="19">
        <v>0.19306851219724999</v>
      </c>
      <c r="AA16" s="19" t="s">
        <v>117</v>
      </c>
      <c r="AB16" s="19" t="s">
        <v>117</v>
      </c>
      <c r="AC16" s="19" t="s">
        <v>117</v>
      </c>
      <c r="AD16" s="19" t="s">
        <v>117</v>
      </c>
      <c r="AE16" s="19"/>
      <c r="AF16" s="19">
        <v>0.171820938127937</v>
      </c>
      <c r="AG16" s="19"/>
      <c r="AH16" s="19">
        <v>0.16121239507117899</v>
      </c>
      <c r="AI16" s="19"/>
      <c r="AJ16" s="19">
        <v>0.13999761237915601</v>
      </c>
      <c r="AK16" s="19">
        <v>0.20270126236442301</v>
      </c>
      <c r="AL16" s="19">
        <v>0.17365266277283101</v>
      </c>
      <c r="AM16" s="19">
        <v>0.15020340012466801</v>
      </c>
      <c r="AN16" s="19">
        <v>0.20694090772976201</v>
      </c>
    </row>
    <row r="17" spans="2:2" x14ac:dyDescent="0.35">
      <c r="B17" s="16" t="s">
        <v>222</v>
      </c>
    </row>
    <row r="18" spans="2:2" x14ac:dyDescent="0.35">
      <c r="B18" t="s">
        <v>63</v>
      </c>
    </row>
    <row r="19" spans="2:2" x14ac:dyDescent="0.35">
      <c r="B19" t="s">
        <v>64</v>
      </c>
    </row>
    <row r="21" spans="2:2" x14ac:dyDescent="0.35">
      <c r="B21" s="8" t="str">
        <f>HYPERLINK("#'Contents'!A1", "Return to Contents")</f>
        <v>Return to Contents</v>
      </c>
    </row>
  </sheetData>
  <mergeCells count="9">
    <mergeCell ref="AF5"/>
    <mergeCell ref="AH5"/>
    <mergeCell ref="AJ5:AN5"/>
    <mergeCell ref="D2:AH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A00-000000000000}">
  <dimension ref="B2:AN22"/>
  <sheetViews>
    <sheetView showGridLines="0" workbookViewId="0">
      <pane xSplit="2" topLeftCell="C1" activePane="topRight" state="frozen"/>
      <selection pane="topRight"/>
    </sheetView>
  </sheetViews>
  <sheetFormatPr defaultColWidth="10.90625" defaultRowHeight="14.5" x14ac:dyDescent="0.35"/>
  <cols>
    <col min="2" max="2" width="25.7265625" customWidth="1"/>
    <col min="3" max="5" width="10.7265625" customWidth="1"/>
    <col min="6" max="6" width="2.1796875" customWidth="1"/>
    <col min="7" max="12" width="10.7265625" customWidth="1"/>
    <col min="13" max="13" width="2.1796875" customWidth="1"/>
    <col min="14" max="18" width="10.7265625" customWidth="1"/>
    <col min="19" max="19" width="2.1796875" customWidth="1"/>
    <col min="20" max="23" width="10.7265625" customWidth="1"/>
    <col min="24" max="24" width="2.1796875" customWidth="1"/>
    <col min="25" max="30" width="10.7265625" customWidth="1"/>
    <col min="31" max="31" width="2.1796875" customWidth="1"/>
    <col min="32" max="32" width="10.7265625" customWidth="1"/>
    <col min="33" max="33" width="2.1796875" customWidth="1"/>
    <col min="34" max="34" width="10.7265625" customWidth="1"/>
    <col min="35" max="35" width="2.1796875" customWidth="1"/>
    <col min="36" max="40" width="10.7265625" customWidth="1"/>
    <col min="41" max="41" width="2.1796875" customWidth="1"/>
  </cols>
  <sheetData>
    <row r="2" spans="2:40" ht="40" customHeight="1" x14ac:dyDescent="0.35">
      <c r="D2" s="30" t="s">
        <v>569</v>
      </c>
      <c r="E2" s="26"/>
      <c r="F2" s="26"/>
      <c r="G2" s="26"/>
      <c r="H2" s="26"/>
      <c r="I2" s="26"/>
      <c r="J2" s="26"/>
      <c r="K2" s="26"/>
      <c r="L2" s="26"/>
      <c r="M2" s="26"/>
      <c r="N2" s="26"/>
      <c r="O2" s="26"/>
      <c r="P2" s="26"/>
      <c r="Q2" s="26"/>
      <c r="R2" s="26"/>
      <c r="S2" s="26"/>
      <c r="T2" s="26"/>
      <c r="U2" s="26"/>
      <c r="V2" s="26"/>
      <c r="W2" s="26"/>
      <c r="X2" s="26"/>
      <c r="Y2" s="26"/>
      <c r="Z2" s="26"/>
      <c r="AA2" s="26"/>
      <c r="AB2" s="26"/>
      <c r="AC2" s="26"/>
      <c r="AD2" s="26"/>
      <c r="AE2" s="26"/>
      <c r="AF2" s="26"/>
      <c r="AG2" s="26"/>
      <c r="AH2" s="26"/>
    </row>
    <row r="5" spans="2:40" ht="30" customHeight="1" x14ac:dyDescent="0.35">
      <c r="B5" s="15"/>
      <c r="C5" s="15"/>
      <c r="D5" s="29" t="s">
        <v>49</v>
      </c>
      <c r="E5" s="29"/>
      <c r="F5" s="15"/>
      <c r="G5" s="29" t="s">
        <v>50</v>
      </c>
      <c r="H5" s="29"/>
      <c r="I5" s="29"/>
      <c r="J5" s="29"/>
      <c r="K5" s="29"/>
      <c r="L5" s="29"/>
      <c r="M5" s="15"/>
      <c r="N5" s="29" t="s">
        <v>51</v>
      </c>
      <c r="O5" s="29"/>
      <c r="P5" s="29"/>
      <c r="Q5" s="29"/>
      <c r="R5" s="29"/>
      <c r="S5" s="15"/>
      <c r="T5" s="29" t="s">
        <v>52</v>
      </c>
      <c r="U5" s="29"/>
      <c r="V5" s="29"/>
      <c r="W5" s="29"/>
      <c r="X5" s="15"/>
      <c r="Y5" s="29" t="s">
        <v>53</v>
      </c>
      <c r="Z5" s="29"/>
      <c r="AA5" s="29"/>
      <c r="AB5" s="29"/>
      <c r="AC5" s="29"/>
      <c r="AD5" s="29"/>
      <c r="AE5" s="15"/>
      <c r="AF5" s="29" t="s">
        <v>42</v>
      </c>
      <c r="AG5" s="15"/>
      <c r="AH5" s="29" t="s">
        <v>43</v>
      </c>
      <c r="AI5" s="15"/>
      <c r="AJ5" s="29" t="s">
        <v>54</v>
      </c>
      <c r="AK5" s="29"/>
      <c r="AL5" s="29"/>
      <c r="AM5" s="29"/>
      <c r="AN5" s="29"/>
    </row>
    <row r="6" spans="2:40" ht="72.5" x14ac:dyDescent="0.35">
      <c r="B6" t="s">
        <v>15</v>
      </c>
      <c r="C6" s="9" t="s">
        <v>16</v>
      </c>
      <c r="D6" s="12" t="s">
        <v>17</v>
      </c>
      <c r="E6" s="12" t="s">
        <v>18</v>
      </c>
      <c r="G6" s="12" t="s">
        <v>21</v>
      </c>
      <c r="H6" s="12" t="s">
        <v>22</v>
      </c>
      <c r="I6" s="12" t="s">
        <v>23</v>
      </c>
      <c r="J6" s="12" t="s">
        <v>24</v>
      </c>
      <c r="K6" s="12" t="s">
        <v>25</v>
      </c>
      <c r="L6" s="12" t="s">
        <v>26</v>
      </c>
      <c r="N6" s="12" t="s">
        <v>27</v>
      </c>
      <c r="O6" s="12" t="s">
        <v>28</v>
      </c>
      <c r="P6" s="12" t="s">
        <v>29</v>
      </c>
      <c r="Q6" s="12" t="s">
        <v>30</v>
      </c>
      <c r="R6" s="12" t="s">
        <v>31</v>
      </c>
      <c r="T6" s="12" t="s">
        <v>32</v>
      </c>
      <c r="U6" s="12" t="s">
        <v>33</v>
      </c>
      <c r="V6" s="12" t="s">
        <v>34</v>
      </c>
      <c r="W6" s="12" t="s">
        <v>35</v>
      </c>
      <c r="Y6" s="12" t="s">
        <v>36</v>
      </c>
      <c r="Z6" s="12" t="s">
        <v>37</v>
      </c>
      <c r="AA6" s="12" t="s">
        <v>38</v>
      </c>
      <c r="AB6" s="12" t="s">
        <v>39</v>
      </c>
      <c r="AC6" s="12" t="s">
        <v>40</v>
      </c>
      <c r="AD6" s="12" t="s">
        <v>41</v>
      </c>
      <c r="AF6" s="12" t="s">
        <v>42</v>
      </c>
      <c r="AH6" s="12" t="s">
        <v>43</v>
      </c>
      <c r="AJ6" s="12" t="s">
        <v>44</v>
      </c>
      <c r="AK6" s="12" t="s">
        <v>45</v>
      </c>
      <c r="AL6" s="12" t="s">
        <v>46</v>
      </c>
      <c r="AM6" s="12" t="s">
        <v>47</v>
      </c>
      <c r="AN6" s="12" t="s">
        <v>48</v>
      </c>
    </row>
    <row r="7" spans="2:40" ht="30" customHeight="1" x14ac:dyDescent="0.35">
      <c r="B7" s="10" t="s">
        <v>19</v>
      </c>
      <c r="C7" s="10">
        <v>260</v>
      </c>
      <c r="D7" s="10">
        <v>146</v>
      </c>
      <c r="E7" s="10">
        <v>114</v>
      </c>
      <c r="F7" s="10"/>
      <c r="G7" s="10">
        <v>25</v>
      </c>
      <c r="H7" s="10">
        <v>76</v>
      </c>
      <c r="I7" s="10">
        <v>65</v>
      </c>
      <c r="J7" s="10">
        <v>47</v>
      </c>
      <c r="K7" s="10">
        <v>39</v>
      </c>
      <c r="L7" s="10">
        <v>8</v>
      </c>
      <c r="M7" s="10"/>
      <c r="N7" s="10">
        <v>12</v>
      </c>
      <c r="O7" s="10">
        <v>28</v>
      </c>
      <c r="P7" s="10">
        <v>56</v>
      </c>
      <c r="Q7" s="10">
        <v>98</v>
      </c>
      <c r="R7" s="10">
        <v>64</v>
      </c>
      <c r="S7" s="10"/>
      <c r="T7" s="10">
        <v>7</v>
      </c>
      <c r="U7" s="10">
        <v>37</v>
      </c>
      <c r="V7" s="10">
        <v>73</v>
      </c>
      <c r="W7" s="10">
        <v>124</v>
      </c>
      <c r="X7" s="10"/>
      <c r="Y7" s="10">
        <v>214</v>
      </c>
      <c r="Z7" s="10">
        <v>46</v>
      </c>
      <c r="AA7" s="10" t="s">
        <v>116</v>
      </c>
      <c r="AB7" s="10" t="s">
        <v>116</v>
      </c>
      <c r="AC7" s="10" t="s">
        <v>116</v>
      </c>
      <c r="AD7" s="10" t="s">
        <v>116</v>
      </c>
      <c r="AE7" s="10"/>
      <c r="AF7" s="10">
        <v>129</v>
      </c>
      <c r="AG7" s="10"/>
      <c r="AH7" s="10">
        <v>255</v>
      </c>
      <c r="AI7" s="10"/>
      <c r="AJ7" s="10">
        <v>113</v>
      </c>
      <c r="AK7" s="10">
        <v>29</v>
      </c>
      <c r="AL7" s="10">
        <v>40</v>
      </c>
      <c r="AM7" s="10">
        <v>51</v>
      </c>
      <c r="AN7" s="10">
        <v>27</v>
      </c>
    </row>
    <row r="8" spans="2:40" ht="30" customHeight="1" x14ac:dyDescent="0.35">
      <c r="B8" s="11" t="s">
        <v>20</v>
      </c>
      <c r="C8" s="11">
        <v>275</v>
      </c>
      <c r="D8" s="11">
        <v>171</v>
      </c>
      <c r="E8" s="11">
        <v>104</v>
      </c>
      <c r="F8" s="11"/>
      <c r="G8" s="11">
        <v>28</v>
      </c>
      <c r="H8" s="11">
        <v>88</v>
      </c>
      <c r="I8" s="11">
        <v>68</v>
      </c>
      <c r="J8" s="11">
        <v>50</v>
      </c>
      <c r="K8" s="11">
        <v>34</v>
      </c>
      <c r="L8" s="11">
        <v>8</v>
      </c>
      <c r="M8" s="11"/>
      <c r="N8" s="11">
        <v>13</v>
      </c>
      <c r="O8" s="11">
        <v>31</v>
      </c>
      <c r="P8" s="11">
        <v>58</v>
      </c>
      <c r="Q8" s="11">
        <v>105</v>
      </c>
      <c r="R8" s="11">
        <v>67</v>
      </c>
      <c r="S8" s="11"/>
      <c r="T8" s="11">
        <v>7</v>
      </c>
      <c r="U8" s="11">
        <v>39</v>
      </c>
      <c r="V8" s="11">
        <v>77</v>
      </c>
      <c r="W8" s="11">
        <v>132</v>
      </c>
      <c r="X8" s="11"/>
      <c r="Y8" s="11">
        <v>228</v>
      </c>
      <c r="Z8" s="11">
        <v>47</v>
      </c>
      <c r="AA8" s="11" t="s">
        <v>116</v>
      </c>
      <c r="AB8" s="11" t="s">
        <v>116</v>
      </c>
      <c r="AC8" s="11" t="s">
        <v>116</v>
      </c>
      <c r="AD8" s="11" t="s">
        <v>116</v>
      </c>
      <c r="AE8" s="11"/>
      <c r="AF8" s="11">
        <v>135</v>
      </c>
      <c r="AG8" s="11"/>
      <c r="AH8" s="11">
        <v>271</v>
      </c>
      <c r="AI8" s="11"/>
      <c r="AJ8" s="11">
        <v>114</v>
      </c>
      <c r="AK8" s="11">
        <v>29</v>
      </c>
      <c r="AL8" s="11">
        <v>40</v>
      </c>
      <c r="AM8" s="11">
        <v>60</v>
      </c>
      <c r="AN8" s="11">
        <v>32</v>
      </c>
    </row>
    <row r="9" spans="2:40" x14ac:dyDescent="0.35">
      <c r="B9" s="18" t="s">
        <v>465</v>
      </c>
      <c r="C9" s="17">
        <v>0.73100644592881003</v>
      </c>
      <c r="D9" s="17">
        <v>0.73129277909891799</v>
      </c>
      <c r="E9" s="17">
        <v>0.73053632889360798</v>
      </c>
      <c r="F9" s="17"/>
      <c r="G9" s="17">
        <v>0.69490249163693896</v>
      </c>
      <c r="H9" s="17">
        <v>0.68283827714577905</v>
      </c>
      <c r="I9" s="17">
        <v>0.68875016987410098</v>
      </c>
      <c r="J9" s="17">
        <v>0.83497027834635196</v>
      </c>
      <c r="K9" s="17">
        <v>0.81538844391780796</v>
      </c>
      <c r="L9" s="17">
        <v>0.74133047820966103</v>
      </c>
      <c r="M9" s="17"/>
      <c r="N9" s="17">
        <v>0.68108930250670796</v>
      </c>
      <c r="O9" s="17">
        <v>0.57063001369091304</v>
      </c>
      <c r="P9" s="17">
        <v>0.83791724536167</v>
      </c>
      <c r="Q9" s="17">
        <v>0.78294284502346501</v>
      </c>
      <c r="R9" s="17">
        <v>0.66135239231439602</v>
      </c>
      <c r="S9" s="17"/>
      <c r="T9" s="17">
        <v>0.45110728496242303</v>
      </c>
      <c r="U9" s="17">
        <v>0.83397004283812504</v>
      </c>
      <c r="V9" s="17">
        <v>0.64570552072029896</v>
      </c>
      <c r="W9" s="17">
        <v>0.75680851765007795</v>
      </c>
      <c r="X9" s="17"/>
      <c r="Y9" s="17">
        <v>0.72495691777108295</v>
      </c>
      <c r="Z9" s="17">
        <v>0.76005246396864601</v>
      </c>
      <c r="AA9" s="17" t="s">
        <v>117</v>
      </c>
      <c r="AB9" s="17" t="s">
        <v>117</v>
      </c>
      <c r="AC9" s="17" t="s">
        <v>117</v>
      </c>
      <c r="AD9" s="17" t="s">
        <v>117</v>
      </c>
      <c r="AE9" s="17"/>
      <c r="AF9" s="17">
        <v>0.72463553857808505</v>
      </c>
      <c r="AG9" s="17"/>
      <c r="AH9" s="17">
        <v>0.73995166533561496</v>
      </c>
      <c r="AI9" s="17"/>
      <c r="AJ9" s="17">
        <v>0.62472301116045603</v>
      </c>
      <c r="AK9" s="17">
        <v>0.74799916144708301</v>
      </c>
      <c r="AL9" s="17">
        <v>0.732864964927053</v>
      </c>
      <c r="AM9" s="17">
        <v>0.84008588949128304</v>
      </c>
      <c r="AN9" s="17">
        <v>0.88740415454733002</v>
      </c>
    </row>
    <row r="10" spans="2:40" x14ac:dyDescent="0.35">
      <c r="B10" s="18" t="s">
        <v>563</v>
      </c>
      <c r="C10" s="17">
        <v>0.58366022341241997</v>
      </c>
      <c r="D10" s="17">
        <v>0.58102175861893002</v>
      </c>
      <c r="E10" s="17">
        <v>0.58799219530982005</v>
      </c>
      <c r="F10" s="17"/>
      <c r="G10" s="17">
        <v>0.67396271421849197</v>
      </c>
      <c r="H10" s="17">
        <v>0.60121711765163199</v>
      </c>
      <c r="I10" s="17">
        <v>0.65520538870654399</v>
      </c>
      <c r="J10" s="17">
        <v>0.48488153959803099</v>
      </c>
      <c r="K10" s="17">
        <v>0.54090680937663105</v>
      </c>
      <c r="L10" s="17">
        <v>0.24310175895727401</v>
      </c>
      <c r="M10" s="17"/>
      <c r="N10" s="17">
        <v>0.69370459782250204</v>
      </c>
      <c r="O10" s="17">
        <v>0.63279774621972895</v>
      </c>
      <c r="P10" s="17">
        <v>0.51883799668965402</v>
      </c>
      <c r="Q10" s="17">
        <v>0.52242008262166195</v>
      </c>
      <c r="R10" s="17">
        <v>0.69411550501694497</v>
      </c>
      <c r="S10" s="17"/>
      <c r="T10" s="17">
        <v>0.752521909808333</v>
      </c>
      <c r="U10" s="17">
        <v>0.63005475494944596</v>
      </c>
      <c r="V10" s="17">
        <v>0.553912791613422</v>
      </c>
      <c r="W10" s="17">
        <v>0.57417211954612302</v>
      </c>
      <c r="X10" s="17"/>
      <c r="Y10" s="17">
        <v>0.551135738289666</v>
      </c>
      <c r="Z10" s="17">
        <v>0.73982228382124904</v>
      </c>
      <c r="AA10" s="17" t="s">
        <v>117</v>
      </c>
      <c r="AB10" s="17" t="s">
        <v>117</v>
      </c>
      <c r="AC10" s="17" t="s">
        <v>117</v>
      </c>
      <c r="AD10" s="17" t="s">
        <v>117</v>
      </c>
      <c r="AE10" s="17"/>
      <c r="AF10" s="17">
        <v>0.60732477658818196</v>
      </c>
      <c r="AG10" s="17"/>
      <c r="AH10" s="17">
        <v>0.586825750858469</v>
      </c>
      <c r="AI10" s="17"/>
      <c r="AJ10" s="17">
        <v>0.58277921654920295</v>
      </c>
      <c r="AK10" s="17">
        <v>0.55971400986426501</v>
      </c>
      <c r="AL10" s="17">
        <v>0.56975345457147797</v>
      </c>
      <c r="AM10" s="17">
        <v>0.62122826575851298</v>
      </c>
      <c r="AN10" s="17">
        <v>0.55614165157769502</v>
      </c>
    </row>
    <row r="11" spans="2:40" x14ac:dyDescent="0.35">
      <c r="B11" s="18" t="s">
        <v>473</v>
      </c>
      <c r="C11" s="17">
        <v>0.29512794720215901</v>
      </c>
      <c r="D11" s="17">
        <v>0.28416037492502999</v>
      </c>
      <c r="E11" s="17">
        <v>0.31313509097928</v>
      </c>
      <c r="F11" s="17"/>
      <c r="G11" s="17">
        <v>0.42969450813206</v>
      </c>
      <c r="H11" s="17">
        <v>0.25591179203294701</v>
      </c>
      <c r="I11" s="17">
        <v>0.34304515732324697</v>
      </c>
      <c r="J11" s="17">
        <v>0.22539965360013201</v>
      </c>
      <c r="K11" s="17">
        <v>0.303220777932452</v>
      </c>
      <c r="L11" s="17">
        <v>0.24310175895727401</v>
      </c>
      <c r="M11" s="17"/>
      <c r="N11" s="17">
        <v>0.311698640658371</v>
      </c>
      <c r="O11" s="17">
        <v>0.24553682422856801</v>
      </c>
      <c r="P11" s="17">
        <v>0.14189232911576599</v>
      </c>
      <c r="Q11" s="17">
        <v>0.34307695769515201</v>
      </c>
      <c r="R11" s="17">
        <v>0.381241926031545</v>
      </c>
      <c r="S11" s="17"/>
      <c r="T11" s="17">
        <v>0.324196612106461</v>
      </c>
      <c r="U11" s="17">
        <v>0.32294752482496902</v>
      </c>
      <c r="V11" s="17">
        <v>0.25246233684790897</v>
      </c>
      <c r="W11" s="17">
        <v>0.33345755595801901</v>
      </c>
      <c r="X11" s="17"/>
      <c r="Y11" s="17">
        <v>0.27563903952929603</v>
      </c>
      <c r="Z11" s="17">
        <v>0.38870138782159802</v>
      </c>
      <c r="AA11" s="17" t="s">
        <v>117</v>
      </c>
      <c r="AB11" s="17" t="s">
        <v>117</v>
      </c>
      <c r="AC11" s="17" t="s">
        <v>117</v>
      </c>
      <c r="AD11" s="17" t="s">
        <v>117</v>
      </c>
      <c r="AE11" s="17"/>
      <c r="AF11" s="17">
        <v>0.29119973637618102</v>
      </c>
      <c r="AG11" s="17"/>
      <c r="AH11" s="17">
        <v>0.29696558854812399</v>
      </c>
      <c r="AI11" s="17"/>
      <c r="AJ11" s="17">
        <v>0.32207906103738099</v>
      </c>
      <c r="AK11" s="17">
        <v>0.33626079679355497</v>
      </c>
      <c r="AL11" s="17">
        <v>0.27998510673869398</v>
      </c>
      <c r="AM11" s="17">
        <v>0.27303634262673498</v>
      </c>
      <c r="AN11" s="17">
        <v>0.22186782281841599</v>
      </c>
    </row>
    <row r="12" spans="2:40" ht="29" x14ac:dyDescent="0.35">
      <c r="B12" s="18" t="s">
        <v>564</v>
      </c>
      <c r="C12" s="17">
        <v>0.217980852080746</v>
      </c>
      <c r="D12" s="17">
        <v>0.23317906566940899</v>
      </c>
      <c r="E12" s="17">
        <v>0.19302761627512099</v>
      </c>
      <c r="F12" s="17"/>
      <c r="G12" s="17">
        <v>0.20953229400911699</v>
      </c>
      <c r="H12" s="17">
        <v>0.29237365666397902</v>
      </c>
      <c r="I12" s="17">
        <v>0.213010990556703</v>
      </c>
      <c r="J12" s="17">
        <v>0.227087152633387</v>
      </c>
      <c r="K12" s="17">
        <v>7.8398398858366095E-2</v>
      </c>
      <c r="L12" s="17">
        <v>0</v>
      </c>
      <c r="M12" s="17"/>
      <c r="N12" s="17">
        <v>0</v>
      </c>
      <c r="O12" s="17">
        <v>3.3214797327169199E-2</v>
      </c>
      <c r="P12" s="17">
        <v>9.2891210785965503E-2</v>
      </c>
      <c r="Q12" s="17">
        <v>0.29031955254283098</v>
      </c>
      <c r="R12" s="17">
        <v>0.34541587250535999</v>
      </c>
      <c r="S12" s="17"/>
      <c r="T12" s="17">
        <v>0</v>
      </c>
      <c r="U12" s="17">
        <v>0.202939674392736</v>
      </c>
      <c r="V12" s="17">
        <v>0.27647679648096601</v>
      </c>
      <c r="W12" s="17">
        <v>0.224277265616834</v>
      </c>
      <c r="X12" s="17"/>
      <c r="Y12" s="17">
        <v>0.23663014722447401</v>
      </c>
      <c r="Z12" s="17">
        <v>0.128438701180424</v>
      </c>
      <c r="AA12" s="17" t="s">
        <v>117</v>
      </c>
      <c r="AB12" s="17" t="s">
        <v>117</v>
      </c>
      <c r="AC12" s="17" t="s">
        <v>117</v>
      </c>
      <c r="AD12" s="17" t="s">
        <v>117</v>
      </c>
      <c r="AE12" s="17"/>
      <c r="AF12" s="17">
        <v>0.18881433499678099</v>
      </c>
      <c r="AG12" s="17"/>
      <c r="AH12" s="17">
        <v>0.21486568253376101</v>
      </c>
      <c r="AI12" s="17"/>
      <c r="AJ12" s="17">
        <v>0.25508545693865797</v>
      </c>
      <c r="AK12" s="17">
        <v>0.171805415390168</v>
      </c>
      <c r="AL12" s="17">
        <v>0.25508227760435798</v>
      </c>
      <c r="AM12" s="17">
        <v>0.17693448116233099</v>
      </c>
      <c r="AN12" s="17">
        <v>0.15822948228952299</v>
      </c>
    </row>
    <row r="13" spans="2:40" ht="29" x14ac:dyDescent="0.35">
      <c r="B13" s="18" t="s">
        <v>565</v>
      </c>
      <c r="C13" s="17">
        <v>0.179242731162816</v>
      </c>
      <c r="D13" s="17">
        <v>0.196670711967141</v>
      </c>
      <c r="E13" s="17">
        <v>0.15062854489090899</v>
      </c>
      <c r="F13" s="17"/>
      <c r="G13" s="17">
        <v>6.1860734996718902E-2</v>
      </c>
      <c r="H13" s="17">
        <v>0.25122745529214402</v>
      </c>
      <c r="I13" s="17">
        <v>0.21903870876179299</v>
      </c>
      <c r="J13" s="17">
        <v>0.106444327669265</v>
      </c>
      <c r="K13" s="17">
        <v>0.102230401302752</v>
      </c>
      <c r="L13" s="17">
        <v>0.24310175895727401</v>
      </c>
      <c r="M13" s="17"/>
      <c r="N13" s="17">
        <v>7.21720098424245E-2</v>
      </c>
      <c r="O13" s="17">
        <v>0.130919566719467</v>
      </c>
      <c r="P13" s="17">
        <v>0.10432597555715301</v>
      </c>
      <c r="Q13" s="17">
        <v>0.23134040106138401</v>
      </c>
      <c r="R13" s="17">
        <v>0.21020126631351699</v>
      </c>
      <c r="S13" s="17"/>
      <c r="T13" s="17">
        <v>0</v>
      </c>
      <c r="U13" s="17">
        <v>0.112093193362639</v>
      </c>
      <c r="V13" s="17">
        <v>0.17734404665630099</v>
      </c>
      <c r="W13" s="17">
        <v>0.214096599273431</v>
      </c>
      <c r="X13" s="17"/>
      <c r="Y13" s="17">
        <v>0.197010641669183</v>
      </c>
      <c r="Z13" s="17">
        <v>9.3932433294551004E-2</v>
      </c>
      <c r="AA13" s="17" t="s">
        <v>117</v>
      </c>
      <c r="AB13" s="17" t="s">
        <v>117</v>
      </c>
      <c r="AC13" s="17" t="s">
        <v>117</v>
      </c>
      <c r="AD13" s="17" t="s">
        <v>117</v>
      </c>
      <c r="AE13" s="17"/>
      <c r="AF13" s="17">
        <v>0.181745288627435</v>
      </c>
      <c r="AG13" s="17"/>
      <c r="AH13" s="17">
        <v>0.17582145128007801</v>
      </c>
      <c r="AI13" s="17"/>
      <c r="AJ13" s="17">
        <v>0.22063199859902399</v>
      </c>
      <c r="AK13" s="17">
        <v>0.165986736375238</v>
      </c>
      <c r="AL13" s="17">
        <v>0.18252834163937501</v>
      </c>
      <c r="AM13" s="17">
        <v>0.152921292213447</v>
      </c>
      <c r="AN13" s="17">
        <v>8.9191289033873994E-2</v>
      </c>
    </row>
    <row r="14" spans="2:40" x14ac:dyDescent="0.35">
      <c r="B14" s="18" t="s">
        <v>566</v>
      </c>
      <c r="C14" s="17">
        <v>0.13130642362834299</v>
      </c>
      <c r="D14" s="17">
        <v>0.14199298507976299</v>
      </c>
      <c r="E14" s="17">
        <v>0.11376065837817501</v>
      </c>
      <c r="F14" s="17"/>
      <c r="G14" s="17">
        <v>0.24480463593541599</v>
      </c>
      <c r="H14" s="17">
        <v>0.16365039198174899</v>
      </c>
      <c r="I14" s="17">
        <v>0.15765289773412799</v>
      </c>
      <c r="J14" s="17">
        <v>6.7542544857493697E-2</v>
      </c>
      <c r="K14" s="17">
        <v>2.4438000787385498E-2</v>
      </c>
      <c r="L14" s="17">
        <v>0</v>
      </c>
      <c r="M14" s="17"/>
      <c r="N14" s="17">
        <v>0.19144014647758001</v>
      </c>
      <c r="O14" s="17">
        <v>0.16661190591868499</v>
      </c>
      <c r="P14" s="17">
        <v>0</v>
      </c>
      <c r="Q14" s="17">
        <v>0.18393031851852301</v>
      </c>
      <c r="R14" s="17">
        <v>0.13899558119592201</v>
      </c>
      <c r="S14" s="17"/>
      <c r="T14" s="17">
        <v>0.15303951387544701</v>
      </c>
      <c r="U14" s="17">
        <v>3.7102776405358702E-2</v>
      </c>
      <c r="V14" s="17">
        <v>0.15355427307585301</v>
      </c>
      <c r="W14" s="17">
        <v>0.15357927470882601</v>
      </c>
      <c r="X14" s="17"/>
      <c r="Y14" s="17">
        <v>0.12961948102239901</v>
      </c>
      <c r="Z14" s="17">
        <v>0.139406057862101</v>
      </c>
      <c r="AA14" s="17" t="s">
        <v>117</v>
      </c>
      <c r="AB14" s="17" t="s">
        <v>117</v>
      </c>
      <c r="AC14" s="17" t="s">
        <v>117</v>
      </c>
      <c r="AD14" s="17" t="s">
        <v>117</v>
      </c>
      <c r="AE14" s="17"/>
      <c r="AF14" s="17">
        <v>0.15750181124233301</v>
      </c>
      <c r="AG14" s="17"/>
      <c r="AH14" s="17">
        <v>0.13344754932863401</v>
      </c>
      <c r="AI14" s="17"/>
      <c r="AJ14" s="17">
        <v>0.15358535879025401</v>
      </c>
      <c r="AK14" s="17">
        <v>3.11516552534114E-2</v>
      </c>
      <c r="AL14" s="17">
        <v>0.14846843199325099</v>
      </c>
      <c r="AM14" s="17">
        <v>0.13052433521180201</v>
      </c>
      <c r="AN14" s="17">
        <v>0.123786314987316</v>
      </c>
    </row>
    <row r="15" spans="2:40" x14ac:dyDescent="0.35">
      <c r="B15" s="18" t="s">
        <v>567</v>
      </c>
      <c r="C15" s="17">
        <v>0.108318687315104</v>
      </c>
      <c r="D15" s="17">
        <v>0.10689269180557601</v>
      </c>
      <c r="E15" s="17">
        <v>0.11065996262350999</v>
      </c>
      <c r="F15" s="17"/>
      <c r="G15" s="17">
        <v>6.1700898718806803E-2</v>
      </c>
      <c r="H15" s="17">
        <v>0.12968034525935301</v>
      </c>
      <c r="I15" s="17">
        <v>0.14784503262830401</v>
      </c>
      <c r="J15" s="17">
        <v>0.13333171392847701</v>
      </c>
      <c r="K15" s="17">
        <v>0</v>
      </c>
      <c r="L15" s="17">
        <v>0</v>
      </c>
      <c r="M15" s="17"/>
      <c r="N15" s="17">
        <v>0</v>
      </c>
      <c r="O15" s="17">
        <v>3.5956033299496398E-2</v>
      </c>
      <c r="P15" s="17">
        <v>0</v>
      </c>
      <c r="Q15" s="17">
        <v>0.165309922599501</v>
      </c>
      <c r="R15" s="17">
        <v>0.16974527962756999</v>
      </c>
      <c r="S15" s="17"/>
      <c r="T15" s="17">
        <v>0.123739045095834</v>
      </c>
      <c r="U15" s="17">
        <v>0</v>
      </c>
      <c r="V15" s="17">
        <v>8.1674877043640695E-2</v>
      </c>
      <c r="W15" s="17">
        <v>0.17155968421107001</v>
      </c>
      <c r="X15" s="17"/>
      <c r="Y15" s="17">
        <v>0.114283169000043</v>
      </c>
      <c r="Z15" s="17">
        <v>7.9681008788434607E-2</v>
      </c>
      <c r="AA15" s="17" t="s">
        <v>117</v>
      </c>
      <c r="AB15" s="17" t="s">
        <v>117</v>
      </c>
      <c r="AC15" s="17" t="s">
        <v>117</v>
      </c>
      <c r="AD15" s="17" t="s">
        <v>117</v>
      </c>
      <c r="AE15" s="17"/>
      <c r="AF15" s="17">
        <v>0.17175411079262201</v>
      </c>
      <c r="AG15" s="17"/>
      <c r="AH15" s="17">
        <v>0.10670795140369101</v>
      </c>
      <c r="AI15" s="17"/>
      <c r="AJ15" s="17">
        <v>0.118157826653219</v>
      </c>
      <c r="AK15" s="17">
        <v>0.18991443772646599</v>
      </c>
      <c r="AL15" s="17">
        <v>0.13157499517865101</v>
      </c>
      <c r="AM15" s="17">
        <v>6.7892728270861097E-2</v>
      </c>
      <c r="AN15" s="17">
        <v>4.4595644516936997E-2</v>
      </c>
    </row>
    <row r="16" spans="2:40" x14ac:dyDescent="0.35">
      <c r="B16" s="18" t="s">
        <v>568</v>
      </c>
      <c r="C16" s="17">
        <v>2.1915945104082901E-2</v>
      </c>
      <c r="D16" s="17">
        <v>2.4411962482805399E-2</v>
      </c>
      <c r="E16" s="17">
        <v>1.78178509522374E-2</v>
      </c>
      <c r="F16" s="17"/>
      <c r="G16" s="17">
        <v>6.6511335075579603E-2</v>
      </c>
      <c r="H16" s="17">
        <v>1.46659806556823E-2</v>
      </c>
      <c r="I16" s="17">
        <v>0</v>
      </c>
      <c r="J16" s="17">
        <v>2.2900445464312899E-2</v>
      </c>
      <c r="K16" s="17">
        <v>5.1356283144358902E-2</v>
      </c>
      <c r="L16" s="17">
        <v>0</v>
      </c>
      <c r="M16" s="17"/>
      <c r="N16" s="17">
        <v>0.166480758705318</v>
      </c>
      <c r="O16" s="17">
        <v>2.8982089286124699E-2</v>
      </c>
      <c r="P16" s="17">
        <v>0</v>
      </c>
      <c r="Q16" s="17">
        <v>1.22607241941569E-2</v>
      </c>
      <c r="R16" s="17">
        <v>1.24588511553653E-2</v>
      </c>
      <c r="S16" s="17"/>
      <c r="T16" s="17">
        <v>0</v>
      </c>
      <c r="U16" s="17">
        <v>0</v>
      </c>
      <c r="V16" s="17">
        <v>0</v>
      </c>
      <c r="W16" s="17">
        <v>1.6494417790519598E-2</v>
      </c>
      <c r="X16" s="17"/>
      <c r="Y16" s="17">
        <v>2.2578015940244701E-2</v>
      </c>
      <c r="Z16" s="17">
        <v>1.8737098597477301E-2</v>
      </c>
      <c r="AA16" s="17" t="s">
        <v>117</v>
      </c>
      <c r="AB16" s="17" t="s">
        <v>117</v>
      </c>
      <c r="AC16" s="17" t="s">
        <v>117</v>
      </c>
      <c r="AD16" s="17" t="s">
        <v>117</v>
      </c>
      <c r="AE16" s="17"/>
      <c r="AF16" s="17">
        <v>1.29131545586911E-2</v>
      </c>
      <c r="AG16" s="17"/>
      <c r="AH16" s="17">
        <v>2.2273313708084701E-2</v>
      </c>
      <c r="AI16" s="17"/>
      <c r="AJ16" s="17">
        <v>2.8633002174692699E-2</v>
      </c>
      <c r="AK16" s="17">
        <v>3.1257388510833699E-2</v>
      </c>
      <c r="AL16" s="17">
        <v>2.2027865797647199E-2</v>
      </c>
      <c r="AM16" s="17">
        <v>0</v>
      </c>
      <c r="AN16" s="17">
        <v>3.0244312327419798E-2</v>
      </c>
    </row>
    <row r="17" spans="2:40" x14ac:dyDescent="0.35">
      <c r="B17" s="18" t="s">
        <v>89</v>
      </c>
      <c r="C17" s="19">
        <v>5.0897096542720503E-2</v>
      </c>
      <c r="D17" s="19">
        <v>6.5396810046727302E-2</v>
      </c>
      <c r="E17" s="19">
        <v>2.7090695345057501E-2</v>
      </c>
      <c r="F17" s="19"/>
      <c r="G17" s="19">
        <v>0</v>
      </c>
      <c r="H17" s="19">
        <v>3.5706489092627497E-2</v>
      </c>
      <c r="I17" s="19">
        <v>4.8425097474641202E-2</v>
      </c>
      <c r="J17" s="19">
        <v>2.23795471059463E-2</v>
      </c>
      <c r="K17" s="19">
        <v>0.13204549856298001</v>
      </c>
      <c r="L17" s="19">
        <v>0.25866952179033897</v>
      </c>
      <c r="M17" s="19"/>
      <c r="N17" s="19">
        <v>0</v>
      </c>
      <c r="O17" s="19">
        <v>7.1912066598992894E-2</v>
      </c>
      <c r="P17" s="19">
        <v>8.3163188583582306E-2</v>
      </c>
      <c r="Q17" s="19">
        <v>4.6717844862944599E-2</v>
      </c>
      <c r="R17" s="19">
        <v>3.09446157864895E-2</v>
      </c>
      <c r="S17" s="19"/>
      <c r="T17" s="19">
        <v>0.123739045095834</v>
      </c>
      <c r="U17" s="19">
        <v>2.1722115735019799E-2</v>
      </c>
      <c r="V17" s="19">
        <v>4.3701865621617902E-2</v>
      </c>
      <c r="W17" s="19">
        <v>6.0707713431612097E-2</v>
      </c>
      <c r="X17" s="19"/>
      <c r="Y17" s="19">
        <v>5.34880702469505E-2</v>
      </c>
      <c r="Z17" s="19">
        <v>3.8456875257415403E-2</v>
      </c>
      <c r="AA17" s="19" t="s">
        <v>117</v>
      </c>
      <c r="AB17" s="19" t="s">
        <v>117</v>
      </c>
      <c r="AC17" s="19" t="s">
        <v>117</v>
      </c>
      <c r="AD17" s="19" t="s">
        <v>117</v>
      </c>
      <c r="AE17" s="19"/>
      <c r="AF17" s="19">
        <v>4.4558008179943702E-2</v>
      </c>
      <c r="AG17" s="19"/>
      <c r="AH17" s="19">
        <v>4.8434420390334097E-2</v>
      </c>
      <c r="AI17" s="19"/>
      <c r="AJ17" s="19">
        <v>7.5379332901163207E-2</v>
      </c>
      <c r="AK17" s="19">
        <v>4.6026613506659098E-2</v>
      </c>
      <c r="AL17" s="19">
        <v>2.7188802236628701E-2</v>
      </c>
      <c r="AM17" s="19">
        <v>4.9925237575993799E-2</v>
      </c>
      <c r="AN17" s="19">
        <v>0</v>
      </c>
    </row>
    <row r="18" spans="2:40" x14ac:dyDescent="0.35">
      <c r="B18" s="16" t="s">
        <v>570</v>
      </c>
    </row>
    <row r="19" spans="2:40" x14ac:dyDescent="0.35">
      <c r="B19" t="s">
        <v>63</v>
      </c>
    </row>
    <row r="20" spans="2:40" x14ac:dyDescent="0.35">
      <c r="B20" t="s">
        <v>64</v>
      </c>
    </row>
    <row r="22" spans="2:40" x14ac:dyDescent="0.35">
      <c r="B22" s="8" t="str">
        <f>HYPERLINK("#'Contents'!A1", "Return to Contents")</f>
        <v>Return to Contents</v>
      </c>
    </row>
  </sheetData>
  <mergeCells count="9">
    <mergeCell ref="AF5"/>
    <mergeCell ref="AH5"/>
    <mergeCell ref="AJ5:AN5"/>
    <mergeCell ref="D2:AH2"/>
    <mergeCell ref="D5:E5"/>
    <mergeCell ref="G5:L5"/>
    <mergeCell ref="N5:R5"/>
    <mergeCell ref="T5:W5"/>
    <mergeCell ref="Y5:AD5"/>
  </mergeCells>
  <pageMargins left="0.7" right="0.7" top="0.75" bottom="0.75" header="0.3" footer="0.3"/>
  <pageSetup paperSize="9" orientation="portrait" horizontalDpi="300" verticalDpi="300"/>
  <drawing r:id="rId1"/>
</worksheet>
</file>

<file path=xl/worksheets/sheet1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BB00-000000000000}">
  <dimension ref="J3:S20"/>
  <sheetViews>
    <sheetView showGridLines="0" workbookViewId="0"/>
  </sheetViews>
  <sheetFormatPr defaultColWidth="10.90625" defaultRowHeight="14.5" x14ac:dyDescent="0.35"/>
  <sheetData>
    <row r="3" spans="10:19" x14ac:dyDescent="0.35">
      <c r="J3" t="s">
        <v>572</v>
      </c>
      <c r="K3" t="s">
        <v>573</v>
      </c>
      <c r="L3" t="s">
        <v>574</v>
      </c>
      <c r="M3" t="s">
        <v>575</v>
      </c>
      <c r="N3" t="s">
        <v>576</v>
      </c>
      <c r="O3" t="s">
        <v>577</v>
      </c>
      <c r="P3" t="s">
        <v>578</v>
      </c>
      <c r="Q3" t="s">
        <v>579</v>
      </c>
      <c r="R3" t="s">
        <v>580</v>
      </c>
      <c r="S3" t="s">
        <v>581</v>
      </c>
    </row>
    <row r="4" spans="10:19" x14ac:dyDescent="0.35">
      <c r="J4" t="s">
        <v>582</v>
      </c>
      <c r="K4" t="s">
        <v>583</v>
      </c>
      <c r="L4" t="s">
        <v>584</v>
      </c>
      <c r="M4" t="s">
        <v>585</v>
      </c>
      <c r="N4" t="s">
        <v>586</v>
      </c>
      <c r="O4" t="s">
        <v>587</v>
      </c>
      <c r="P4" t="s">
        <v>588</v>
      </c>
      <c r="Q4" t="s">
        <v>589</v>
      </c>
      <c r="R4" t="s">
        <v>590</v>
      </c>
      <c r="S4" t="s">
        <v>591</v>
      </c>
    </row>
    <row r="5" spans="10:19" x14ac:dyDescent="0.35">
      <c r="J5" t="s">
        <v>592</v>
      </c>
      <c r="K5" t="s">
        <v>593</v>
      </c>
      <c r="L5" t="s">
        <v>594</v>
      </c>
      <c r="M5" t="s">
        <v>595</v>
      </c>
      <c r="N5" t="s">
        <v>596</v>
      </c>
      <c r="O5" t="s">
        <v>597</v>
      </c>
      <c r="P5" t="s">
        <v>598</v>
      </c>
      <c r="Q5" t="s">
        <v>599</v>
      </c>
      <c r="R5" t="s">
        <v>600</v>
      </c>
      <c r="S5" t="s">
        <v>601</v>
      </c>
    </row>
    <row r="6" spans="10:19" x14ac:dyDescent="0.35">
      <c r="J6" t="s">
        <v>602</v>
      </c>
      <c r="K6" t="s">
        <v>603</v>
      </c>
      <c r="L6" t="s">
        <v>604</v>
      </c>
      <c r="M6" t="s">
        <v>605</v>
      </c>
      <c r="N6" t="s">
        <v>606</v>
      </c>
      <c r="O6" t="s">
        <v>607</v>
      </c>
      <c r="P6" t="s">
        <v>608</v>
      </c>
      <c r="Q6" t="s">
        <v>609</v>
      </c>
      <c r="R6" t="s">
        <v>610</v>
      </c>
      <c r="S6" t="s">
        <v>611</v>
      </c>
    </row>
    <row r="7" spans="10:19" x14ac:dyDescent="0.35">
      <c r="J7" t="s">
        <v>612</v>
      </c>
      <c r="K7" t="s">
        <v>613</v>
      </c>
      <c r="L7" t="s">
        <v>614</v>
      </c>
      <c r="M7" t="s">
        <v>615</v>
      </c>
      <c r="N7" t="s">
        <v>616</v>
      </c>
      <c r="O7" t="s">
        <v>617</v>
      </c>
      <c r="P7" t="s">
        <v>618</v>
      </c>
      <c r="Q7" t="s">
        <v>619</v>
      </c>
      <c r="R7" t="s">
        <v>620</v>
      </c>
      <c r="S7" t="s">
        <v>621</v>
      </c>
    </row>
    <row r="8" spans="10:19" x14ac:dyDescent="0.35">
      <c r="J8" t="s">
        <v>622</v>
      </c>
      <c r="K8" t="s">
        <v>623</v>
      </c>
      <c r="L8" t="s">
        <v>624</v>
      </c>
      <c r="M8" t="s">
        <v>625</v>
      </c>
      <c r="N8" t="s">
        <v>626</v>
      </c>
      <c r="O8" t="s">
        <v>627</v>
      </c>
      <c r="P8" t="s">
        <v>628</v>
      </c>
      <c r="Q8" t="s">
        <v>629</v>
      </c>
      <c r="R8" t="s">
        <v>630</v>
      </c>
      <c r="S8" t="s">
        <v>631</v>
      </c>
    </row>
    <row r="9" spans="10:19" x14ac:dyDescent="0.35">
      <c r="J9" t="s">
        <v>632</v>
      </c>
      <c r="K9" t="s">
        <v>633</v>
      </c>
      <c r="L9" t="s">
        <v>634</v>
      </c>
      <c r="M9" t="s">
        <v>635</v>
      </c>
      <c r="N9" t="s">
        <v>636</v>
      </c>
      <c r="O9" t="s">
        <v>637</v>
      </c>
      <c r="P9" t="s">
        <v>638</v>
      </c>
      <c r="Q9" t="s">
        <v>639</v>
      </c>
      <c r="R9" t="s">
        <v>640</v>
      </c>
      <c r="S9" t="s">
        <v>641</v>
      </c>
    </row>
    <row r="10" spans="10:19" x14ac:dyDescent="0.35">
      <c r="J10" t="s">
        <v>642</v>
      </c>
      <c r="K10" t="s">
        <v>643</v>
      </c>
      <c r="L10" t="s">
        <v>644</v>
      </c>
      <c r="M10" t="s">
        <v>645</v>
      </c>
      <c r="N10" t="s">
        <v>646</v>
      </c>
      <c r="O10" t="s">
        <v>647</v>
      </c>
      <c r="P10" t="s">
        <v>648</v>
      </c>
      <c r="Q10" t="s">
        <v>649</v>
      </c>
      <c r="R10" t="s">
        <v>650</v>
      </c>
      <c r="S10" t="s">
        <v>651</v>
      </c>
    </row>
    <row r="11" spans="10:19" x14ac:dyDescent="0.35">
      <c r="J11" t="s">
        <v>652</v>
      </c>
      <c r="K11" t="s">
        <v>653</v>
      </c>
      <c r="L11" t="s">
        <v>654</v>
      </c>
      <c r="M11" t="s">
        <v>655</v>
      </c>
      <c r="N11" t="s">
        <v>656</v>
      </c>
      <c r="O11" t="s">
        <v>657</v>
      </c>
      <c r="P11" t="s">
        <v>658</v>
      </c>
      <c r="Q11" t="s">
        <v>659</v>
      </c>
      <c r="R11" t="s">
        <v>660</v>
      </c>
      <c r="S11" t="s">
        <v>661</v>
      </c>
    </row>
    <row r="12" spans="10:19" x14ac:dyDescent="0.35">
      <c r="J12" t="s">
        <v>662</v>
      </c>
      <c r="K12" t="s">
        <v>663</v>
      </c>
      <c r="L12" t="s">
        <v>664</v>
      </c>
      <c r="M12" t="s">
        <v>665</v>
      </c>
      <c r="N12" t="s">
        <v>666</v>
      </c>
      <c r="O12" t="s">
        <v>667</v>
      </c>
      <c r="P12" t="s">
        <v>668</v>
      </c>
      <c r="Q12" t="s">
        <v>669</v>
      </c>
      <c r="R12" t="s">
        <v>670</v>
      </c>
      <c r="S12" t="s">
        <v>671</v>
      </c>
    </row>
    <row r="13" spans="10:19" x14ac:dyDescent="0.35">
      <c r="J13" t="s">
        <v>672</v>
      </c>
      <c r="K13" t="s">
        <v>673</v>
      </c>
      <c r="L13" t="s">
        <v>674</v>
      </c>
      <c r="M13" t="s">
        <v>675</v>
      </c>
      <c r="N13" t="s">
        <v>676</v>
      </c>
      <c r="O13" t="s">
        <v>677</v>
      </c>
      <c r="P13" t="s">
        <v>678</v>
      </c>
      <c r="Q13" t="s">
        <v>679</v>
      </c>
      <c r="R13" t="s">
        <v>680</v>
      </c>
      <c r="S13" t="s">
        <v>681</v>
      </c>
    </row>
    <row r="14" spans="10:19" x14ac:dyDescent="0.35">
      <c r="J14" t="s">
        <v>682</v>
      </c>
      <c r="K14" t="s">
        <v>683</v>
      </c>
      <c r="L14" t="s">
        <v>684</v>
      </c>
      <c r="M14" t="s">
        <v>685</v>
      </c>
      <c r="N14" t="s">
        <v>686</v>
      </c>
      <c r="O14" t="s">
        <v>687</v>
      </c>
      <c r="P14" t="s">
        <v>688</v>
      </c>
      <c r="Q14" t="s">
        <v>689</v>
      </c>
      <c r="R14" t="s">
        <v>690</v>
      </c>
      <c r="S14" t="s">
        <v>691</v>
      </c>
    </row>
    <row r="15" spans="10:19" x14ac:dyDescent="0.35">
      <c r="J15" t="s">
        <v>692</v>
      </c>
      <c r="K15" t="s">
        <v>693</v>
      </c>
      <c r="L15" t="s">
        <v>694</v>
      </c>
      <c r="M15" t="s">
        <v>695</v>
      </c>
      <c r="N15" t="s">
        <v>696</v>
      </c>
      <c r="O15" t="s">
        <v>697</v>
      </c>
      <c r="P15" t="s">
        <v>698</v>
      </c>
      <c r="Q15" t="s">
        <v>699</v>
      </c>
      <c r="R15" t="s">
        <v>700</v>
      </c>
      <c r="S15" t="s">
        <v>701</v>
      </c>
    </row>
    <row r="16" spans="10:19" x14ac:dyDescent="0.35">
      <c r="J16" t="s">
        <v>702</v>
      </c>
      <c r="K16" t="s">
        <v>703</v>
      </c>
      <c r="L16" t="s">
        <v>704</v>
      </c>
      <c r="M16" t="s">
        <v>705</v>
      </c>
      <c r="N16" t="s">
        <v>706</v>
      </c>
      <c r="O16" t="s">
        <v>707</v>
      </c>
      <c r="P16" t="s">
        <v>708</v>
      </c>
      <c r="Q16" t="s">
        <v>709</v>
      </c>
      <c r="R16" t="s">
        <v>710</v>
      </c>
      <c r="S16" t="s">
        <v>711</v>
      </c>
    </row>
    <row r="17" spans="10:19" x14ac:dyDescent="0.35">
      <c r="J17" t="s">
        <v>712</v>
      </c>
      <c r="K17" t="s">
        <v>713</v>
      </c>
      <c r="L17" t="s">
        <v>714</v>
      </c>
      <c r="M17" t="s">
        <v>715</v>
      </c>
      <c r="N17" t="s">
        <v>716</v>
      </c>
      <c r="O17" t="s">
        <v>717</v>
      </c>
      <c r="P17" t="s">
        <v>718</v>
      </c>
      <c r="Q17" t="s">
        <v>719</v>
      </c>
      <c r="R17" t="s">
        <v>720</v>
      </c>
      <c r="S17" t="s">
        <v>15</v>
      </c>
    </row>
    <row r="18" spans="10:19" x14ac:dyDescent="0.35">
      <c r="J18" t="s">
        <v>721</v>
      </c>
      <c r="K18" t="s">
        <v>722</v>
      </c>
      <c r="L18" t="s">
        <v>723</v>
      </c>
      <c r="M18" t="s">
        <v>724</v>
      </c>
      <c r="N18" t="s">
        <v>725</v>
      </c>
      <c r="O18" t="s">
        <v>726</v>
      </c>
      <c r="P18" t="s">
        <v>727</v>
      </c>
      <c r="Q18" t="s">
        <v>728</v>
      </c>
      <c r="R18" t="s">
        <v>729</v>
      </c>
      <c r="S18" t="s">
        <v>15</v>
      </c>
    </row>
    <row r="19" spans="10:19" x14ac:dyDescent="0.35">
      <c r="J19" t="s">
        <v>730</v>
      </c>
      <c r="K19" t="s">
        <v>731</v>
      </c>
      <c r="L19" t="s">
        <v>732</v>
      </c>
      <c r="M19" t="s">
        <v>733</v>
      </c>
      <c r="N19" t="s">
        <v>734</v>
      </c>
      <c r="O19" t="s">
        <v>735</v>
      </c>
      <c r="P19" t="s">
        <v>736</v>
      </c>
      <c r="Q19" t="s">
        <v>737</v>
      </c>
      <c r="R19" t="s">
        <v>738</v>
      </c>
      <c r="S19" t="s">
        <v>15</v>
      </c>
    </row>
    <row r="20" spans="10:19" x14ac:dyDescent="0.35">
      <c r="J20" t="s">
        <v>739</v>
      </c>
      <c r="K20" t="s">
        <v>740</v>
      </c>
      <c r="L20" t="s">
        <v>741</v>
      </c>
      <c r="M20" t="s">
        <v>742</v>
      </c>
      <c r="N20" t="s">
        <v>743</v>
      </c>
      <c r="O20" t="s">
        <v>744</v>
      </c>
      <c r="P20" t="s">
        <v>745</v>
      </c>
      <c r="Q20" t="s">
        <v>746</v>
      </c>
      <c r="R20" t="s">
        <v>747</v>
      </c>
      <c r="S20" t="s">
        <v>15</v>
      </c>
    </row>
  </sheetData>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188</vt:i4>
      </vt:variant>
    </vt:vector>
  </HeadingPairs>
  <TitlesOfParts>
    <vt:vector size="188" baseType="lpstr">
      <vt:lpstr>Cover Sheet</vt:lpstr>
      <vt:lpstr>Contents</vt:lpstr>
      <vt:lpstr>Full Results</vt:lpstr>
      <vt:lpstr>Table 1</vt:lpstr>
      <vt:lpstr>Table 2</vt:lpstr>
      <vt:lpstr>Table 3</vt:lpstr>
      <vt:lpstr>Table 4</vt:lpstr>
      <vt:lpstr>Table 5</vt:lpstr>
      <vt:lpstr>Table 6</vt:lpstr>
      <vt:lpstr>Table 7</vt:lpstr>
      <vt:lpstr>Table 8</vt:lpstr>
      <vt:lpstr>Table 9</vt:lpstr>
      <vt:lpstr>Table 10</vt:lpstr>
      <vt:lpstr>Table 11</vt:lpstr>
      <vt:lpstr>Table 12</vt:lpstr>
      <vt:lpstr>Table 13</vt:lpstr>
      <vt:lpstr>Table 14</vt:lpstr>
      <vt:lpstr>Table 15</vt:lpstr>
      <vt:lpstr>Table 16</vt:lpstr>
      <vt:lpstr>Table 17</vt:lpstr>
      <vt:lpstr>Table 18</vt:lpstr>
      <vt:lpstr>Table 19</vt:lpstr>
      <vt:lpstr>Table 20</vt:lpstr>
      <vt:lpstr>Table 21</vt:lpstr>
      <vt:lpstr>Table 22</vt:lpstr>
      <vt:lpstr>Table 23</vt:lpstr>
      <vt:lpstr>Table 24</vt:lpstr>
      <vt:lpstr>Table 25</vt:lpstr>
      <vt:lpstr>Table 26</vt:lpstr>
      <vt:lpstr>Table 27</vt:lpstr>
      <vt:lpstr>Table 28</vt:lpstr>
      <vt:lpstr>Table 29</vt:lpstr>
      <vt:lpstr>Table 30</vt:lpstr>
      <vt:lpstr>Table 31</vt:lpstr>
      <vt:lpstr>Table 32</vt:lpstr>
      <vt:lpstr>Table 33</vt:lpstr>
      <vt:lpstr>Table 34</vt:lpstr>
      <vt:lpstr>Table 35</vt:lpstr>
      <vt:lpstr>Table 36</vt:lpstr>
      <vt:lpstr>Table 37</vt:lpstr>
      <vt:lpstr>Table 38</vt:lpstr>
      <vt:lpstr>Table 39</vt:lpstr>
      <vt:lpstr>Table 40</vt:lpstr>
      <vt:lpstr>Table 41</vt:lpstr>
      <vt:lpstr>Table 42</vt:lpstr>
      <vt:lpstr>Table 43</vt:lpstr>
      <vt:lpstr>Table 44</vt:lpstr>
      <vt:lpstr>Table 45</vt:lpstr>
      <vt:lpstr>Table 46</vt:lpstr>
      <vt:lpstr>Table 47</vt:lpstr>
      <vt:lpstr>Table 48</vt:lpstr>
      <vt:lpstr>Table 49</vt:lpstr>
      <vt:lpstr>Table 50</vt:lpstr>
      <vt:lpstr>Table 51</vt:lpstr>
      <vt:lpstr>Table 52</vt:lpstr>
      <vt:lpstr>Table 53</vt:lpstr>
      <vt:lpstr>Table 54</vt:lpstr>
      <vt:lpstr>Table 55</vt:lpstr>
      <vt:lpstr>Table 56</vt:lpstr>
      <vt:lpstr>Table 57</vt:lpstr>
      <vt:lpstr>Table 58</vt:lpstr>
      <vt:lpstr>Table 59</vt:lpstr>
      <vt:lpstr>Table 60</vt:lpstr>
      <vt:lpstr>Table 61</vt:lpstr>
      <vt:lpstr>Table 62</vt:lpstr>
      <vt:lpstr>Table 63</vt:lpstr>
      <vt:lpstr>Table 64</vt:lpstr>
      <vt:lpstr>Table 65</vt:lpstr>
      <vt:lpstr>Table 66</vt:lpstr>
      <vt:lpstr>Table 67</vt:lpstr>
      <vt:lpstr>Table 68</vt:lpstr>
      <vt:lpstr>Table 69</vt:lpstr>
      <vt:lpstr>Table 70</vt:lpstr>
      <vt:lpstr>Table 71</vt:lpstr>
      <vt:lpstr>Table 72</vt:lpstr>
      <vt:lpstr>Table 73</vt:lpstr>
      <vt:lpstr>Table 74</vt:lpstr>
      <vt:lpstr>Table 75</vt:lpstr>
      <vt:lpstr>Table 76</vt:lpstr>
      <vt:lpstr>Table 77</vt:lpstr>
      <vt:lpstr>Table 78</vt:lpstr>
      <vt:lpstr>Table 79</vt:lpstr>
      <vt:lpstr>Table 80</vt:lpstr>
      <vt:lpstr>Table 81</vt:lpstr>
      <vt:lpstr>Table 82</vt:lpstr>
      <vt:lpstr>Table 83</vt:lpstr>
      <vt:lpstr>Table 84</vt:lpstr>
      <vt:lpstr>Table 85</vt:lpstr>
      <vt:lpstr>Table 86</vt:lpstr>
      <vt:lpstr>Table 87</vt:lpstr>
      <vt:lpstr>Table 88</vt:lpstr>
      <vt:lpstr>Table 89</vt:lpstr>
      <vt:lpstr>Table 90</vt:lpstr>
      <vt:lpstr>Table 91</vt:lpstr>
      <vt:lpstr>Table 92</vt:lpstr>
      <vt:lpstr>Table 93</vt:lpstr>
      <vt:lpstr>Table 94</vt:lpstr>
      <vt:lpstr>Table 95</vt:lpstr>
      <vt:lpstr>Table 96</vt:lpstr>
      <vt:lpstr>Table 97</vt:lpstr>
      <vt:lpstr>Table 98</vt:lpstr>
      <vt:lpstr>Table 99</vt:lpstr>
      <vt:lpstr>Table 100</vt:lpstr>
      <vt:lpstr>Table 101</vt:lpstr>
      <vt:lpstr>Table 102</vt:lpstr>
      <vt:lpstr>Table 103</vt:lpstr>
      <vt:lpstr>Table 104</vt:lpstr>
      <vt:lpstr>Table 105</vt:lpstr>
      <vt:lpstr>Table 106</vt:lpstr>
      <vt:lpstr>Table 107</vt:lpstr>
      <vt:lpstr>Table 108</vt:lpstr>
      <vt:lpstr>Table 109</vt:lpstr>
      <vt:lpstr>Table 110</vt:lpstr>
      <vt:lpstr>Table 111</vt:lpstr>
      <vt:lpstr>Table 112</vt:lpstr>
      <vt:lpstr>Table 113</vt:lpstr>
      <vt:lpstr>Table 114</vt:lpstr>
      <vt:lpstr>Table 115</vt:lpstr>
      <vt:lpstr>Table 116</vt:lpstr>
      <vt:lpstr>Table 117</vt:lpstr>
      <vt:lpstr>Table 118</vt:lpstr>
      <vt:lpstr>Table 119</vt:lpstr>
      <vt:lpstr>Table 120</vt:lpstr>
      <vt:lpstr>Table 121</vt:lpstr>
      <vt:lpstr>Table 122</vt:lpstr>
      <vt:lpstr>Table 123</vt:lpstr>
      <vt:lpstr>Table 124</vt:lpstr>
      <vt:lpstr>Table 125</vt:lpstr>
      <vt:lpstr>Table 126</vt:lpstr>
      <vt:lpstr>Table 127</vt:lpstr>
      <vt:lpstr>Table 128</vt:lpstr>
      <vt:lpstr>Table 129</vt:lpstr>
      <vt:lpstr>Table 130</vt:lpstr>
      <vt:lpstr>Table 131</vt:lpstr>
      <vt:lpstr>Table 132</vt:lpstr>
      <vt:lpstr>Table 133</vt:lpstr>
      <vt:lpstr>Table 134</vt:lpstr>
      <vt:lpstr>Table 135</vt:lpstr>
      <vt:lpstr>Table 136</vt:lpstr>
      <vt:lpstr>Table 137</vt:lpstr>
      <vt:lpstr>Table 138</vt:lpstr>
      <vt:lpstr>Table 139</vt:lpstr>
      <vt:lpstr>Table 140</vt:lpstr>
      <vt:lpstr>Table 141</vt:lpstr>
      <vt:lpstr>Table 142</vt:lpstr>
      <vt:lpstr>Table 143</vt:lpstr>
      <vt:lpstr>Table 144</vt:lpstr>
      <vt:lpstr>Table 145</vt:lpstr>
      <vt:lpstr>Table 146</vt:lpstr>
      <vt:lpstr>Table 147</vt:lpstr>
      <vt:lpstr>Table 148</vt:lpstr>
      <vt:lpstr>Table 149</vt:lpstr>
      <vt:lpstr>Table 150</vt:lpstr>
      <vt:lpstr>Table 151</vt:lpstr>
      <vt:lpstr>Table 152</vt:lpstr>
      <vt:lpstr>Table 153</vt:lpstr>
      <vt:lpstr>Table 154</vt:lpstr>
      <vt:lpstr>Table 155</vt:lpstr>
      <vt:lpstr>Table 156</vt:lpstr>
      <vt:lpstr>Table 157</vt:lpstr>
      <vt:lpstr>Table 158</vt:lpstr>
      <vt:lpstr>Table 159</vt:lpstr>
      <vt:lpstr>Table 160</vt:lpstr>
      <vt:lpstr>Table 161</vt:lpstr>
      <vt:lpstr>Table 162</vt:lpstr>
      <vt:lpstr>Table 163</vt:lpstr>
      <vt:lpstr>Table 164</vt:lpstr>
      <vt:lpstr>Table 165</vt:lpstr>
      <vt:lpstr>Table 166</vt:lpstr>
      <vt:lpstr>Table 167</vt:lpstr>
      <vt:lpstr>Table 168</vt:lpstr>
      <vt:lpstr>Table 169</vt:lpstr>
      <vt:lpstr>Table 170</vt:lpstr>
      <vt:lpstr>Table 171</vt:lpstr>
      <vt:lpstr>Table 172</vt:lpstr>
      <vt:lpstr>Table 173</vt:lpstr>
      <vt:lpstr>Table 174</vt:lpstr>
      <vt:lpstr>Table 175</vt:lpstr>
      <vt:lpstr>Table 176</vt:lpstr>
      <vt:lpstr>Table 177</vt:lpstr>
      <vt:lpstr>Table 178</vt:lpstr>
      <vt:lpstr>Table 179</vt:lpstr>
      <vt:lpstr>Table 180</vt:lpstr>
      <vt:lpstr>Table 181</vt:lpstr>
      <vt:lpstr>Table 182</vt:lpstr>
      <vt:lpstr>Table 183</vt:lpstr>
      <vt:lpstr>Table 184</vt:lpstr>
      <vt:lpstr>Table 185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bened</dc:creator>
  <cp:lastModifiedBy>Ben Murphy</cp:lastModifiedBy>
  <dcterms:created xsi:type="dcterms:W3CDTF">2023-06-29T11:09:13Z</dcterms:created>
  <dcterms:modified xsi:type="dcterms:W3CDTF">2024-02-26T13:53:38Z</dcterms:modified>
</cp:coreProperties>
</file>