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BenMurphy\Public First Dropbox\Policy and Research Team\Polling\Client Tables\Uber Taiwan\Polling Team Resources\Merchants\"/>
    </mc:Choice>
  </mc:AlternateContent>
  <xr:revisionPtr revIDLastSave="0" documentId="13_ncr:1_{60609B5E-CD94-48BD-846B-9B8121CE23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  <sheet name="Table 71" sheetId="74" r:id="rId74"/>
    <sheet name="Table 72" sheetId="75" r:id="rId75"/>
    <sheet name="Table 73" sheetId="76" r:id="rId76"/>
    <sheet name="Table 74" sheetId="77" r:id="rId77"/>
    <sheet name="Table 75" sheetId="78" r:id="rId78"/>
    <sheet name="Table 76" sheetId="79" r:id="rId79"/>
    <sheet name="Table 77" sheetId="80" r:id="rId80"/>
    <sheet name="Table 78" sheetId="81" r:id="rId81"/>
    <sheet name="Table 79" sheetId="82" r:id="rId82"/>
    <sheet name="Table 80" sheetId="83" r:id="rId83"/>
    <sheet name="Table 81" sheetId="84" r:id="rId84"/>
    <sheet name="Table 82" sheetId="85" r:id="rId85"/>
    <sheet name="Table 83" sheetId="86" r:id="rId86"/>
    <sheet name="Table 84" sheetId="87" r:id="rId87"/>
    <sheet name="Table 85" sheetId="88" r:id="rId8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88" l="1"/>
  <c r="B20" i="87"/>
  <c r="B19" i="86"/>
  <c r="B18" i="85"/>
  <c r="B21" i="84"/>
  <c r="B21" i="83"/>
  <c r="B22" i="82"/>
  <c r="B23" i="81"/>
  <c r="B22" i="80"/>
  <c r="B15" i="79"/>
  <c r="B18" i="78"/>
  <c r="B18" i="77"/>
  <c r="B18" i="76"/>
  <c r="B18" i="75"/>
  <c r="B18" i="74"/>
  <c r="B18" i="73"/>
  <c r="B18" i="72"/>
  <c r="B18" i="71"/>
  <c r="B19" i="70"/>
  <c r="B15" i="69"/>
  <c r="B15" i="68"/>
  <c r="B15" i="67"/>
  <c r="B15" i="66"/>
  <c r="B15" i="65"/>
  <c r="B15" i="64"/>
  <c r="B15" i="63"/>
  <c r="B16" i="62"/>
  <c r="B17" i="61"/>
  <c r="B17" i="60"/>
  <c r="B18" i="59"/>
  <c r="B22" i="58"/>
  <c r="B16" i="57"/>
  <c r="B16" i="56"/>
  <c r="B16" i="55"/>
  <c r="B16" i="54"/>
  <c r="B16" i="53"/>
  <c r="B16" i="52"/>
  <c r="B16" i="51"/>
  <c r="B17" i="50"/>
  <c r="B30" i="49"/>
  <c r="B23" i="48"/>
  <c r="B26" i="47"/>
  <c r="B21" i="46"/>
  <c r="B21" i="45"/>
  <c r="B21" i="44"/>
  <c r="B21" i="43"/>
  <c r="B21" i="42"/>
  <c r="B22" i="41"/>
  <c r="B17" i="40"/>
  <c r="B15" i="39"/>
  <c r="B15" i="38"/>
  <c r="B16" i="37"/>
  <c r="B22" i="36"/>
  <c r="B22" i="35"/>
  <c r="B22" i="34"/>
  <c r="B22" i="33"/>
  <c r="B22" i="32"/>
  <c r="B22" i="31"/>
  <c r="B22" i="30"/>
  <c r="B22" i="29"/>
  <c r="B22" i="28"/>
  <c r="B23" i="27"/>
  <c r="B23" i="26"/>
  <c r="B15" i="25"/>
  <c r="B18" i="24"/>
  <c r="B22" i="23"/>
  <c r="B22" i="22"/>
  <c r="B26" i="21"/>
  <c r="B26" i="20"/>
  <c r="B26" i="19"/>
  <c r="B18" i="18"/>
  <c r="B19" i="17"/>
  <c r="B15" i="16"/>
  <c r="B18" i="15"/>
  <c r="B18" i="14"/>
  <c r="B18" i="13"/>
  <c r="B18" i="12"/>
  <c r="B18" i="11"/>
  <c r="B18" i="10"/>
  <c r="B19" i="9"/>
  <c r="B17" i="8"/>
  <c r="B15" i="7"/>
  <c r="B19" i="6"/>
  <c r="B17" i="5"/>
  <c r="B15" i="4"/>
  <c r="E93" i="2"/>
  <c r="D93" i="2"/>
  <c r="E92" i="2"/>
  <c r="D92" i="2"/>
  <c r="E91" i="2"/>
  <c r="D91" i="2"/>
  <c r="E90" i="2"/>
  <c r="D90" i="2"/>
  <c r="E89" i="2"/>
  <c r="D89" i="2"/>
  <c r="E88" i="2"/>
  <c r="D88" i="2"/>
  <c r="D87" i="2"/>
  <c r="E86" i="2"/>
  <c r="D86" i="2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D46" i="2"/>
  <c r="E45" i="2"/>
  <c r="D45" i="2"/>
  <c r="E44" i="2"/>
  <c r="D44" i="2"/>
  <c r="E43" i="2"/>
  <c r="D43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D14" i="2"/>
  <c r="E13" i="2"/>
  <c r="D13" i="2"/>
  <c r="E12" i="2"/>
  <c r="D12" i="2"/>
  <c r="E11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<sst xmlns="http://schemas.openxmlformats.org/spreadsheetml/2006/main" count="4658" uniqueCount="381">
  <si>
    <t>Public First Poll for Uber Taiwan (Merchants)</t>
  </si>
  <si>
    <t>Fieldwork:</t>
  </si>
  <si>
    <t>13th Aug - 13th Sep 2024</t>
  </si>
  <si>
    <t xml:space="preserve">Interview Method: </t>
  </si>
  <si>
    <t>Online Survey</t>
  </si>
  <si>
    <t>Population represented:</t>
  </si>
  <si>
    <t>Taiwanese Uber Eats Merchants</t>
  </si>
  <si>
    <t>Sample size:</t>
  </si>
  <si>
    <t>Methodology:</t>
  </si>
  <si>
    <t>Data is unweighted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</si>
  <si>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</si>
  <si>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</si>
  <si>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</si>
  <si>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</si>
  <si>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</si>
  <si>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</si>
  <si>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</si>
  <si>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Owner</t>
  </si>
  <si>
    <t>Franchisee</t>
  </si>
  <si>
    <t>Executive</t>
  </si>
  <si>
    <t>Unweighted</t>
  </si>
  <si>
    <t>Tainan City</t>
  </si>
  <si>
    <t>New Taipei City</t>
  </si>
  <si>
    <t>Taoyuan City</t>
  </si>
  <si>
    <t>Taichung City</t>
  </si>
  <si>
    <t>Kaohsiung City</t>
  </si>
  <si>
    <t>Hualien County</t>
  </si>
  <si>
    <t>Taipei City</t>
  </si>
  <si>
    <t>Changhua County</t>
  </si>
  <si>
    <t>Taitung County</t>
  </si>
  <si>
    <t>Nantou County</t>
  </si>
  <si>
    <t>Penghu County</t>
  </si>
  <si>
    <t>Pingtung County</t>
  </si>
  <si>
    <t>Hsinchu City</t>
  </si>
  <si>
    <t>Yilan County</t>
  </si>
  <si>
    <t>Miaoli County</t>
  </si>
  <si>
    <t>Chiayi City</t>
  </si>
  <si>
    <t>Hsinchu County</t>
  </si>
  <si>
    <t>Less than 250 employees</t>
  </si>
  <si>
    <t>250 employees or more</t>
  </si>
  <si>
    <t>Role at business</t>
  </si>
  <si>
    <t>Region</t>
  </si>
  <si>
    <t>Size of Business (Condensed)</t>
  </si>
  <si>
    <t>Yes - my business currently uses Uber Eats</t>
  </si>
  <si>
    <t>No - but my business has used Uber Eats within the last year</t>
  </si>
  <si>
    <t>No - my business has never used Uber Eats</t>
  </si>
  <si>
    <t xml:space="preserve"> Does your business currently use Uber Eats?</t>
  </si>
  <si>
    <t>BASE: All Respondents</t>
  </si>
  <si>
    <t>Fieldwork:  13th Aug - 13th Sep 2024</t>
  </si>
  <si>
    <t>Data unweighted</t>
  </si>
  <si>
    <t>Less than 1 year</t>
  </si>
  <si>
    <t>1-2 years</t>
  </si>
  <si>
    <t>3-4 years</t>
  </si>
  <si>
    <t>5 years or more</t>
  </si>
  <si>
    <t>Don’t know</t>
  </si>
  <si>
    <t xml:space="preserve"> How long has your business used Uber Eats?</t>
  </si>
  <si>
    <t>BASE: Used Uber Eats in last year</t>
  </si>
  <si>
    <t>N/A - I cannot imagine a future in which our business does not use Uber Eats</t>
  </si>
  <si>
    <t>10 years or more</t>
  </si>
  <si>
    <t>5-9 years</t>
  </si>
  <si>
    <t>1 year or less</t>
  </si>
  <si>
    <t xml:space="preserve"> And how long do you imagine your business will continue to use Uber Eats?</t>
  </si>
  <si>
    <t>Yes, we do</t>
  </si>
  <si>
    <t>No, we do not</t>
  </si>
  <si>
    <t xml:space="preserve"> And does your business use other delivery apps?</t>
  </si>
  <si>
    <t>FoodPanda</t>
  </si>
  <si>
    <t>Foodomo</t>
  </si>
  <si>
    <t>Lalamove</t>
  </si>
  <si>
    <t>Other (Please specify)</t>
  </si>
  <si>
    <t>0</t>
  </si>
  <si>
    <t>*</t>
  </si>
  <si>
    <t>Which, if any, of the following delivery apps does your business use? Select all that apply.</t>
  </si>
  <si>
    <t>BASE: Use other delivery apps</t>
  </si>
  <si>
    <t xml:space="preserve"> Uber Eats</t>
  </si>
  <si>
    <t xml:space="preserve"> Cutaway</t>
  </si>
  <si>
    <t xml:space="preserve"> Pickupp</t>
  </si>
  <si>
    <t xml:space="preserve"> Lalamove</t>
  </si>
  <si>
    <t xml:space="preserve"> Foodpanda</t>
  </si>
  <si>
    <t xml:space="preserve"> Foodomo</t>
  </si>
  <si>
    <t>Very positive</t>
  </si>
  <si>
    <t>Somewhat positive</t>
  </si>
  <si>
    <t>Neither positive nor negative</t>
  </si>
  <si>
    <t>Somewhat negative</t>
  </si>
  <si>
    <t>Very negative</t>
  </si>
  <si>
    <t>Grid Summary: And how positively or negatively do you view those same apps?</t>
  </si>
  <si>
    <t>And how positively or negatively do you view those same apps?: Uber Eats</t>
  </si>
  <si>
    <t>And how positively or negatively do you view those same apps?: Cutaway</t>
  </si>
  <si>
    <t>And how positively or negatively do you view those same apps?: Pickupp</t>
  </si>
  <si>
    <t>And how positively or negatively do you view those same apps?: Lalamove</t>
  </si>
  <si>
    <t>And how positively or negatively do you view those same apps?: Foodpanda</t>
  </si>
  <si>
    <t>And how positively or negatively do you view those same apps?: Foodomo</t>
  </si>
  <si>
    <t xml:space="preserve"> Does your business also offer its own, in-house delivery service? By this we mean a delivery service maintained by and operated through your own business, rather than through a third-party delivery app.</t>
  </si>
  <si>
    <t>It is more cost-effective to use my own delivery staff</t>
  </si>
  <si>
    <t>I am able to better control the quality and timing of delivery</t>
  </si>
  <si>
    <t>It is more convenient to use my own delivery staff</t>
  </si>
  <si>
    <t>My customers prefer that I use my own delivery staff</t>
  </si>
  <si>
    <t>Third-party apps do not offer features I want</t>
  </si>
  <si>
    <t>Don't know</t>
  </si>
  <si>
    <t>Why do you have your own delivery service?Select all that apply.</t>
  </si>
  <si>
    <t>BASE: Offer their own in-house delivery option</t>
  </si>
  <si>
    <t>Offer a discount for ordering directly through my website or app</t>
  </si>
  <si>
    <t>Offer a voucher for future use if ordering directly through my website or app</t>
  </si>
  <si>
    <t>Offer another incentive for future use if ordering directly through my website or app</t>
  </si>
  <si>
    <t>Offer a loyalty program that can only be credited if ordered directly through my website or app</t>
  </si>
  <si>
    <t>Do you do any of the following to encourage people to order through your own delivery service, rather than through a delivery app?Select all that apply.</t>
  </si>
  <si>
    <t>None</t>
  </si>
  <si>
    <t>Less than 5%</t>
  </si>
  <si>
    <t>5%-9%</t>
  </si>
  <si>
    <t>10%-19%</t>
  </si>
  <si>
    <t>20%-29%</t>
  </si>
  <si>
    <t>30%-39%</t>
  </si>
  <si>
    <t>40%-49%</t>
  </si>
  <si>
    <t>50%-59%</t>
  </si>
  <si>
    <t>60%-69%</t>
  </si>
  <si>
    <t>70%-79%</t>
  </si>
  <si>
    <t>80%-89%</t>
  </si>
  <si>
    <t>90%-99%</t>
  </si>
  <si>
    <t>100% - all of our customers come through delivery apps</t>
  </si>
  <si>
    <t xml:space="preserve"> What proportion of your customers, if any, would you estimate come through delivery apps?</t>
  </si>
  <si>
    <t>100% - all of our customers come through Uber Eats</t>
  </si>
  <si>
    <t xml:space="preserve"> And what proportion of your customers, if any, would you estimate come through Uber Eats specifically?</t>
  </si>
  <si>
    <t>100% - all of our customers</t>
  </si>
  <si>
    <t xml:space="preserve"> If you were to guess, what proportion of your customers do you think you could lose if your business were to stop using Uber Eats?</t>
  </si>
  <si>
    <t>1-9</t>
  </si>
  <si>
    <t>10-19</t>
  </si>
  <si>
    <t>20-49</t>
  </si>
  <si>
    <t>50-99</t>
  </si>
  <si>
    <t>100-249</t>
  </si>
  <si>
    <t>250-499</t>
  </si>
  <si>
    <t>500-999</t>
  </si>
  <si>
    <t>1,000 or more</t>
  </si>
  <si>
    <t xml:space="preserve"> How many orders would you say your business fulfills from delivery apps in total on an average day?</t>
  </si>
  <si>
    <t xml:space="preserve"> And how many orders would you say your business fulfills from Uber Eats on an average day?</t>
  </si>
  <si>
    <t xml:space="preserve"> How positive or negative would you say your experience has been with the Uber Eats app?</t>
  </si>
  <si>
    <t>Yes, I would use the Uber Eats app</t>
  </si>
  <si>
    <t>No, I would not use the Uber Eats app</t>
  </si>
  <si>
    <t xml:space="preserve"> And if you were starting your business from scratch once again, would you use the Uber Eats app?</t>
  </si>
  <si>
    <t>Word of mouth / recommendations from people</t>
  </si>
  <si>
    <t>Delivery apps</t>
  </si>
  <si>
    <t>Online search</t>
  </si>
  <si>
    <t>Social media advertising</t>
  </si>
  <si>
    <t>Physical locations</t>
  </si>
  <si>
    <t>Online advertising (such as programmatic ads)</t>
  </si>
  <si>
    <t>Print advertising</t>
  </si>
  <si>
    <t>Email advertising</t>
  </si>
  <si>
    <t>Television advertising</t>
  </si>
  <si>
    <t>None of the above</t>
  </si>
  <si>
    <t>Which, if any, of the following forms of advertising does your business use? Select all that apply.</t>
  </si>
  <si>
    <t xml:space="preserve"> Word of mouth / recommendations from people</t>
  </si>
  <si>
    <t xml:space="preserve"> Online search	 </t>
  </si>
  <si>
    <t xml:space="preserve"> Social media advertising</t>
  </si>
  <si>
    <t xml:space="preserve"> Delivery apps</t>
  </si>
  <si>
    <t xml:space="preserve"> Online advertising (such as programmatic ads)</t>
  </si>
  <si>
    <t xml:space="preserve"> Physical locations</t>
  </si>
  <si>
    <t xml:space="preserve"> Print advertising</t>
  </si>
  <si>
    <t xml:space="preserve"> Television advertising</t>
  </si>
  <si>
    <t xml:space="preserve"> Email advertising</t>
  </si>
  <si>
    <t>Very important</t>
  </si>
  <si>
    <t>Somewhat important</t>
  </si>
  <si>
    <t>Neither important nor unimportant</t>
  </si>
  <si>
    <t>Somewhat unimportant</t>
  </si>
  <si>
    <t>Very unimportant</t>
  </si>
  <si>
    <t>Don’t Know</t>
  </si>
  <si>
    <t>N/A - we don’t use this form of advertising</t>
  </si>
  <si>
    <t>Total Important:</t>
  </si>
  <si>
    <t>Total Unimportant:</t>
  </si>
  <si>
    <t>Net:</t>
  </si>
  <si>
    <t>Grid Summary: How important, if at all, would you say each of the following are as ways customers find your business? </t>
  </si>
  <si>
    <t>How important, if at all, would you say each of the following are as ways customers find your business? : Word of mouth / recommendations from people</t>
  </si>
  <si>
    <t xml:space="preserve">How important, if at all, would you say each of the following are as ways customers find your business? : Online search	 </t>
  </si>
  <si>
    <t>How important, if at all, would you say each of the following are as ways customers find your business? : Social media advertising</t>
  </si>
  <si>
    <t>How important, if at all, would you say each of the following are as ways customers find your business? : Online advertising (such as programmatic ads)</t>
  </si>
  <si>
    <t>How important, if at all, would you say each of the following are as ways customers find your business? : Delivery apps</t>
  </si>
  <si>
    <t>How important, if at all, would you say each of the following are as ways customers find your business? : Email advertising</t>
  </si>
  <si>
    <t>How important, if at all, would you say each of the following are as ways customers find your business? : Physical locations</t>
  </si>
  <si>
    <t>How important, if at all, would you say each of the following are as ways customers find your business? : Print advertising</t>
  </si>
  <si>
    <t>How important, if at all, would you say each of the following are as ways customers find your business? : Television advertising</t>
  </si>
  <si>
    <t xml:space="preserve"> Having a presence on delivery apps is the ONLY form of advertising our business uses</t>
  </si>
  <si>
    <t xml:space="preserve"> Having a presence on Uber Eats specifically is the ONLY form of advertising our business uses</t>
  </si>
  <si>
    <t>This is true for my business</t>
  </si>
  <si>
    <t>This is not true for my business</t>
  </si>
  <si>
    <t>Grid Summary: Are either of the following true or not true for your business?</t>
  </si>
  <si>
    <t>Are either of the following true or not true for your business?: Having a presence on delivery apps is the ONLY form of advertising our business uses</t>
  </si>
  <si>
    <t>Are either of the following true or not true for your business?: Having a presence on Uber Eats specifically is the ONLY form of advertising our business uses</t>
  </si>
  <si>
    <t>Your main source of customers</t>
  </si>
  <si>
    <t>Your biggest source of customers, but not the only source of customers</t>
  </si>
  <si>
    <t>A significant source of customers, but not the biggest source of customers</t>
  </si>
  <si>
    <t>Just a small number of customers come from Uber Eats</t>
  </si>
  <si>
    <t>Not a significant source of customers at all</t>
  </si>
  <si>
    <t xml:space="preserve"> Thinking about your customers, are delivery apps such as Uber Eats…</t>
  </si>
  <si>
    <t xml:space="preserve"> Delivery apps like Uber Eats help our business reach new customers</t>
  </si>
  <si>
    <t xml:space="preserve"> If delivery apps did not exist, our business would not offer deliveries at all</t>
  </si>
  <si>
    <t xml:space="preserve"> If Uber Eats did not exist, our business would not offer deliveries at all</t>
  </si>
  <si>
    <t xml:space="preserve"> Without delivery apps like Uber Eats, our business would not have survived the last few years</t>
  </si>
  <si>
    <t>Strongly agree</t>
  </si>
  <si>
    <t>Somewhat agree</t>
  </si>
  <si>
    <t>Neither agree nor disagree</t>
  </si>
  <si>
    <t>Somewhat disagree</t>
  </si>
  <si>
    <t>Strongly disagree</t>
  </si>
  <si>
    <t>Total Agree:</t>
  </si>
  <si>
    <t>Total Disagree:</t>
  </si>
  <si>
    <t>Grid Summary: To what extent do you agree or disagree with the following?</t>
  </si>
  <si>
    <t>To what extent do you agree or disagree with the following?: Delivery apps like Uber Eats help our business reach new customers</t>
  </si>
  <si>
    <t>To what extent do you agree or disagree with the following?: If Uber Eats did not exist, our business would not offer deliveries at all</t>
  </si>
  <si>
    <t>To what extent do you agree or disagree with the following?: If delivery apps did not exist, our business would not offer deliveries at all</t>
  </si>
  <si>
    <t>To what extent do you agree or disagree with the following?: Without delivery apps like Uber Eats, our business would not have survived the last few years</t>
  </si>
  <si>
    <t>We have have had more customers than we otherwise would have</t>
  </si>
  <si>
    <t>We have experimented with new food trends</t>
  </si>
  <si>
    <t>We have taken steps to improve our customer service</t>
  </si>
  <si>
    <t>We have increased the range of food we offer</t>
  </si>
  <si>
    <t>We have increased the quality of food offered</t>
  </si>
  <si>
    <t>We have seen demand for old classics</t>
  </si>
  <si>
    <t>We have reduced our product costs</t>
  </si>
  <si>
    <t>Thinking of the last 10 years, what impacts have  delivery apps had on your business? Select all that apply.</t>
  </si>
  <si>
    <t>Ability to reach customers from a larger area</t>
  </si>
  <si>
    <t>Easy to customize our menu when we are low on products/demand is high</t>
  </si>
  <si>
    <t>Saved money on staffing costs/paying for our own delivery service</t>
  </si>
  <si>
    <t>More repeat customers</t>
  </si>
  <si>
    <t>Saved money on advertising</t>
  </si>
  <si>
    <t>Can offer targeted promotions to customers</t>
  </si>
  <si>
    <t>Ability to deliver to customers directly</t>
  </si>
  <si>
    <t>Easy system for customers to provide feedback</t>
  </si>
  <si>
    <t>Access to information about customers, allowing us to tailor our business strategy</t>
  </si>
  <si>
    <t>Increased customer satisfaction</t>
  </si>
  <si>
    <t>Saved money on retail space we would otherwise need to have</t>
  </si>
  <si>
    <t>N/A - there are no benefits to using Uber Eats for our business</t>
  </si>
  <si>
    <t>Which, if any, of the following are the main benefits of using Uber Eats for your business? Select all that apply.</t>
  </si>
  <si>
    <t>More expensive than setting up our own in-house delivery system</t>
  </si>
  <si>
    <t>More expensive than other delivery apps</t>
  </si>
  <si>
    <t>Customers expect faster delivery than we are able to offer</t>
  </si>
  <si>
    <t>N/A - there are no disadvantages to using Uber Eats for our business</t>
  </si>
  <si>
    <t>Harder to retain customers as my competitors are also using the app</t>
  </si>
  <si>
    <t>Not clear that using the app has boosted the number of customers we reach</t>
  </si>
  <si>
    <t>Customer feedback on the platform is too negative</t>
  </si>
  <si>
    <t>Difficult relationship with the delivery partners</t>
  </si>
  <si>
    <t>Fewer repeat customers</t>
  </si>
  <si>
    <t>And which, if any, of the following do you think are the main disadvantages of using Uber Eats for your business? Select all that apply.</t>
  </si>
  <si>
    <t>Invested back into my business</t>
  </si>
  <si>
    <t>Offered special promotions and discounts to customers</t>
  </si>
  <si>
    <t>Expanded marketing and advertising efforts</t>
  </si>
  <si>
    <t>Raised staff wages</t>
  </si>
  <si>
    <t>Developed new menu items</t>
  </si>
  <si>
    <t>Improved packaging for delivery orders</t>
  </si>
  <si>
    <t>Increased stock of ingredients and supplies</t>
  </si>
  <si>
    <t>Saved for future business expansion or unexpected expenses</t>
  </si>
  <si>
    <t>Paid off existing debts or loans</t>
  </si>
  <si>
    <t>Enhanced online presence and website functionality</t>
  </si>
  <si>
    <t>Hired additional members of staff</t>
  </si>
  <si>
    <t>Upgraded business equipment (e.g. new cooking equipment)</t>
  </si>
  <si>
    <t>Enhanced security measures (e.g. installing security cameras)</t>
  </si>
  <si>
    <t>Increased staff training and development</t>
  </si>
  <si>
    <t>Implemented sustainability and eco-friendly practices</t>
  </si>
  <si>
    <t>Refurbished physical premises</t>
  </si>
  <si>
    <t>You said your business has saved money by using Uber Eats. What have you done with this money? Select all that apply.</t>
  </si>
  <si>
    <t>BASE: Have saved money using Uber Eats</t>
  </si>
  <si>
    <t xml:space="preserve"> Customer support</t>
  </si>
  <si>
    <t xml:space="preserve"> Ease of integration into existing systems</t>
  </si>
  <si>
    <t xml:space="preserve"> Generating positive relationships between delivery partners  and merchants</t>
  </si>
  <si>
    <t xml:space="preserve"> Reaching more customers</t>
  </si>
  <si>
    <t xml:space="preserve"> Simplicity of the delivery process</t>
  </si>
  <si>
    <t xml:space="preserve"> Speed from first registering on the app to first earning money from sales</t>
  </si>
  <si>
    <t xml:space="preserve"> Cost of using the app</t>
  </si>
  <si>
    <t>Uber Eats is better than other delivery apps at this</t>
  </si>
  <si>
    <t>Uber Eats and other delivery apps are about the same at this</t>
  </si>
  <si>
    <t>Uber Eats is worse than other delivery apps at this</t>
  </si>
  <si>
    <t>Grid Summary: Would you say Uber Eats is better, worse, or about the same as other delivery apps at the following?</t>
  </si>
  <si>
    <t>Would you say Uber Eats is better, worse, or about the same as other delivery apps at the following?: Customer support</t>
  </si>
  <si>
    <t>Would you say Uber Eats is better, worse, or about the same as other delivery apps at the following?: Ease of integration into existing systems</t>
  </si>
  <si>
    <t>Would you say Uber Eats is better, worse, or about the same as other delivery apps at the following?: Generating positive relationships between delivery partners  and merchants</t>
  </si>
  <si>
    <t>Would you say Uber Eats is better, worse, or about the same as other delivery apps at the following?: Reaching more customers</t>
  </si>
  <si>
    <t>Would you say Uber Eats is better, worse, or about the same as other delivery apps at the following?: Simplicity of the delivery process</t>
  </si>
  <si>
    <t>Would you say Uber Eats is better, worse, or about the same as other delivery apps at the following?: Speed from first registering on the app to first earning money from sales</t>
  </si>
  <si>
    <t>Would you say Uber Eats is better, worse, or about the same as other delivery apps at the following?: Cost of using the app</t>
  </si>
  <si>
    <t>Using a single delivery app is simpler for my business to operate</t>
  </si>
  <si>
    <t>I trust Uber Eats more than other delivery apps</t>
  </si>
  <si>
    <t>Uber Eats offers a better quality of service than other delivery apps</t>
  </si>
  <si>
    <t>Our customers mainly use Uber Eats rather than other delivery apps</t>
  </si>
  <si>
    <t>Using a single delivery app is cheaper for my business to operate</t>
  </si>
  <si>
    <t>Uber Eats has a broader customer base for my business than other apps</t>
  </si>
  <si>
    <t>It was easier to sign up to use Uber Eats</t>
  </si>
  <si>
    <t>It was cheaper to sign up to Uber Eats</t>
  </si>
  <si>
    <t>Earlier, you said that your business does not use any other delivery apps. Why is this?Select all that apply.</t>
  </si>
  <si>
    <t>BASE: Do not use other delivery apps</t>
  </si>
  <si>
    <t>Using multiple delivery apps helps maximize the number of orders</t>
  </si>
  <si>
    <t>My customers may prefer one app over another</t>
  </si>
  <si>
    <t>Using multiple delivery apps helps maximize the geographic area I can cover</t>
  </si>
  <si>
    <t>I want to benefit from the different offers provided by various apps</t>
  </si>
  <si>
    <t>Earlier, you said you use multiple delivery apps. Why is this?Select all that apply.</t>
  </si>
  <si>
    <t>Not very important</t>
  </si>
  <si>
    <t>Not important at all</t>
  </si>
  <si>
    <t xml:space="preserve"> How important or unimportant do you think it is for businesses in general to be environmentally sustainable?</t>
  </si>
  <si>
    <t xml:space="preserve"> And how important or unimportant do you think it is for your business to be environmentally sustainable?</t>
  </si>
  <si>
    <t xml:space="preserve"> Reduced our energy consumption</t>
  </si>
  <si>
    <t xml:space="preserve"> Installed green energy infrastructure (e.g. solar panels) on our physical premises</t>
  </si>
  <si>
    <t xml:space="preserve"> Adopted environmentally friendly packaging for products</t>
  </si>
  <si>
    <t xml:space="preserve"> Stopped offering certain products to customers (E.g. plastic straws, plastic cutlery etc.)</t>
  </si>
  <si>
    <t xml:space="preserve"> Reduced the amount of driving our business is responsible for</t>
  </si>
  <si>
    <t xml:space="preserve"> Swapped out vehicles used by our business for hybrid or electric vehicles</t>
  </si>
  <si>
    <t xml:space="preserve"> Switched suppliers to reduce our environmental impact</t>
  </si>
  <si>
    <t>My business HAS done this</t>
  </si>
  <si>
    <t>My business has NOT done this</t>
  </si>
  <si>
    <t>Grid Summary: Has your business adopted any of the following sustainability measures?</t>
  </si>
  <si>
    <t>Has your business adopted any of the following sustainability measures?: Reduced our energy consumption</t>
  </si>
  <si>
    <t>Has your business adopted any of the following sustainability measures?: Installed green energy infrastructure (e.g. solar panels) on our physical premises</t>
  </si>
  <si>
    <t>Has your business adopted any of the following sustainability measures?: Adopted environmentally friendly packaging for products</t>
  </si>
  <si>
    <t>Has your business adopted any of the following sustainability measures?: Stopped offering certain products to customers (E.g. plastic straws, plastic cutlery etc.)</t>
  </si>
  <si>
    <t>Has your business adopted any of the following sustainability measures?: Reduced the amount of driving our business is responsible for</t>
  </si>
  <si>
    <t>Has your business adopted any of the following sustainability measures?: Swapped out vehicles used by our business for hybrid or electric vehicles</t>
  </si>
  <si>
    <t>Has your business adopted any of the following sustainability measures?: Switched suppliers to reduce our environmental impact</t>
  </si>
  <si>
    <t xml:space="preserve"> If we knew it would not increase our costs</t>
  </si>
  <si>
    <t xml:space="preserve"> If we were able to pass on increased costs to consumers</t>
  </si>
  <si>
    <t xml:space="preserve"> If we could refer to clearer guidelines on what steps we should take</t>
  </si>
  <si>
    <t xml:space="preserve"> If we received some form of accreditation from the government as a sustainable or environmentally-friendly business that we could use to advertise</t>
  </si>
  <si>
    <t xml:space="preserve"> If we knew it would increase our sales</t>
  </si>
  <si>
    <t xml:space="preserve"> If we were provided more information on how different measures would help the environment</t>
  </si>
  <si>
    <t xml:space="preserve"> If we were encouraged to adopt more sustainable practices by delivery apps like Uber Eats</t>
  </si>
  <si>
    <t xml:space="preserve"> If we knew our competitors were adopting the same practices</t>
  </si>
  <si>
    <t>Much more likely</t>
  </si>
  <si>
    <t>Somewhat more likely</t>
  </si>
  <si>
    <t>Would make no difference either way</t>
  </si>
  <si>
    <t>Somewhat less likely</t>
  </si>
  <si>
    <t>Much less likely</t>
  </si>
  <si>
    <t>Grid Summary: Which, if any, of the following would make your business more likely to adopt sustainable practices?</t>
  </si>
  <si>
    <t>Which, if any, of the following would make your business more likely to adopt sustainable practices?: If we knew it would not increase our costs</t>
  </si>
  <si>
    <t>Which, if any, of the following would make your business more likely to adopt sustainable practices?: If we were able to pass on increased costs to consumers</t>
  </si>
  <si>
    <t>Which, if any, of the following would make your business more likely to adopt sustainable practices?: If we could refer to clearer guidelines on what steps we should take</t>
  </si>
  <si>
    <t>Which, if any, of the following would make your business more likely to adopt sustainable practices?: If we received some form of accreditation from the government as a sustainable or environmentally-friendly business that we could use to advertise</t>
  </si>
  <si>
    <t>Which, if any, of the following would make your business more likely to adopt sustainable practices?: If we knew it would increase our sales</t>
  </si>
  <si>
    <t>Which, if any, of the following would make your business more likely to adopt sustainable practices?: If we were provided more information on how different measures would help the environment</t>
  </si>
  <si>
    <t>Which, if any, of the following would make your business more likely to adopt sustainable practices?: If we were encouraged to adopt more sustainable practices by delivery apps like Uber Eats</t>
  </si>
  <si>
    <t>Which, if any, of the following would make your business more likely to adopt sustainable practices?: If we knew our competitors were adopting the same practices</t>
  </si>
  <si>
    <t>Yes, our business would still be willing to do this, even if our costs increased</t>
  </si>
  <si>
    <t>No, our business would NOT be willing to do this if it increased our costs</t>
  </si>
  <si>
    <t xml:space="preserve"> You said your business would be more likely to adopt sustainable practices if you received some form of recognition as a ‘sustainable business’. Would you want to do this even if this increased your business’ costs?</t>
  </si>
  <si>
    <t>BASE: Likely if they recieved accreditation</t>
  </si>
  <si>
    <t>It is too expensive to adopt sustainability measures</t>
  </si>
  <si>
    <t>There is no clear guidance on what steps we should take to be more sustainable</t>
  </si>
  <si>
    <t>We would need to stop offering popular or lucrative products in order to be more sustainable</t>
  </si>
  <si>
    <t>Sustainability measures would damage the customer experience</t>
  </si>
  <si>
    <t>I do not think it is possible for my business to be any more sustainable than it is now</t>
  </si>
  <si>
    <t>N/A - there are no barriers to our business becoming more sustainable</t>
  </si>
  <si>
    <t>Our customers do not want us to be more sustainable</t>
  </si>
  <si>
    <t>Our employees do not want us to be more sustainable</t>
  </si>
  <si>
    <t>What, if any, of the following are the main barriers to your business adopting more sustainable practices? Select up to three.</t>
  </si>
  <si>
    <t>It would reduce our business costs in the long term</t>
  </si>
  <si>
    <t>We would increase our overall sales</t>
  </si>
  <si>
    <t>It would help to protect the environment/reduce carbon emissions</t>
  </si>
  <si>
    <t>It would reduce our business costs in the short term</t>
  </si>
  <si>
    <t>We would appeal more to customers who care about sustainability</t>
  </si>
  <si>
    <t>We would use better quality ingredients</t>
  </si>
  <si>
    <t>We would sell better quality products</t>
  </si>
  <si>
    <t>Increased employee work satisfaction</t>
  </si>
  <si>
    <t>N/A - there are no benefits to our business becoming more sustainable</t>
  </si>
  <si>
    <t>And what, if any, of the following do you think are the benefits to your business becoming more sustainable? Select all that apply.</t>
  </si>
  <si>
    <t xml:space="preserve"> Consumers need better education on sustainable practices so they are able to more easily make sustainable choices</t>
  </si>
  <si>
    <t xml:space="preserve"> Having clear guidelines for sustainable packaging would incentivise our business to try out more sustainable practices</t>
  </si>
  <si>
    <t>To what extent do you agree or disagree with the following?: Having clear guidelines for sustainable packaging would incentivise our business to try out more sustainable practices</t>
  </si>
  <si>
    <t>To what extent do you agree or disagree with the following?: Consumers need better education on sustainable practices so they are able to more easily make sustainable choices</t>
  </si>
  <si>
    <t>Much more likely to purchase from sustainable businesses</t>
  </si>
  <si>
    <t>Somewhat more likely to purchase from sustainable businesses</t>
  </si>
  <si>
    <t>Makes no difference to their choices</t>
  </si>
  <si>
    <t>Somewhat less likely to purchase from sustainable businesses</t>
  </si>
  <si>
    <t>Much less likely to purchase from sustainable businesses</t>
  </si>
  <si>
    <t xml:space="preserve"> In your experience, are customers more likely or less likely to purchase from businesses that are environmentally sustainable, or does it make no difference to their choices?</t>
  </si>
  <si>
    <t xml:space="preserve"> How important a role do you think delivery apps such as Uber Eats have to play in helping merchants adopt more sustainable practices?</t>
  </si>
  <si>
    <t>Uber Eats</t>
  </si>
  <si>
    <t>Pickupp</t>
  </si>
  <si>
    <t>Foodpanda</t>
  </si>
  <si>
    <t>Cutaway</t>
  </si>
  <si>
    <t xml:space="preserve"> Earlier in the survey, you said you use multiple delivery apps. Imagine you had to choose one app to use going forward. Which app would you choose?</t>
  </si>
  <si>
    <t>Better user experience</t>
  </si>
  <si>
    <t>More reliable delivery drivers</t>
  </si>
  <si>
    <t>Better customer support/experience</t>
  </si>
  <si>
    <t>More established brand identity</t>
  </si>
  <si>
    <t>Larger customer base</t>
  </si>
  <si>
    <t>Greatest potential for future customers</t>
  </si>
  <si>
    <t>More deals are on offer</t>
  </si>
  <si>
    <t>More competitive fees</t>
  </si>
  <si>
    <t>You said you would use Uber Eats, if you were forced to choose. Why is this?</t>
  </si>
  <si>
    <t>BASE: Would choose Uber Eats if forced to choose</t>
  </si>
  <si>
    <t>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</si>
</sst>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 wrapText="1"/>
    </xf>
    <xf numFmtId="0" fontId="0" fillId="0" borderId="0" xfId="0" applyFont="1"/>
    <xf numFmtId="9" fontId="1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1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/>
  </sheetViews>
  <sheetFormatPr defaultColWidth="10.90625" defaultRowHeight="14.5" x14ac:dyDescent="0.35"/>
  <sheetData>
    <row r="7" spans="6:12" ht="40" customHeight="1" x14ac:dyDescent="0.35">
      <c r="F7" s="24" t="s">
        <v>0</v>
      </c>
      <c r="G7" s="25"/>
      <c r="H7" s="25"/>
      <c r="I7" s="25"/>
      <c r="J7" s="25"/>
      <c r="K7" s="25"/>
      <c r="L7" s="25"/>
    </row>
    <row r="10" spans="6:12" ht="20" customHeight="1" x14ac:dyDescent="0.45">
      <c r="F10" s="2" t="s">
        <v>1</v>
      </c>
      <c r="K10" s="3" t="s">
        <v>2</v>
      </c>
    </row>
    <row r="11" spans="6:12" ht="20" customHeight="1" x14ac:dyDescent="0.45">
      <c r="F11" s="2" t="s">
        <v>3</v>
      </c>
      <c r="K11" s="3" t="s">
        <v>4</v>
      </c>
    </row>
    <row r="12" spans="6:12" ht="20" customHeight="1" x14ac:dyDescent="0.45">
      <c r="F12" s="2" t="s">
        <v>5</v>
      </c>
      <c r="K12" s="3" t="s">
        <v>6</v>
      </c>
    </row>
    <row r="13" spans="6:12" ht="20" customHeight="1" x14ac:dyDescent="0.45">
      <c r="F13" s="2" t="s">
        <v>7</v>
      </c>
      <c r="K13" s="3">
        <v>375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8</v>
      </c>
    </row>
    <row r="17" spans="6:13" ht="50" customHeight="1" x14ac:dyDescent="0.35">
      <c r="F17" s="26" t="s">
        <v>9</v>
      </c>
      <c r="G17" s="25"/>
      <c r="H17" s="25"/>
      <c r="I17" s="25"/>
      <c r="J17" s="25"/>
      <c r="K17" s="25"/>
      <c r="L17" s="25"/>
      <c r="M17" s="25"/>
    </row>
    <row r="19" spans="6:13" ht="30" customHeight="1" x14ac:dyDescent="0.35">
      <c r="F19" s="4" t="s">
        <v>10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08"/>
  <sheetViews>
    <sheetView showGridLines="0" topLeftCell="B2" workbookViewId="0">
      <selection activeCell="D65" sqref="D65"/>
    </sheetView>
  </sheetViews>
  <sheetFormatPr defaultColWidth="10.906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11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12</v>
      </c>
      <c r="E8" s="6" t="s">
        <v>13</v>
      </c>
      <c r="F8" s="6" t="s">
        <v>14</v>
      </c>
    </row>
    <row r="9" spans="3:6" x14ac:dyDescent="0.35">
      <c r="C9">
        <v>1</v>
      </c>
      <c r="D9" s="8" t="str">
        <f>HYPERLINK("#'Table 1'!A1", " Does your business currently use Uber Eats?")</f>
        <v xml:space="preserve"> Does your business currently use Uber Eats?</v>
      </c>
      <c r="E9" s="13" t="str">
        <f>HYPERLINK("#'Full Results'!A10", "10")</f>
        <v>10</v>
      </c>
      <c r="F9" t="s">
        <v>47</v>
      </c>
    </row>
    <row r="10" spans="3:6" x14ac:dyDescent="0.35">
      <c r="C10">
        <v>2</v>
      </c>
      <c r="D10" s="8" t="str">
        <f>HYPERLINK("#'Table 2'!A1", " How long has your business used Uber Eats?")</f>
        <v xml:space="preserve"> How long has your business used Uber Eats?</v>
      </c>
      <c r="E10" s="13" t="str">
        <f>HYPERLINK("#'Full Results'!A16", "16")</f>
        <v>16</v>
      </c>
      <c r="F10" t="s">
        <v>56</v>
      </c>
    </row>
    <row r="11" spans="3:6" x14ac:dyDescent="0.35">
      <c r="C11">
        <v>3</v>
      </c>
      <c r="D11" s="8" t="str">
        <f>HYPERLINK("#'Table 3'!A1", " And how long do you imagine your business will continue to use Uber Eats?")</f>
        <v xml:space="preserve"> And how long do you imagine your business will continue to use Uber Eats?</v>
      </c>
      <c r="E11" s="13" t="str">
        <f>HYPERLINK("#'Full Results'!A24", "24")</f>
        <v>24</v>
      </c>
      <c r="F11" t="s">
        <v>56</v>
      </c>
    </row>
    <row r="12" spans="3:6" x14ac:dyDescent="0.35">
      <c r="C12">
        <v>4</v>
      </c>
      <c r="D12" s="8" t="str">
        <f>HYPERLINK("#'Table 4'!A1", " And does your business use other delivery apps?")</f>
        <v xml:space="preserve"> And does your business use other delivery apps?</v>
      </c>
      <c r="E12" s="13" t="str">
        <f>HYPERLINK("#'Full Results'!A34", "34")</f>
        <v>34</v>
      </c>
      <c r="F12" t="s">
        <v>56</v>
      </c>
    </row>
    <row r="13" spans="3:6" x14ac:dyDescent="0.35">
      <c r="C13">
        <v>5</v>
      </c>
      <c r="D13" s="8" t="str">
        <f>HYPERLINK("#'Table 5'!A1", "Which, if any, of the following delivery apps does your business use? Select all that apply.")</f>
        <v>Which, if any, of the following delivery apps does your business use? Select all that apply.</v>
      </c>
      <c r="E13" s="13" t="str">
        <f>HYPERLINK("#'Full Results'!A40", "40")</f>
        <v>40</v>
      </c>
      <c r="F13" t="s">
        <v>72</v>
      </c>
    </row>
    <row r="14" spans="3:6" x14ac:dyDescent="0.35">
      <c r="C14">
        <v>6</v>
      </c>
      <c r="D14" s="8" t="str">
        <f>HYPERLINK("#'Table 6'!A1", "Grid Summary: And how positively or negatively do you view those same apps?")</f>
        <v>Grid Summary: And how positively or negatively do you view those same apps?</v>
      </c>
      <c r="E14" s="7"/>
      <c r="F14" t="s">
        <v>72</v>
      </c>
    </row>
    <row r="15" spans="3:6" x14ac:dyDescent="0.35">
      <c r="C15">
        <v>7</v>
      </c>
      <c r="D15" s="8" t="str">
        <f>HYPERLINK("#'Table 7'!A1", "And how positively or negatively do you view those same apps?: Uber Eats")</f>
        <v>And how positively or negatively do you view those same apps?: Uber Eats</v>
      </c>
      <c r="E15" s="13" t="str">
        <f>HYPERLINK("#'Full Results'!A48", "48")</f>
        <v>48</v>
      </c>
      <c r="F15" t="s">
        <v>72</v>
      </c>
    </row>
    <row r="16" spans="3:6" x14ac:dyDescent="0.35">
      <c r="C16">
        <v>8</v>
      </c>
      <c r="D16" s="8" t="str">
        <f>HYPERLINK("#'Table 8'!A1", "And how positively or negatively do you view those same apps?: Cutaway")</f>
        <v>And how positively or negatively do you view those same apps?: Cutaway</v>
      </c>
      <c r="E16" s="13" t="str">
        <f>HYPERLINK("#'Full Results'!A57", "57")</f>
        <v>57</v>
      </c>
      <c r="F16" t="s">
        <v>72</v>
      </c>
    </row>
    <row r="17" spans="3:6" x14ac:dyDescent="0.35">
      <c r="C17">
        <v>9</v>
      </c>
      <c r="D17" s="8" t="str">
        <f>HYPERLINK("#'Table 9'!A1", "And how positively or negatively do you view those same apps?: Pickupp")</f>
        <v>And how positively or negatively do you view those same apps?: Pickupp</v>
      </c>
      <c r="E17" s="13" t="str">
        <f>HYPERLINK("#'Full Results'!A66", "66")</f>
        <v>66</v>
      </c>
      <c r="F17" t="s">
        <v>72</v>
      </c>
    </row>
    <row r="18" spans="3:6" x14ac:dyDescent="0.35">
      <c r="C18">
        <v>10</v>
      </c>
      <c r="D18" s="8" t="str">
        <f>HYPERLINK("#'Table 10'!A1", "And how positively or negatively do you view those same apps?: Lalamove")</f>
        <v>And how positively or negatively do you view those same apps?: Lalamove</v>
      </c>
      <c r="E18" s="13" t="str">
        <f>HYPERLINK("#'Full Results'!A75", "75")</f>
        <v>75</v>
      </c>
      <c r="F18" t="s">
        <v>72</v>
      </c>
    </row>
    <row r="19" spans="3:6" x14ac:dyDescent="0.35">
      <c r="C19">
        <v>11</v>
      </c>
      <c r="D19" s="8" t="str">
        <f>HYPERLINK("#'Table 11'!A1", "And how positively or negatively do you view those same apps?: Foodpanda")</f>
        <v>And how positively or negatively do you view those same apps?: Foodpanda</v>
      </c>
      <c r="E19" s="13" t="str">
        <f>HYPERLINK("#'Full Results'!A84", "84")</f>
        <v>84</v>
      </c>
      <c r="F19" t="s">
        <v>72</v>
      </c>
    </row>
    <row r="20" spans="3:6" x14ac:dyDescent="0.35">
      <c r="C20">
        <v>12</v>
      </c>
      <c r="D20" s="8" t="str">
        <f>HYPERLINK("#'Table 12'!A1", "And how positively or negatively do you view those same apps?: Foodomo")</f>
        <v>And how positively or negatively do you view those same apps?: Foodomo</v>
      </c>
      <c r="E20" s="13" t="str">
        <f>HYPERLINK("#'Full Results'!A93", "93")</f>
        <v>93</v>
      </c>
      <c r="F20" t="s">
        <v>72</v>
      </c>
    </row>
    <row r="21" spans="3:6" x14ac:dyDescent="0.35">
      <c r="C21">
        <v>13</v>
      </c>
      <c r="D21" s="8" t="str">
        <f>HYPERLINK("#'Table 13'!A1", " Does your business also offer its own, in-house delivery service? By this we mean a delivery service maintained by and operated through your own business, rather than through a third-party delivery app.")</f>
        <v xml:space="preserve"> Does your business also offer its own, in-house delivery service? By this we mean a delivery service maintained by and operated through your own business, rather than through a third-party delivery app.</v>
      </c>
      <c r="E21" s="13" t="str">
        <f>HYPERLINK("#'Full Results'!A102", "102")</f>
        <v>102</v>
      </c>
      <c r="F21" t="s">
        <v>47</v>
      </c>
    </row>
    <row r="22" spans="3:6" x14ac:dyDescent="0.35">
      <c r="C22">
        <v>14</v>
      </c>
      <c r="D22" s="8" t="str">
        <f>HYPERLINK("#'Table 14'!A1", "Why do you have your own delivery service?Select all that apply.")</f>
        <v>Why do you have your own delivery service?Select all that apply.</v>
      </c>
      <c r="E22" s="13" t="str">
        <f>HYPERLINK("#'Full Results'!A108", "108")</f>
        <v>108</v>
      </c>
      <c r="F22" t="s">
        <v>99</v>
      </c>
    </row>
    <row r="23" spans="3:6" x14ac:dyDescent="0.35">
      <c r="C23">
        <v>15</v>
      </c>
      <c r="D23" s="8" t="str">
        <f>HYPERLINK("#'Table 15'!A1", "Do you do any of the following to encourage people to order through your own delivery service, rather than through a delivery app?Select all that apply.")</f>
        <v>Do you do any of the following to encourage people to order through your own delivery service, rather than through a delivery app?Select all that apply.</v>
      </c>
      <c r="E23" s="13" t="str">
        <f>HYPERLINK("#'Full Results'!A118", "118")</f>
        <v>118</v>
      </c>
      <c r="F23" t="s">
        <v>99</v>
      </c>
    </row>
    <row r="24" spans="3:6" x14ac:dyDescent="0.35">
      <c r="C24">
        <v>16</v>
      </c>
      <c r="D24" s="8" t="str">
        <f>HYPERLINK("#'Table 16'!A1", " What proportion of your customers, if any, would you estimate come through delivery apps?")</f>
        <v xml:space="preserve"> What proportion of your customers, if any, would you estimate come through delivery apps?</v>
      </c>
      <c r="E24" s="13" t="str">
        <f>HYPERLINK("#'Full Results'!A127", "127")</f>
        <v>127</v>
      </c>
      <c r="F24" t="s">
        <v>47</v>
      </c>
    </row>
    <row r="25" spans="3:6" x14ac:dyDescent="0.35">
      <c r="C25">
        <v>17</v>
      </c>
      <c r="D25" s="8" t="str">
        <f>HYPERLINK("#'Table 17'!A1", " And what proportion of your customers, if any, would you estimate come through Uber Eats specifically?")</f>
        <v xml:space="preserve"> And what proportion of your customers, if any, would you estimate come through Uber Eats specifically?</v>
      </c>
      <c r="E25" s="13" t="str">
        <f>HYPERLINK("#'Full Results'!A144", "144")</f>
        <v>144</v>
      </c>
      <c r="F25" t="s">
        <v>47</v>
      </c>
    </row>
    <row r="26" spans="3:6" x14ac:dyDescent="0.35">
      <c r="C26">
        <v>18</v>
      </c>
      <c r="D26" s="8" t="str">
        <f>HYPERLINK("#'Table 18'!A1", " If you were to guess, what proportion of your customers do you think you could lose if your business were to stop using Uber Eats?")</f>
        <v xml:space="preserve"> If you were to guess, what proportion of your customers do you think you could lose if your business were to stop using Uber Eats?</v>
      </c>
      <c r="E26" s="13" t="str">
        <f>HYPERLINK("#'Full Results'!A161", "161")</f>
        <v>161</v>
      </c>
      <c r="F26" t="s">
        <v>47</v>
      </c>
    </row>
    <row r="27" spans="3:6" x14ac:dyDescent="0.35">
      <c r="C27">
        <v>19</v>
      </c>
      <c r="D27" s="8" t="str">
        <f>HYPERLINK("#'Table 19'!A1", " How many orders would you say your business fulfills from delivery apps in total on an average day?")</f>
        <v xml:space="preserve"> How many orders would you say your business fulfills from delivery apps in total on an average day?</v>
      </c>
      <c r="E27" s="13" t="str">
        <f>HYPERLINK("#'Full Results'!A178", "178")</f>
        <v>178</v>
      </c>
      <c r="F27" t="s">
        <v>47</v>
      </c>
    </row>
    <row r="28" spans="3:6" x14ac:dyDescent="0.35">
      <c r="C28">
        <v>20</v>
      </c>
      <c r="D28" s="8" t="str">
        <f>HYPERLINK("#'Table 20'!A1", " And how many orders would you say your business fulfills from Uber Eats on an average day?")</f>
        <v xml:space="preserve"> And how many orders would you say your business fulfills from Uber Eats on an average day?</v>
      </c>
      <c r="E28" s="13" t="str">
        <f>HYPERLINK("#'Full Results'!A191", "191")</f>
        <v>191</v>
      </c>
      <c r="F28" t="s">
        <v>47</v>
      </c>
    </row>
    <row r="29" spans="3:6" x14ac:dyDescent="0.35">
      <c r="C29">
        <v>21</v>
      </c>
      <c r="D29" s="8" t="str">
        <f>HYPERLINK("#'Table 21'!A1", " How positive or negative would you say your experience has been with the Uber Eats app?")</f>
        <v xml:space="preserve"> How positive or negative would you say your experience has been with the Uber Eats app?</v>
      </c>
      <c r="E29" s="13" t="str">
        <f>HYPERLINK("#'Full Results'!A204", "204")</f>
        <v>204</v>
      </c>
      <c r="F29" t="s">
        <v>47</v>
      </c>
    </row>
    <row r="30" spans="3:6" x14ac:dyDescent="0.35">
      <c r="C30">
        <v>22</v>
      </c>
      <c r="D30" s="8" t="str">
        <f>HYPERLINK("#'Table 22'!A1", " And if you were starting your business from scratch once again, would you use the Uber Eats app?")</f>
        <v xml:space="preserve"> And if you were starting your business from scratch once again, would you use the Uber Eats app?</v>
      </c>
      <c r="E30" s="13" t="str">
        <f>HYPERLINK("#'Full Results'!A213", "213")</f>
        <v>213</v>
      </c>
      <c r="F30" t="s">
        <v>47</v>
      </c>
    </row>
    <row r="31" spans="3:6" x14ac:dyDescent="0.35">
      <c r="C31">
        <v>23</v>
      </c>
      <c r="D31" s="8" t="str">
        <f>HYPERLINK("#'Table 23'!A1", "Which, if any, of the following forms of advertising does your business use? Select all that apply.")</f>
        <v>Which, if any, of the following forms of advertising does your business use? Select all that apply.</v>
      </c>
      <c r="E31" s="13" t="str">
        <f>HYPERLINK("#'Full Results'!A219", "219")</f>
        <v>219</v>
      </c>
      <c r="F31" t="s">
        <v>47</v>
      </c>
    </row>
    <row r="32" spans="3:6" x14ac:dyDescent="0.35">
      <c r="C32">
        <v>24</v>
      </c>
      <c r="D32" s="8" t="str">
        <f>HYPERLINK("#'Table 24'!A1", "Grid Summary: How important, if at all, would you say each of the following are as ways customers find your business? ")</f>
        <v>Grid Summary: How important, if at all, would you say each of the following are as ways customers find your business? </v>
      </c>
      <c r="E32" s="7"/>
      <c r="F32" t="s">
        <v>47</v>
      </c>
    </row>
    <row r="33" spans="3:6" x14ac:dyDescent="0.35">
      <c r="C33">
        <v>25</v>
      </c>
      <c r="D33" s="8" t="str">
        <f>HYPERLINK("#'Table 25'!A1", "How important, if at all, would you say each of the following are as ways customers find your business? : Word of mouth / recommendations from people")</f>
        <v>How important, if at all, would you say each of the following are as ways customers find your business? : Word of mouth / recommendations from people</v>
      </c>
      <c r="E33" s="13" t="str">
        <f>HYPERLINK("#'Full Results'!A233", "233")</f>
        <v>233</v>
      </c>
      <c r="F33" t="s">
        <v>47</v>
      </c>
    </row>
    <row r="34" spans="3:6" x14ac:dyDescent="0.35">
      <c r="C34">
        <v>26</v>
      </c>
      <c r="D34" s="8" t="str">
        <f>HYPERLINK("#'Table 26'!A1", "How important, if at all, would you say each of the following are as ways customers find your business? : Online search	 ")</f>
        <v xml:space="preserve">How important, if at all, would you say each of the following are as ways customers find your business? : Online search	 </v>
      </c>
      <c r="E34" s="13" t="str">
        <f>HYPERLINK("#'Full Results'!A246", "246")</f>
        <v>246</v>
      </c>
      <c r="F34" t="s">
        <v>47</v>
      </c>
    </row>
    <row r="35" spans="3:6" x14ac:dyDescent="0.35">
      <c r="C35">
        <v>27</v>
      </c>
      <c r="D35" s="8" t="str">
        <f>HYPERLINK("#'Table 27'!A1", "How important, if at all, would you say each of the following are as ways customers find your business? : Social media advertising")</f>
        <v>How important, if at all, would you say each of the following are as ways customers find your business? : Social media advertising</v>
      </c>
      <c r="E35" s="13" t="str">
        <f>HYPERLINK("#'Full Results'!A259", "259")</f>
        <v>259</v>
      </c>
      <c r="F35" t="s">
        <v>47</v>
      </c>
    </row>
    <row r="36" spans="3:6" x14ac:dyDescent="0.35">
      <c r="C36">
        <v>28</v>
      </c>
      <c r="D36" s="8" t="str">
        <f>HYPERLINK("#'Table 28'!A1", "How important, if at all, would you say each of the following are as ways customers find your business? : Online advertising (such as programmatic ads)")</f>
        <v>How important, if at all, would you say each of the following are as ways customers find your business? : Online advertising (such as programmatic ads)</v>
      </c>
      <c r="E36" s="13" t="str">
        <f>HYPERLINK("#'Full Results'!A272", "272")</f>
        <v>272</v>
      </c>
      <c r="F36" t="s">
        <v>47</v>
      </c>
    </row>
    <row r="37" spans="3:6" x14ac:dyDescent="0.35">
      <c r="C37">
        <v>29</v>
      </c>
      <c r="D37" s="8" t="str">
        <f>HYPERLINK("#'Table 29'!A1", "How important, if at all, would you say each of the following are as ways customers find your business? : Delivery apps")</f>
        <v>How important, if at all, would you say each of the following are as ways customers find your business? : Delivery apps</v>
      </c>
      <c r="E37" s="13" t="str">
        <f>HYPERLINK("#'Full Results'!A285", "285")</f>
        <v>285</v>
      </c>
      <c r="F37" t="s">
        <v>47</v>
      </c>
    </row>
    <row r="38" spans="3:6" x14ac:dyDescent="0.35">
      <c r="C38">
        <v>30</v>
      </c>
      <c r="D38" s="8" t="str">
        <f>HYPERLINK("#'Table 30'!A1", "How important, if at all, would you say each of the following are as ways customers find your business? : Email advertising")</f>
        <v>How important, if at all, would you say each of the following are as ways customers find your business? : Email advertising</v>
      </c>
      <c r="E38" s="13" t="str">
        <f>HYPERLINK("#'Full Results'!A298", "298")</f>
        <v>298</v>
      </c>
      <c r="F38" t="s">
        <v>47</v>
      </c>
    </row>
    <row r="39" spans="3:6" x14ac:dyDescent="0.35">
      <c r="C39">
        <v>31</v>
      </c>
      <c r="D39" s="8" t="str">
        <f>HYPERLINK("#'Table 31'!A1", "How important, if at all, would you say each of the following are as ways customers find your business? : Physical locations")</f>
        <v>How important, if at all, would you say each of the following are as ways customers find your business? : Physical locations</v>
      </c>
      <c r="E39" s="13" t="str">
        <f>HYPERLINK("#'Full Results'!A311", "311")</f>
        <v>311</v>
      </c>
      <c r="F39" t="s">
        <v>47</v>
      </c>
    </row>
    <row r="40" spans="3:6" x14ac:dyDescent="0.35">
      <c r="C40">
        <v>32</v>
      </c>
      <c r="D40" s="8" t="str">
        <f>HYPERLINK("#'Table 32'!A1", "How important, if at all, would you say each of the following are as ways customers find your business? : Print advertising")</f>
        <v>How important, if at all, would you say each of the following are as ways customers find your business? : Print advertising</v>
      </c>
      <c r="E40" s="13" t="str">
        <f>HYPERLINK("#'Full Results'!A324", "324")</f>
        <v>324</v>
      </c>
      <c r="F40" t="s">
        <v>47</v>
      </c>
    </row>
    <row r="41" spans="3:6" x14ac:dyDescent="0.35">
      <c r="C41">
        <v>33</v>
      </c>
      <c r="D41" s="8" t="str">
        <f>HYPERLINK("#'Table 33'!A1", "How important, if at all, would you say each of the following are as ways customers find your business? : Television advertising")</f>
        <v>How important, if at all, would you say each of the following are as ways customers find your business? : Television advertising</v>
      </c>
      <c r="E41" s="13" t="str">
        <f>HYPERLINK("#'Full Results'!A337", "337")</f>
        <v>337</v>
      </c>
      <c r="F41" t="s">
        <v>47</v>
      </c>
    </row>
    <row r="42" spans="3:6" x14ac:dyDescent="0.35">
      <c r="C42">
        <v>34</v>
      </c>
      <c r="D42" s="8" t="str">
        <f>HYPERLINK("#'Table 34'!A1", "Grid Summary: Are either of the following true or not true for your business?")</f>
        <v>Grid Summary: Are either of the following true or not true for your business?</v>
      </c>
      <c r="E42" s="7"/>
      <c r="F42" t="s">
        <v>47</v>
      </c>
    </row>
    <row r="43" spans="3:6" x14ac:dyDescent="0.35">
      <c r="C43">
        <v>35</v>
      </c>
      <c r="D43" s="8" t="str">
        <f>HYPERLINK("#'Table 35'!A1", "Are either of the following true or not true for your business?: Having a presence on delivery apps is the ONLY form of advertising our business uses")</f>
        <v>Are either of the following true or not true for your business?: Having a presence on delivery apps is the ONLY form of advertising our business uses</v>
      </c>
      <c r="E43" s="13" t="str">
        <f>HYPERLINK("#'Full Results'!A350", "350")</f>
        <v>350</v>
      </c>
      <c r="F43" t="s">
        <v>47</v>
      </c>
    </row>
    <row r="44" spans="3:6" x14ac:dyDescent="0.35">
      <c r="C44">
        <v>36</v>
      </c>
      <c r="D44" s="8" t="str">
        <f>HYPERLINK("#'Table 36'!A1", "Are either of the following true or not true for your business?: Having a presence on Uber Eats specifically is the ONLY form of advertising our business uses")</f>
        <v>Are either of the following true or not true for your business?: Having a presence on Uber Eats specifically is the ONLY form of advertising our business uses</v>
      </c>
      <c r="E44" s="13" t="str">
        <f>HYPERLINK("#'Full Results'!A356", "356")</f>
        <v>356</v>
      </c>
      <c r="F44" t="s">
        <v>47</v>
      </c>
    </row>
    <row r="45" spans="3:6" x14ac:dyDescent="0.35">
      <c r="C45">
        <v>37</v>
      </c>
      <c r="D45" s="8" t="str">
        <f>HYPERLINK("#'Table 37'!A1", " Thinking about your customers, are delivery apps such as Uber Eats…")</f>
        <v xml:space="preserve"> Thinking about your customers, are delivery apps such as Uber Eats…</v>
      </c>
      <c r="E45" s="13" t="str">
        <f>HYPERLINK("#'Full Results'!A362", "362")</f>
        <v>362</v>
      </c>
      <c r="F45" t="s">
        <v>47</v>
      </c>
    </row>
    <row r="46" spans="3:6" x14ac:dyDescent="0.35">
      <c r="C46">
        <v>38</v>
      </c>
      <c r="D46" s="8" t="str">
        <f>HYPERLINK("#'Table 38'!A1", "Grid Summary: To what extent do you agree or disagree with the following?")</f>
        <v>Grid Summary: To what extent do you agree or disagree with the following?</v>
      </c>
      <c r="E46" s="7"/>
      <c r="F46" t="s">
        <v>47</v>
      </c>
    </row>
    <row r="47" spans="3:6" x14ac:dyDescent="0.35">
      <c r="C47">
        <v>39</v>
      </c>
      <c r="D47" s="8" t="str">
        <f>HYPERLINK("#'Table 39'!A1", "To what extent do you agree or disagree with the following?: Delivery apps like Uber Eats help our business reach new customers")</f>
        <v>To what extent do you agree or disagree with the following?: Delivery apps like Uber Eats help our business reach new customers</v>
      </c>
      <c r="E47" s="13" t="str">
        <f>HYPERLINK("#'Full Results'!A370", "370")</f>
        <v>370</v>
      </c>
      <c r="F47" t="s">
        <v>47</v>
      </c>
    </row>
    <row r="48" spans="3:6" x14ac:dyDescent="0.35">
      <c r="C48">
        <v>40</v>
      </c>
      <c r="D48" s="8" t="str">
        <f>HYPERLINK("#'Table 40'!A1", "To what extent do you agree or disagree with the following?: If Uber Eats did not exist, our business would not offer deliveries at all")</f>
        <v>To what extent do you agree or disagree with the following?: If Uber Eats did not exist, our business would not offer deliveries at all</v>
      </c>
      <c r="E48" s="13" t="str">
        <f>HYPERLINK("#'Full Results'!A382", "382")</f>
        <v>382</v>
      </c>
      <c r="F48" t="s">
        <v>47</v>
      </c>
    </row>
    <row r="49" spans="3:6" x14ac:dyDescent="0.35">
      <c r="C49">
        <v>41</v>
      </c>
      <c r="D49" s="8" t="str">
        <f>HYPERLINK("#'Table 41'!A1", "To what extent do you agree or disagree with the following?: If delivery apps did not exist, our business would not offer deliveries at all")</f>
        <v>To what extent do you agree or disagree with the following?: If delivery apps did not exist, our business would not offer deliveries at all</v>
      </c>
      <c r="E49" s="13" t="str">
        <f>HYPERLINK("#'Full Results'!A394", "394")</f>
        <v>394</v>
      </c>
      <c r="F49" t="s">
        <v>47</v>
      </c>
    </row>
    <row r="50" spans="3:6" x14ac:dyDescent="0.35">
      <c r="C50">
        <v>42</v>
      </c>
      <c r="D50" s="8" t="str">
        <f>HYPERLINK("#'Table 42'!A1", "To what extent do you agree or disagree with the following?: Without delivery apps like Uber Eats, our business would not have survived the last few years")</f>
        <v>To what extent do you agree or disagree with the following?: Without delivery apps like Uber Eats, our business would not have survived the last few years</v>
      </c>
      <c r="E50" s="13" t="str">
        <f>HYPERLINK("#'Full Results'!A406", "406")</f>
        <v>406</v>
      </c>
      <c r="F50" t="s">
        <v>47</v>
      </c>
    </row>
    <row r="51" spans="3:6" x14ac:dyDescent="0.35">
      <c r="C51">
        <v>43</v>
      </c>
      <c r="D51" s="8" t="str">
        <f>HYPERLINK("#'Table 43'!A1", "Thinking of the last 10 years, what impacts have  delivery apps had on your business? Select all that apply.")</f>
        <v>Thinking of the last 10 years, what impacts have  delivery apps had on your business? Select all that apply.</v>
      </c>
      <c r="E51" s="13" t="str">
        <f>HYPERLINK("#'Full Results'!A418", "418")</f>
        <v>418</v>
      </c>
      <c r="F51" t="s">
        <v>47</v>
      </c>
    </row>
    <row r="52" spans="3:6" x14ac:dyDescent="0.35">
      <c r="C52">
        <v>44</v>
      </c>
      <c r="D52" s="8" t="str">
        <f>HYPERLINK("#'Table 44'!A1", "Which, if any, of the following are the main benefits of using Uber Eats for your business? Select all that apply.")</f>
        <v>Which, if any, of the following are the main benefits of using Uber Eats for your business? Select all that apply.</v>
      </c>
      <c r="E52" s="13" t="str">
        <f>HYPERLINK("#'Full Results'!A430", "430")</f>
        <v>430</v>
      </c>
      <c r="F52" t="s">
        <v>47</v>
      </c>
    </row>
    <row r="53" spans="3:6" x14ac:dyDescent="0.35">
      <c r="C53">
        <v>45</v>
      </c>
      <c r="D53" s="8" t="str">
        <f>HYPERLINK("#'Table 45'!A1", "And which, if any, of the following do you think are the main disadvantages of using Uber Eats for your business? Select all that apply.")</f>
        <v>And which, if any, of the following do you think are the main disadvantages of using Uber Eats for your business? Select all that apply.</v>
      </c>
      <c r="E53" s="13" t="str">
        <f>HYPERLINK("#'Full Results'!A447", "447")</f>
        <v>447</v>
      </c>
      <c r="F53" t="s">
        <v>47</v>
      </c>
    </row>
    <row r="54" spans="3:6" x14ac:dyDescent="0.35">
      <c r="C54">
        <v>46</v>
      </c>
      <c r="D54" s="8" t="str">
        <f>HYPERLINK("#'Table 46'!A1", "You said your business has saved money by using Uber Eats. What have you done with this money? Select all that apply.")</f>
        <v>You said your business has saved money by using Uber Eats. What have you done with this money? Select all that apply.</v>
      </c>
      <c r="E54" s="13" t="str">
        <f>HYPERLINK("#'Full Results'!A461", "461")</f>
        <v>461</v>
      </c>
      <c r="F54" t="s">
        <v>254</v>
      </c>
    </row>
    <row r="55" spans="3:6" x14ac:dyDescent="0.35">
      <c r="C55">
        <v>47</v>
      </c>
      <c r="D55" s="8" t="str">
        <f>HYPERLINK("#'Table 47'!A1", "Grid Summary: Would you say Uber Eats is better, worse, or about the same as other delivery apps at the following?")</f>
        <v>Grid Summary: Would you say Uber Eats is better, worse, or about the same as other delivery apps at the following?</v>
      </c>
      <c r="E55" s="7"/>
      <c r="F55" t="s">
        <v>47</v>
      </c>
    </row>
    <row r="56" spans="3:6" x14ac:dyDescent="0.35">
      <c r="C56">
        <v>48</v>
      </c>
      <c r="D56" s="8" t="str">
        <f>HYPERLINK("#'Table 48'!A1", "Would you say Uber Eats is better, worse, or about the same as other delivery apps at the following?: Customer support")</f>
        <v>Would you say Uber Eats is better, worse, or about the same as other delivery apps at the following?: Customer support</v>
      </c>
      <c r="E56" s="13" t="str">
        <f>HYPERLINK("#'Full Results'!A482", "482")</f>
        <v>482</v>
      </c>
      <c r="F56" t="s">
        <v>47</v>
      </c>
    </row>
    <row r="57" spans="3:6" x14ac:dyDescent="0.35">
      <c r="C57">
        <v>49</v>
      </c>
      <c r="D57" s="8" t="str">
        <f>HYPERLINK("#'Table 49'!A1", "Would you say Uber Eats is better, worse, or about the same as other delivery apps at the following?: Ease of integration into existing systems")</f>
        <v>Would you say Uber Eats is better, worse, or about the same as other delivery apps at the following?: Ease of integration into existing systems</v>
      </c>
      <c r="E57" s="13" t="str">
        <f>HYPERLINK("#'Full Results'!A489", "489")</f>
        <v>489</v>
      </c>
      <c r="F57" t="s">
        <v>47</v>
      </c>
    </row>
    <row r="58" spans="3:6" x14ac:dyDescent="0.35">
      <c r="C58">
        <v>50</v>
      </c>
      <c r="D58" s="8" t="str">
        <f>HYPERLINK("#'Table 50'!A1", "Would you say Uber Eats is better, worse, or about the same as other delivery apps at the following?: Generating positive relationships between delivery partners  and merchants")</f>
        <v>Would you say Uber Eats is better, worse, or about the same as other delivery apps at the following?: Generating positive relationships between delivery partners  and merchants</v>
      </c>
      <c r="E58" s="13" t="str">
        <f>HYPERLINK("#'Full Results'!A496", "496")</f>
        <v>496</v>
      </c>
      <c r="F58" t="s">
        <v>47</v>
      </c>
    </row>
    <row r="59" spans="3:6" x14ac:dyDescent="0.35">
      <c r="C59">
        <v>51</v>
      </c>
      <c r="D59" s="8" t="str">
        <f>HYPERLINK("#'Table 51'!A1", "Would you say Uber Eats is better, worse, or about the same as other delivery apps at the following?: Reaching more customers")</f>
        <v>Would you say Uber Eats is better, worse, or about the same as other delivery apps at the following?: Reaching more customers</v>
      </c>
      <c r="E59" s="13" t="str">
        <f>HYPERLINK("#'Full Results'!A503", "503")</f>
        <v>503</v>
      </c>
      <c r="F59" t="s">
        <v>47</v>
      </c>
    </row>
    <row r="60" spans="3:6" x14ac:dyDescent="0.35">
      <c r="C60">
        <v>52</v>
      </c>
      <c r="D60" s="8" t="str">
        <f>HYPERLINK("#'Table 52'!A1", "Would you say Uber Eats is better, worse, or about the same as other delivery apps at the following?: Simplicity of the delivery process")</f>
        <v>Would you say Uber Eats is better, worse, or about the same as other delivery apps at the following?: Simplicity of the delivery process</v>
      </c>
      <c r="E60" s="13" t="str">
        <f>HYPERLINK("#'Full Results'!A510", "510")</f>
        <v>510</v>
      </c>
      <c r="F60" t="s">
        <v>47</v>
      </c>
    </row>
    <row r="61" spans="3:6" x14ac:dyDescent="0.35">
      <c r="C61">
        <v>53</v>
      </c>
      <c r="D61" s="8" t="str">
        <f>HYPERLINK("#'Table 53'!A1", "Would you say Uber Eats is better, worse, or about the same as other delivery apps at the following?: Speed from first registering on the app to first earning money from sales")</f>
        <v>Would you say Uber Eats is better, worse, or about the same as other delivery apps at the following?: Speed from first registering on the app to first earning money from sales</v>
      </c>
      <c r="E61" s="13" t="str">
        <f>HYPERLINK("#'Full Results'!A517", "517")</f>
        <v>517</v>
      </c>
      <c r="F61" t="s">
        <v>47</v>
      </c>
    </row>
    <row r="62" spans="3:6" x14ac:dyDescent="0.35">
      <c r="C62">
        <v>54</v>
      </c>
      <c r="D62" s="8" t="str">
        <f>HYPERLINK("#'Table 54'!A1", "Would you say Uber Eats is better, worse, or about the same as other delivery apps at the following?: Cost of using the app")</f>
        <v>Would you say Uber Eats is better, worse, or about the same as other delivery apps at the following?: Cost of using the app</v>
      </c>
      <c r="E62" s="13" t="str">
        <f>HYPERLINK("#'Full Results'!A524", "524")</f>
        <v>524</v>
      </c>
      <c r="F62" t="s">
        <v>47</v>
      </c>
    </row>
    <row r="63" spans="3:6" x14ac:dyDescent="0.35">
      <c r="C63">
        <v>55</v>
      </c>
      <c r="D63" s="8" t="str">
        <f>HYPERLINK("#'Table 55'!A1", "Earlier, you said that your business does not use any other delivery apps. Why is this?Select all that apply.")</f>
        <v>Earlier, you said that your business does not use any other delivery apps. Why is this?Select all that apply.</v>
      </c>
      <c r="E63" s="13" t="str">
        <f>HYPERLINK("#'Full Results'!A531", "531")</f>
        <v>531</v>
      </c>
      <c r="F63" t="s">
        <v>282</v>
      </c>
    </row>
    <row r="64" spans="3:6" x14ac:dyDescent="0.35">
      <c r="C64">
        <v>56</v>
      </c>
      <c r="D64" s="8" t="str">
        <f>HYPERLINK("#'Table 56'!A1", "Earlier, you said you use multiple delivery apps. Why is this?Select all that apply.")</f>
        <v>Earlier, you said you use multiple delivery apps. Why is this?Select all that apply.</v>
      </c>
      <c r="E64" s="13" t="str">
        <f>HYPERLINK("#'Full Results'!A544", "544")</f>
        <v>544</v>
      </c>
      <c r="F64" t="s">
        <v>72</v>
      </c>
    </row>
    <row r="65" spans="3:6" x14ac:dyDescent="0.35">
      <c r="C65">
        <v>57</v>
      </c>
      <c r="D65" s="8" t="str">
        <f>HYPERLINK("#'Table 57'!A1", " How important or unimportant do you think it is for businesses in general to be environmentally sustainable?")</f>
        <v xml:space="preserve"> How important or unimportant do you think it is for businesses in general to be environmentally sustainable?</v>
      </c>
      <c r="E65" s="13" t="str">
        <f>HYPERLINK("#'Full Results'!A553", "553")</f>
        <v>553</v>
      </c>
      <c r="F65" t="s">
        <v>47</v>
      </c>
    </row>
    <row r="66" spans="3:6" x14ac:dyDescent="0.35">
      <c r="C66">
        <v>58</v>
      </c>
      <c r="D66" s="8" t="str">
        <f>HYPERLINK("#'Table 58'!A1", " And how important or unimportant do you think it is for your business to be environmentally sustainable?")</f>
        <v xml:space="preserve"> And how important or unimportant do you think it is for your business to be environmentally sustainable?</v>
      </c>
      <c r="E66" s="13" t="str">
        <f>HYPERLINK("#'Full Results'!A563", "563")</f>
        <v>563</v>
      </c>
      <c r="F66" t="s">
        <v>47</v>
      </c>
    </row>
    <row r="67" spans="3:6" x14ac:dyDescent="0.35">
      <c r="C67">
        <v>59</v>
      </c>
      <c r="D67" s="8" t="str">
        <f>HYPERLINK("#'Table 59'!A1", "Grid Summary: Has your business adopted any of the following sustainability measures?")</f>
        <v>Grid Summary: Has your business adopted any of the following sustainability measures?</v>
      </c>
      <c r="E67" s="7"/>
      <c r="F67" t="s">
        <v>47</v>
      </c>
    </row>
    <row r="68" spans="3:6" x14ac:dyDescent="0.35">
      <c r="C68">
        <v>60</v>
      </c>
      <c r="D68" s="8" t="str">
        <f>HYPERLINK("#'Table 60'!A1", "Has your business adopted any of the following sustainability measures?: Reduced our energy consumption")</f>
        <v>Has your business adopted any of the following sustainability measures?: Reduced our energy consumption</v>
      </c>
      <c r="E68" s="13" t="str">
        <f>HYPERLINK("#'Full Results'!A573", "573")</f>
        <v>573</v>
      </c>
      <c r="F68" t="s">
        <v>47</v>
      </c>
    </row>
    <row r="69" spans="3:6" x14ac:dyDescent="0.35">
      <c r="C69">
        <v>61</v>
      </c>
      <c r="D69" s="8" t="str">
        <f>HYPERLINK("#'Table 61'!A1", "Has your business adopted any of the following sustainability measures?: Installed green energy infrastructure (e.g. solar panels) on our physical premises")</f>
        <v>Has your business adopted any of the following sustainability measures?: Installed green energy infrastructure (e.g. solar panels) on our physical premises</v>
      </c>
      <c r="E69" s="13" t="str">
        <f>HYPERLINK("#'Full Results'!A579", "579")</f>
        <v>579</v>
      </c>
      <c r="F69" t="s">
        <v>47</v>
      </c>
    </row>
    <row r="70" spans="3:6" x14ac:dyDescent="0.35">
      <c r="C70">
        <v>62</v>
      </c>
      <c r="D70" s="8" t="str">
        <f>HYPERLINK("#'Table 62'!A1", "Has your business adopted any of the following sustainability measures?: Adopted environmentally friendly packaging for products")</f>
        <v>Has your business adopted any of the following sustainability measures?: Adopted environmentally friendly packaging for products</v>
      </c>
      <c r="E70" s="13" t="str">
        <f>HYPERLINK("#'Full Results'!A585", "585")</f>
        <v>585</v>
      </c>
      <c r="F70" t="s">
        <v>47</v>
      </c>
    </row>
    <row r="71" spans="3:6" x14ac:dyDescent="0.35">
      <c r="C71">
        <v>63</v>
      </c>
      <c r="D71" s="8" t="str">
        <f>HYPERLINK("#'Table 63'!A1", "Has your business adopted any of the following sustainability measures?: Stopped offering certain products to customers (E.g. plastic straws, plastic cutlery etc.)")</f>
        <v>Has your business adopted any of the following sustainability measures?: Stopped offering certain products to customers (E.g. plastic straws, plastic cutlery etc.)</v>
      </c>
      <c r="E71" s="13" t="str">
        <f>HYPERLINK("#'Full Results'!A591", "591")</f>
        <v>591</v>
      </c>
      <c r="F71" t="s">
        <v>47</v>
      </c>
    </row>
    <row r="72" spans="3:6" x14ac:dyDescent="0.35">
      <c r="C72">
        <v>64</v>
      </c>
      <c r="D72" s="8" t="str">
        <f>HYPERLINK("#'Table 64'!A1", "Has your business adopted any of the following sustainability measures?: Reduced the amount of driving our business is responsible for")</f>
        <v>Has your business adopted any of the following sustainability measures?: Reduced the amount of driving our business is responsible for</v>
      </c>
      <c r="E72" s="13" t="str">
        <f>HYPERLINK("#'Full Results'!A597", "597")</f>
        <v>597</v>
      </c>
      <c r="F72" t="s">
        <v>47</v>
      </c>
    </row>
    <row r="73" spans="3:6" x14ac:dyDescent="0.35">
      <c r="C73">
        <v>65</v>
      </c>
      <c r="D73" s="8" t="str">
        <f>HYPERLINK("#'Table 65'!A1", "Has your business adopted any of the following sustainability measures?: Swapped out vehicles used by our business for hybrid or electric vehicles")</f>
        <v>Has your business adopted any of the following sustainability measures?: Swapped out vehicles used by our business for hybrid or electric vehicles</v>
      </c>
      <c r="E73" s="13" t="str">
        <f>HYPERLINK("#'Full Results'!A603", "603")</f>
        <v>603</v>
      </c>
      <c r="F73" t="s">
        <v>47</v>
      </c>
    </row>
    <row r="74" spans="3:6" x14ac:dyDescent="0.35">
      <c r="C74">
        <v>66</v>
      </c>
      <c r="D74" s="8" t="str">
        <f>HYPERLINK("#'Table 66'!A1", "Has your business adopted any of the following sustainability measures?: Switched suppliers to reduce our environmental impact")</f>
        <v>Has your business adopted any of the following sustainability measures?: Switched suppliers to reduce our environmental impact</v>
      </c>
      <c r="E74" s="13" t="str">
        <f>HYPERLINK("#'Full Results'!A609", "609")</f>
        <v>609</v>
      </c>
      <c r="F74" t="s">
        <v>47</v>
      </c>
    </row>
    <row r="75" spans="3:6" x14ac:dyDescent="0.35">
      <c r="C75">
        <v>67</v>
      </c>
      <c r="D75" s="8" t="str">
        <f>HYPERLINK("#'Table 67'!A1", "Grid Summary: Which, if any, of the following would make your business more likely to adopt sustainable practices?")</f>
        <v>Grid Summary: Which, if any, of the following would make your business more likely to adopt sustainable practices?</v>
      </c>
      <c r="E75" s="7"/>
      <c r="F75" t="s">
        <v>47</v>
      </c>
    </row>
    <row r="76" spans="3:6" x14ac:dyDescent="0.35">
      <c r="C76">
        <v>68</v>
      </c>
      <c r="D76" s="8" t="str">
        <f>HYPERLINK("#'Table 68'!A1", "Which, if any, of the following would make your business more likely to adopt sustainable practices?: If we knew it would not increase our costs")</f>
        <v>Which, if any, of the following would make your business more likely to adopt sustainable practices?: If we knew it would not increase our costs</v>
      </c>
      <c r="E76" s="13" t="str">
        <f>HYPERLINK("#'Full Results'!A615", "615")</f>
        <v>615</v>
      </c>
      <c r="F76" t="s">
        <v>47</v>
      </c>
    </row>
    <row r="77" spans="3:6" x14ac:dyDescent="0.35">
      <c r="C77">
        <v>69</v>
      </c>
      <c r="D77" s="8" t="str">
        <f>HYPERLINK("#'Table 69'!A1", "Which, if any, of the following would make your business more likely to adopt sustainable practices?: If we were able to pass on increased costs to consumers")</f>
        <v>Which, if any, of the following would make your business more likely to adopt sustainable practices?: If we were able to pass on increased costs to consumers</v>
      </c>
      <c r="E77" s="13" t="str">
        <f>HYPERLINK("#'Full Results'!A624", "624")</f>
        <v>624</v>
      </c>
      <c r="F77" t="s">
        <v>47</v>
      </c>
    </row>
    <row r="78" spans="3:6" x14ac:dyDescent="0.35">
      <c r="C78">
        <v>70</v>
      </c>
      <c r="D78" s="8" t="str">
        <f>HYPERLINK("#'Table 70'!A1", "Which, if any, of the following would make your business more likely to adopt sustainable practices?: If we could refer to clearer guidelines on what steps we should take")</f>
        <v>Which, if any, of the following would make your business more likely to adopt sustainable practices?: If we could refer to clearer guidelines on what steps we should take</v>
      </c>
      <c r="E78" s="13" t="str">
        <f>HYPERLINK("#'Full Results'!A633", "633")</f>
        <v>633</v>
      </c>
      <c r="F78" t="s">
        <v>47</v>
      </c>
    </row>
    <row r="79" spans="3:6" x14ac:dyDescent="0.35">
      <c r="C79">
        <v>71</v>
      </c>
      <c r="D79" s="8" t="str">
        <f>HYPERLINK("#'Table 71'!A1", "Which, if any, of the following would make your business more likely to adopt sustainable practices?: If we received some form of accreditation from the government as a sustainable or environmentally-friendly business that we could use to advertise")</f>
        <v>Which, if any, of the following would make your business more likely to adopt sustainable practices?: If we received some form of accreditation from the government as a sustainable or environmentally-friendly business that we could use to advertise</v>
      </c>
      <c r="E79" s="13" t="str">
        <f>HYPERLINK("#'Full Results'!A642", "642")</f>
        <v>642</v>
      </c>
      <c r="F79" t="s">
        <v>47</v>
      </c>
    </row>
    <row r="80" spans="3:6" x14ac:dyDescent="0.35">
      <c r="C80">
        <v>72</v>
      </c>
      <c r="D80" s="8" t="str">
        <f>HYPERLINK("#'Table 72'!A1", "Which, if any, of the following would make your business more likely to adopt sustainable practices?: If we knew it would increase our sales")</f>
        <v>Which, if any, of the following would make your business more likely to adopt sustainable practices?: If we knew it would increase our sales</v>
      </c>
      <c r="E80" s="13" t="str">
        <f>HYPERLINK("#'Full Results'!A651", "651")</f>
        <v>651</v>
      </c>
      <c r="F80" t="s">
        <v>47</v>
      </c>
    </row>
    <row r="81" spans="3:6" x14ac:dyDescent="0.35">
      <c r="C81">
        <v>73</v>
      </c>
      <c r="D81" s="8" t="str">
        <f>HYPERLINK("#'Table 73'!A1", "Which, if any, of the following would make your business more likely to adopt sustainable practices?: If we were provided more information on how different measures would help the environment")</f>
        <v>Which, if any, of the following would make your business more likely to adopt sustainable practices?: If we were provided more information on how different measures would help the environment</v>
      </c>
      <c r="E81" s="13" t="str">
        <f>HYPERLINK("#'Full Results'!A660", "660")</f>
        <v>660</v>
      </c>
      <c r="F81" t="s">
        <v>47</v>
      </c>
    </row>
    <row r="82" spans="3:6" x14ac:dyDescent="0.35">
      <c r="C82">
        <v>74</v>
      </c>
      <c r="D82" s="8" t="str">
        <f>HYPERLINK("#'Table 74'!A1", "Which, if any, of the following would make your business more likely to adopt sustainable practices?: If we were encouraged to adopt more sustainable practices by delivery apps like Uber Eats")</f>
        <v>Which, if any, of the following would make your business more likely to adopt sustainable practices?: If we were encouraged to adopt more sustainable practices by delivery apps like Uber Eats</v>
      </c>
      <c r="E82" s="13" t="str">
        <f>HYPERLINK("#'Full Results'!A669", "669")</f>
        <v>669</v>
      </c>
      <c r="F82" t="s">
        <v>47</v>
      </c>
    </row>
    <row r="83" spans="3:6" x14ac:dyDescent="0.35">
      <c r="C83">
        <v>75</v>
      </c>
      <c r="D83" s="8" t="str">
        <f>HYPERLINK("#'Table 75'!A1", "Which, if any, of the following would make your business more likely to adopt sustainable practices?: If we knew our competitors were adopting the same practices")</f>
        <v>Which, if any, of the following would make your business more likely to adopt sustainable practices?: If we knew our competitors were adopting the same practices</v>
      </c>
      <c r="E83" s="13" t="str">
        <f>HYPERLINK("#'Full Results'!A678", "678")</f>
        <v>678</v>
      </c>
      <c r="F83" t="s">
        <v>47</v>
      </c>
    </row>
    <row r="84" spans="3:6" x14ac:dyDescent="0.35">
      <c r="C84">
        <v>76</v>
      </c>
      <c r="D84" s="8" t="str">
        <f>HYPERLINK("#'Table 76'!A1", " You said your business would be more likely to adopt sustainable practices if you received some form of recognition as a ‘sustainable business’. Would you want to do this even if this increased your business’ costs?")</f>
        <v xml:space="preserve"> You said your business would be more likely to adopt sustainable practices if you received some form of recognition as a ‘sustainable business’. Would you want to do this even if this increased your business’ costs?</v>
      </c>
      <c r="E84" s="13" t="str">
        <f>HYPERLINK("#'Full Results'!A687", "687")</f>
        <v>687</v>
      </c>
      <c r="F84" t="s">
        <v>334</v>
      </c>
    </row>
    <row r="85" spans="3:6" x14ac:dyDescent="0.35">
      <c r="C85">
        <v>77</v>
      </c>
      <c r="D85" s="8" t="str">
        <f>HYPERLINK("#'Table 77'!A1", "What, if any, of the following are the main barriers to your business adopting more sustainable practices? Select up to three.")</f>
        <v>What, if any, of the following are the main barriers to your business adopting more sustainable practices? Select up to three.</v>
      </c>
      <c r="E85" s="13" t="str">
        <f>HYPERLINK("#'Full Results'!A693", "693")</f>
        <v>693</v>
      </c>
      <c r="F85" t="s">
        <v>47</v>
      </c>
    </row>
    <row r="86" spans="3:6" x14ac:dyDescent="0.35">
      <c r="C86">
        <v>78</v>
      </c>
      <c r="D86" s="8" t="str">
        <f>HYPERLINK("#'Table 78'!A1", "And what, if any, of the following do you think are the benefits to your business becoming more sustainable? Select all that apply.")</f>
        <v>And what, if any, of the following do you think are the benefits to your business becoming more sustainable? Select all that apply.</v>
      </c>
      <c r="E86" s="13" t="str">
        <f>HYPERLINK("#'Full Results'!A706", "706")</f>
        <v>706</v>
      </c>
      <c r="F86" t="s">
        <v>47</v>
      </c>
    </row>
    <row r="87" spans="3:6" x14ac:dyDescent="0.35">
      <c r="C87">
        <v>79</v>
      </c>
      <c r="D87" s="8" t="str">
        <f>HYPERLINK("#'Table 79'!A1", "Grid Summary: To what extent do you agree or disagree with the following?")</f>
        <v>Grid Summary: To what extent do you agree or disagree with the following?</v>
      </c>
      <c r="E87" s="7"/>
      <c r="F87" t="s">
        <v>47</v>
      </c>
    </row>
    <row r="88" spans="3:6" x14ac:dyDescent="0.35">
      <c r="C88">
        <v>80</v>
      </c>
      <c r="D88" s="8" t="str">
        <f>HYPERLINK("#'Table 80'!A1", "To what extent do you agree or disagree with the following?: Having clear guidelines for sustainable packaging would incentivise our business to try out more sustainable practices")</f>
        <v>To what extent do you agree or disagree with the following?: Having clear guidelines for sustainable packaging would incentivise our business to try out more sustainable practices</v>
      </c>
      <c r="E88" s="13" t="str">
        <f>HYPERLINK("#'Full Results'!A720", "720")</f>
        <v>720</v>
      </c>
      <c r="F88" t="s">
        <v>47</v>
      </c>
    </row>
    <row r="89" spans="3:6" x14ac:dyDescent="0.35">
      <c r="C89">
        <v>81</v>
      </c>
      <c r="D89" s="8" t="str">
        <f>HYPERLINK("#'Table 81'!A1", "To what extent do you agree or disagree with the following?: Consumers need better education on sustainable practices so they are able to more easily make sustainable choices")</f>
        <v>To what extent do you agree or disagree with the following?: Consumers need better education on sustainable practices so they are able to more easily make sustainable choices</v>
      </c>
      <c r="E89" s="13" t="str">
        <f>HYPERLINK("#'Full Results'!A732", "732")</f>
        <v>732</v>
      </c>
      <c r="F89" t="s">
        <v>47</v>
      </c>
    </row>
    <row r="90" spans="3:6" x14ac:dyDescent="0.35">
      <c r="C90">
        <v>82</v>
      </c>
      <c r="D90" s="8" t="str">
        <f>HYPERLINK("#'Table 82'!A1", " In your experience, are customers more likely or less likely to purchase from businesses that are environmentally sustainable, or does it make no difference to their choices?")</f>
        <v xml:space="preserve"> In your experience, are customers more likely or less likely to purchase from businesses that are environmentally sustainable, or does it make no difference to their choices?</v>
      </c>
      <c r="E90" s="13" t="str">
        <f>HYPERLINK("#'Full Results'!A744", "744")</f>
        <v>744</v>
      </c>
      <c r="F90" t="s">
        <v>47</v>
      </c>
    </row>
    <row r="91" spans="3:6" x14ac:dyDescent="0.35">
      <c r="C91">
        <v>83</v>
      </c>
      <c r="D91" s="8" t="str">
        <f>HYPERLINK("#'Table 83'!A1", " How important a role do you think delivery apps such as Uber Eats have to play in helping merchants adopt more sustainable practices?")</f>
        <v xml:space="preserve"> How important a role do you think delivery apps such as Uber Eats have to play in helping merchants adopt more sustainable practices?</v>
      </c>
      <c r="E91" s="13" t="str">
        <f>HYPERLINK("#'Full Results'!A753", "753")</f>
        <v>753</v>
      </c>
      <c r="F91" t="s">
        <v>47</v>
      </c>
    </row>
    <row r="92" spans="3:6" x14ac:dyDescent="0.35">
      <c r="C92">
        <v>84</v>
      </c>
      <c r="D92" s="8" t="str">
        <f>HYPERLINK("#'Table 84'!A1", " Earlier in the survey, you said you use multiple delivery apps. Imagine you had to choose one app to use going forward. Which app would you choose?")</f>
        <v xml:space="preserve"> Earlier in the survey, you said you use multiple delivery apps. Imagine you had to choose one app to use going forward. Which app would you choose?</v>
      </c>
      <c r="E92" s="13" t="str">
        <f>HYPERLINK("#'Full Results'!A763", "763")</f>
        <v>763</v>
      </c>
      <c r="F92" t="s">
        <v>72</v>
      </c>
    </row>
    <row r="93" spans="3:6" x14ac:dyDescent="0.35">
      <c r="C93">
        <v>85</v>
      </c>
      <c r="D93" s="8" t="str">
        <f>HYPERLINK("#'Table 85'!A1", "You said you would use Uber Eats, if you were forced to choose. Why is this?")</f>
        <v>You said you would use Uber Eats, if you were forced to choose. Why is this?</v>
      </c>
      <c r="E93" s="13" t="str">
        <f>HYPERLINK("#'Full Results'!A775", "775")</f>
        <v>775</v>
      </c>
      <c r="F93" t="s">
        <v>379</v>
      </c>
    </row>
    <row r="94" spans="3:6" x14ac:dyDescent="0.35">
      <c r="E94" s="7"/>
    </row>
    <row r="95" spans="3:6" x14ac:dyDescent="0.35">
      <c r="E95" s="7"/>
    </row>
    <row r="96" spans="3:6" x14ac:dyDescent="0.35">
      <c r="E96" s="7"/>
    </row>
    <row r="97" spans="5:5" x14ac:dyDescent="0.35">
      <c r="E97" s="7"/>
    </row>
    <row r="98" spans="5:5" x14ac:dyDescent="0.35">
      <c r="E98" s="7"/>
    </row>
    <row r="99" spans="5:5" x14ac:dyDescent="0.35">
      <c r="E99" s="7"/>
    </row>
    <row r="100" spans="5:5" x14ac:dyDescent="0.35">
      <c r="E100" s="7"/>
    </row>
    <row r="101" spans="5:5" x14ac:dyDescent="0.35">
      <c r="E101" s="7"/>
    </row>
    <row r="102" spans="5:5" x14ac:dyDescent="0.35">
      <c r="E102" s="7"/>
    </row>
    <row r="103" spans="5:5" x14ac:dyDescent="0.35">
      <c r="E103" s="7"/>
    </row>
    <row r="104" spans="5:5" x14ac:dyDescent="0.35">
      <c r="E104" s="7"/>
    </row>
    <row r="105" spans="5:5" x14ac:dyDescent="0.35">
      <c r="E105" s="7"/>
    </row>
    <row r="106" spans="5:5" x14ac:dyDescent="0.35">
      <c r="E106" s="7"/>
    </row>
    <row r="107" spans="5:5" x14ac:dyDescent="0.35">
      <c r="E107" s="7"/>
    </row>
    <row r="108" spans="5:5" x14ac:dyDescent="0.35">
      <c r="E108" s="7"/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H787"/>
  <sheetViews>
    <sheetView showGridLines="0" topLeftCell="A408" workbookViewId="0">
      <selection activeCell="B416" sqref="B416"/>
    </sheetView>
  </sheetViews>
  <sheetFormatPr defaultColWidth="10.90625" defaultRowHeight="14.5" x14ac:dyDescent="0.35"/>
  <cols>
    <col min="2" max="2" width="20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34" ht="40" customHeight="1" x14ac:dyDescent="0.35">
      <c r="D2" s="24" t="s">
        <v>380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34" ht="30" customHeight="1" x14ac:dyDescent="0.35">
      <c r="B5" s="12"/>
      <c r="C5" s="12"/>
      <c r="D5" s="27" t="s">
        <v>40</v>
      </c>
      <c r="E5" s="27"/>
      <c r="F5" s="27"/>
      <c r="G5" s="12"/>
      <c r="H5" s="27" t="s">
        <v>41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12"/>
      <c r="Z5" s="27" t="s">
        <v>42</v>
      </c>
      <c r="AA5" s="27"/>
    </row>
    <row r="6" spans="2:34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34" ht="2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34" ht="20" customHeight="1" x14ac:dyDescent="0.35"/>
    <row r="10" spans="2:34" x14ac:dyDescent="0.35">
      <c r="B10" s="6" t="s">
        <v>46</v>
      </c>
    </row>
    <row r="11" spans="2:34" x14ac:dyDescent="0.35">
      <c r="B11" s="23" t="s">
        <v>47</v>
      </c>
    </row>
    <row r="12" spans="2:34" x14ac:dyDescent="0.35">
      <c r="B12" t="s">
        <v>43</v>
      </c>
      <c r="C12" s="16">
        <v>0.99733333333333296</v>
      </c>
      <c r="D12" s="16">
        <v>1</v>
      </c>
      <c r="E12" s="16">
        <v>1</v>
      </c>
      <c r="F12" s="16">
        <v>1</v>
      </c>
      <c r="G12" s="16"/>
      <c r="H12" s="16">
        <v>0.97222222222222199</v>
      </c>
      <c r="I12" s="16">
        <v>1</v>
      </c>
      <c r="J12" s="16">
        <v>1</v>
      </c>
      <c r="K12" s="16">
        <v>1</v>
      </c>
      <c r="L12" s="16">
        <v>1</v>
      </c>
      <c r="M12" s="16">
        <v>1</v>
      </c>
      <c r="N12" s="16">
        <v>1</v>
      </c>
      <c r="O12" s="16">
        <v>1</v>
      </c>
      <c r="P12" s="16">
        <v>1</v>
      </c>
      <c r="Q12" s="16">
        <v>1</v>
      </c>
      <c r="R12" s="16">
        <v>1</v>
      </c>
      <c r="S12" s="16">
        <v>1</v>
      </c>
      <c r="T12" s="16">
        <v>1</v>
      </c>
      <c r="U12" s="16">
        <v>1</v>
      </c>
      <c r="V12" s="16">
        <v>1</v>
      </c>
      <c r="W12" s="16">
        <v>1</v>
      </c>
      <c r="X12" s="16">
        <v>1</v>
      </c>
      <c r="Y12" s="16"/>
      <c r="Z12" s="16">
        <v>0.99730458221024298</v>
      </c>
      <c r="AA12" s="16">
        <v>1</v>
      </c>
      <c r="AB12" s="16"/>
      <c r="AC12" s="16"/>
      <c r="AD12" s="16"/>
      <c r="AE12" s="16"/>
      <c r="AF12" s="16"/>
      <c r="AG12" s="16"/>
      <c r="AH12" s="16"/>
    </row>
    <row r="13" spans="2:34" x14ac:dyDescent="0.35">
      <c r="B13" t="s">
        <v>44</v>
      </c>
      <c r="C13" s="16">
        <v>2.66666666666667E-3</v>
      </c>
      <c r="D13" s="16">
        <v>0</v>
      </c>
      <c r="E13" s="16">
        <v>0</v>
      </c>
      <c r="F13" s="16">
        <v>0</v>
      </c>
      <c r="G13" s="16"/>
      <c r="H13" s="16">
        <v>2.7777777777777801E-2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2.6954177897574099E-3</v>
      </c>
      <c r="AA13" s="16">
        <v>0</v>
      </c>
      <c r="AB13" s="16"/>
      <c r="AC13" s="16"/>
      <c r="AD13" s="16"/>
      <c r="AE13" s="16"/>
      <c r="AF13" s="16"/>
      <c r="AG13" s="16"/>
      <c r="AH13" s="16"/>
    </row>
    <row r="14" spans="2:34" x14ac:dyDescent="0.35">
      <c r="B14" t="s">
        <v>45</v>
      </c>
      <c r="C14" s="16">
        <v>0</v>
      </c>
      <c r="D14" s="16">
        <v>0</v>
      </c>
      <c r="E14" s="16">
        <v>0</v>
      </c>
      <c r="F14" s="16">
        <v>0</v>
      </c>
      <c r="G14" s="16"/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0</v>
      </c>
      <c r="AA14" s="16">
        <v>0</v>
      </c>
      <c r="AB14" s="16"/>
      <c r="AC14" s="16"/>
      <c r="AD14" s="16"/>
      <c r="AE14" s="16"/>
      <c r="AF14" s="16"/>
      <c r="AG14" s="16"/>
      <c r="AH14" s="16"/>
    </row>
    <row r="15" spans="2:34" x14ac:dyDescent="0.35"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2:34" x14ac:dyDescent="0.35">
      <c r="B16" s="6" t="s">
        <v>55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2:34" x14ac:dyDescent="0.35">
      <c r="B17" s="23" t="s">
        <v>56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2:34" x14ac:dyDescent="0.35">
      <c r="B18" t="s">
        <v>50</v>
      </c>
      <c r="C18" s="16">
        <v>7.1999999999999995E-2</v>
      </c>
      <c r="D18" s="16">
        <v>7.2202166064981907E-2</v>
      </c>
      <c r="E18" s="16">
        <v>3.4482758620689703E-2</v>
      </c>
      <c r="F18" s="16">
        <v>8.7719298245614002E-2</v>
      </c>
      <c r="G18" s="16"/>
      <c r="H18" s="16">
        <v>0.11111111111111099</v>
      </c>
      <c r="I18" s="16">
        <v>1.3698630136986301E-2</v>
      </c>
      <c r="J18" s="16">
        <v>8.1081081081081099E-2</v>
      </c>
      <c r="K18" s="16">
        <v>0.104166666666667</v>
      </c>
      <c r="L18" s="16">
        <v>6.6666666666666693E-2</v>
      </c>
      <c r="M18" s="16">
        <v>0.2</v>
      </c>
      <c r="N18" s="16">
        <v>7.4626865671641798E-2</v>
      </c>
      <c r="O18" s="16">
        <v>0.18181818181818199</v>
      </c>
      <c r="P18" s="16">
        <v>0</v>
      </c>
      <c r="Q18" s="16">
        <v>0</v>
      </c>
      <c r="R18" s="16">
        <v>0</v>
      </c>
      <c r="S18" s="16">
        <v>0.16666666666666699</v>
      </c>
      <c r="T18" s="16">
        <v>0</v>
      </c>
      <c r="U18" s="16">
        <v>0.2</v>
      </c>
      <c r="V18" s="16">
        <v>0</v>
      </c>
      <c r="W18" s="16">
        <v>0</v>
      </c>
      <c r="X18" s="16">
        <v>0</v>
      </c>
      <c r="Y18" s="16"/>
      <c r="Z18" s="16">
        <v>7.2776280323450099E-2</v>
      </c>
      <c r="AA18" s="16">
        <v>0</v>
      </c>
      <c r="AB18" s="16"/>
      <c r="AC18" s="16"/>
      <c r="AD18" s="16"/>
      <c r="AE18" s="16"/>
      <c r="AF18" s="16"/>
      <c r="AG18" s="16"/>
      <c r="AH18" s="16"/>
    </row>
    <row r="19" spans="2:34" x14ac:dyDescent="0.35">
      <c r="B19" t="s">
        <v>51</v>
      </c>
      <c r="C19" s="16">
        <v>0.29866666666666702</v>
      </c>
      <c r="D19" s="16">
        <v>0.29602888086642598</v>
      </c>
      <c r="E19" s="16">
        <v>0.41379310344827602</v>
      </c>
      <c r="F19" s="16">
        <v>0.24561403508771901</v>
      </c>
      <c r="G19" s="16"/>
      <c r="H19" s="16">
        <v>0.41666666666666702</v>
      </c>
      <c r="I19" s="16">
        <v>0.24657534246575299</v>
      </c>
      <c r="J19" s="16">
        <v>0.21621621621621601</v>
      </c>
      <c r="K19" s="16">
        <v>0.35416666666666702</v>
      </c>
      <c r="L19" s="16">
        <v>0.31666666666666698</v>
      </c>
      <c r="M19" s="16">
        <v>0.2</v>
      </c>
      <c r="N19" s="16">
        <v>0.19402985074626899</v>
      </c>
      <c r="O19" s="16">
        <v>0.54545454545454497</v>
      </c>
      <c r="P19" s="16">
        <v>0.33333333333333298</v>
      </c>
      <c r="Q19" s="16">
        <v>0.25</v>
      </c>
      <c r="R19" s="16">
        <v>0</v>
      </c>
      <c r="S19" s="16">
        <v>0.33333333333333298</v>
      </c>
      <c r="T19" s="16">
        <v>0.66666666666666696</v>
      </c>
      <c r="U19" s="16">
        <v>0.4</v>
      </c>
      <c r="V19" s="16">
        <v>0.5</v>
      </c>
      <c r="W19" s="16">
        <v>0.5</v>
      </c>
      <c r="X19" s="16">
        <v>0.2</v>
      </c>
      <c r="Y19" s="16"/>
      <c r="Z19" s="16">
        <v>0.299191374663073</v>
      </c>
      <c r="AA19" s="16">
        <v>0</v>
      </c>
      <c r="AB19" s="16"/>
      <c r="AC19" s="16"/>
      <c r="AD19" s="16"/>
      <c r="AE19" s="16"/>
      <c r="AF19" s="16"/>
      <c r="AG19" s="16"/>
      <c r="AH19" s="16"/>
    </row>
    <row r="20" spans="2:34" x14ac:dyDescent="0.35">
      <c r="B20" t="s">
        <v>52</v>
      </c>
      <c r="C20" s="16">
        <v>0.41066666666666701</v>
      </c>
      <c r="D20" s="16">
        <v>0.393501805054152</v>
      </c>
      <c r="E20" s="16">
        <v>0.37931034482758602</v>
      </c>
      <c r="F20" s="16">
        <v>0.52631578947368396</v>
      </c>
      <c r="G20" s="16"/>
      <c r="H20" s="16">
        <v>0.30555555555555602</v>
      </c>
      <c r="I20" s="16">
        <v>0.49315068493150699</v>
      </c>
      <c r="J20" s="16">
        <v>0.48648648648648701</v>
      </c>
      <c r="K20" s="16">
        <v>0.29166666666666702</v>
      </c>
      <c r="L20" s="16">
        <v>0.43333333333333302</v>
      </c>
      <c r="M20" s="16">
        <v>0.6</v>
      </c>
      <c r="N20" s="16">
        <v>0.43283582089552203</v>
      </c>
      <c r="O20" s="16">
        <v>0.18181818181818199</v>
      </c>
      <c r="P20" s="16">
        <v>0.66666666666666696</v>
      </c>
      <c r="Q20" s="16">
        <v>0.75</v>
      </c>
      <c r="R20" s="16">
        <v>0.5</v>
      </c>
      <c r="S20" s="16">
        <v>0.5</v>
      </c>
      <c r="T20" s="16">
        <v>0.11111111111111099</v>
      </c>
      <c r="U20" s="16">
        <v>0.4</v>
      </c>
      <c r="V20" s="16">
        <v>0</v>
      </c>
      <c r="W20" s="16">
        <v>0.5</v>
      </c>
      <c r="X20" s="16">
        <v>0.4</v>
      </c>
      <c r="Y20" s="16"/>
      <c r="Z20" s="16">
        <v>0.40700808625336898</v>
      </c>
      <c r="AA20" s="16">
        <v>1</v>
      </c>
      <c r="AB20" s="16"/>
      <c r="AC20" s="16"/>
      <c r="AD20" s="16"/>
      <c r="AE20" s="16"/>
      <c r="AF20" s="16"/>
      <c r="AG20" s="16"/>
      <c r="AH20" s="16"/>
    </row>
    <row r="21" spans="2:34" x14ac:dyDescent="0.35">
      <c r="B21" t="s">
        <v>53</v>
      </c>
      <c r="C21" s="16">
        <v>0.21866666666666701</v>
      </c>
      <c r="D21" s="16">
        <v>0.23826714801443999</v>
      </c>
      <c r="E21" s="16">
        <v>0.17241379310344801</v>
      </c>
      <c r="F21" s="16">
        <v>0.140350877192982</v>
      </c>
      <c r="G21" s="16"/>
      <c r="H21" s="16">
        <v>0.16666666666666699</v>
      </c>
      <c r="I21" s="16">
        <v>0.24657534246575299</v>
      </c>
      <c r="J21" s="16">
        <v>0.21621621621621601</v>
      </c>
      <c r="K21" s="16">
        <v>0.25</v>
      </c>
      <c r="L21" s="16">
        <v>0.18333333333333299</v>
      </c>
      <c r="M21" s="16">
        <v>0</v>
      </c>
      <c r="N21" s="16">
        <v>0.29850746268656703</v>
      </c>
      <c r="O21" s="16">
        <v>9.0909090909090898E-2</v>
      </c>
      <c r="P21" s="16">
        <v>0</v>
      </c>
      <c r="Q21" s="16">
        <v>0</v>
      </c>
      <c r="R21" s="16">
        <v>0.5</v>
      </c>
      <c r="S21" s="16">
        <v>0</v>
      </c>
      <c r="T21" s="16">
        <v>0.22222222222222199</v>
      </c>
      <c r="U21" s="16">
        <v>0</v>
      </c>
      <c r="V21" s="16">
        <v>0.5</v>
      </c>
      <c r="W21" s="16">
        <v>0</v>
      </c>
      <c r="X21" s="16">
        <v>0.4</v>
      </c>
      <c r="Y21" s="16"/>
      <c r="Z21" s="16">
        <v>0.22102425876010801</v>
      </c>
      <c r="AA21" s="16">
        <v>0</v>
      </c>
      <c r="AB21" s="16"/>
      <c r="AC21" s="16"/>
      <c r="AD21" s="16"/>
      <c r="AE21" s="16"/>
      <c r="AF21" s="16"/>
      <c r="AG21" s="16"/>
      <c r="AH21" s="16"/>
    </row>
    <row r="22" spans="2:34" x14ac:dyDescent="0.35">
      <c r="B22" t="s">
        <v>54</v>
      </c>
      <c r="C22" s="16">
        <v>0</v>
      </c>
      <c r="D22" s="16">
        <v>0</v>
      </c>
      <c r="E22" s="16">
        <v>0</v>
      </c>
      <c r="F22" s="16">
        <v>0</v>
      </c>
      <c r="G22" s="16"/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/>
      <c r="Z22" s="16">
        <v>0</v>
      </c>
      <c r="AA22" s="16">
        <v>0</v>
      </c>
      <c r="AB22" s="16"/>
      <c r="AC22" s="16"/>
      <c r="AD22" s="16"/>
      <c r="AE22" s="16"/>
      <c r="AF22" s="16"/>
      <c r="AG22" s="16"/>
      <c r="AH22" s="16"/>
    </row>
    <row r="23" spans="2:34" x14ac:dyDescent="0.35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2:34" x14ac:dyDescent="0.35">
      <c r="B24" s="6" t="s">
        <v>61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</row>
    <row r="25" spans="2:34" x14ac:dyDescent="0.35">
      <c r="B25" s="23" t="s">
        <v>56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</row>
    <row r="26" spans="2:34" x14ac:dyDescent="0.35">
      <c r="B26" t="s">
        <v>57</v>
      </c>
      <c r="C26" s="16">
        <v>0.274666666666667</v>
      </c>
      <c r="D26" s="16">
        <v>0.28158844765343</v>
      </c>
      <c r="E26" s="16">
        <v>0.20689655172413801</v>
      </c>
      <c r="F26" s="16">
        <v>0.29824561403508798</v>
      </c>
      <c r="G26" s="16"/>
      <c r="H26" s="16">
        <v>0.194444444444444</v>
      </c>
      <c r="I26" s="16">
        <v>0.26027397260273999</v>
      </c>
      <c r="J26" s="16">
        <v>0.24324324324324301</v>
      </c>
      <c r="K26" s="16">
        <v>0.27083333333333298</v>
      </c>
      <c r="L26" s="16">
        <v>0.21666666666666701</v>
      </c>
      <c r="M26" s="16">
        <v>0.4</v>
      </c>
      <c r="N26" s="16">
        <v>0.35820895522388102</v>
      </c>
      <c r="O26" s="16">
        <v>0.36363636363636398</v>
      </c>
      <c r="P26" s="16">
        <v>0.33333333333333298</v>
      </c>
      <c r="Q26" s="16">
        <v>0.5</v>
      </c>
      <c r="R26" s="16">
        <v>0.5</v>
      </c>
      <c r="S26" s="16">
        <v>0.16666666666666699</v>
      </c>
      <c r="T26" s="16">
        <v>0.33333333333333298</v>
      </c>
      <c r="U26" s="16">
        <v>0.2</v>
      </c>
      <c r="V26" s="16">
        <v>0.5</v>
      </c>
      <c r="W26" s="16">
        <v>0</v>
      </c>
      <c r="X26" s="16">
        <v>0.4</v>
      </c>
      <c r="Y26" s="16"/>
      <c r="Z26" s="16">
        <v>0.27493261455525603</v>
      </c>
      <c r="AA26" s="16">
        <v>0</v>
      </c>
      <c r="AB26" s="16"/>
      <c r="AC26" s="16"/>
      <c r="AD26" s="16"/>
      <c r="AE26" s="16"/>
      <c r="AF26" s="16"/>
      <c r="AG26" s="16"/>
      <c r="AH26" s="16"/>
    </row>
    <row r="27" spans="2:34" x14ac:dyDescent="0.35">
      <c r="B27" t="s">
        <v>58</v>
      </c>
      <c r="C27" s="16">
        <v>0.17333333333333301</v>
      </c>
      <c r="D27" s="16">
        <v>0.16967509025270799</v>
      </c>
      <c r="E27" s="16">
        <v>0.10344827586206901</v>
      </c>
      <c r="F27" s="16">
        <v>0.21052631578947401</v>
      </c>
      <c r="G27" s="16"/>
      <c r="H27" s="16">
        <v>0.16666666666666699</v>
      </c>
      <c r="I27" s="16">
        <v>0.27397260273972601</v>
      </c>
      <c r="J27" s="16">
        <v>0.162162162162162</v>
      </c>
      <c r="K27" s="16">
        <v>0.14583333333333301</v>
      </c>
      <c r="L27" s="16">
        <v>0.2</v>
      </c>
      <c r="M27" s="16">
        <v>0</v>
      </c>
      <c r="N27" s="16">
        <v>0.14925373134328401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0.33333333333333298</v>
      </c>
      <c r="U27" s="16">
        <v>0</v>
      </c>
      <c r="V27" s="16">
        <v>0</v>
      </c>
      <c r="W27" s="16">
        <v>0.5</v>
      </c>
      <c r="X27" s="16">
        <v>0</v>
      </c>
      <c r="Y27" s="16"/>
      <c r="Z27" s="16">
        <v>0.17250673854447399</v>
      </c>
      <c r="AA27" s="16">
        <v>0.5</v>
      </c>
      <c r="AB27" s="16"/>
      <c r="AC27" s="16"/>
      <c r="AD27" s="16"/>
      <c r="AE27" s="16"/>
      <c r="AF27" s="16"/>
      <c r="AG27" s="16"/>
      <c r="AH27" s="16"/>
    </row>
    <row r="28" spans="2:34" x14ac:dyDescent="0.35">
      <c r="B28" t="s">
        <v>59</v>
      </c>
      <c r="C28" s="16">
        <v>5.3333333333333302E-2</v>
      </c>
      <c r="D28" s="16">
        <v>5.4151624548736503E-2</v>
      </c>
      <c r="E28" s="16">
        <v>6.8965517241379296E-2</v>
      </c>
      <c r="F28" s="16">
        <v>5.2631578947368397E-2</v>
      </c>
      <c r="G28" s="16"/>
      <c r="H28" s="16">
        <v>8.3333333333333301E-2</v>
      </c>
      <c r="I28" s="16">
        <v>4.1095890410958902E-2</v>
      </c>
      <c r="J28" s="16">
        <v>5.4054054054054099E-2</v>
      </c>
      <c r="K28" s="16">
        <v>6.25E-2</v>
      </c>
      <c r="L28" s="16">
        <v>8.3333333333333301E-2</v>
      </c>
      <c r="M28" s="16">
        <v>0</v>
      </c>
      <c r="N28" s="16">
        <v>2.9850746268656699E-2</v>
      </c>
      <c r="O28" s="16">
        <v>0</v>
      </c>
      <c r="P28" s="16">
        <v>0</v>
      </c>
      <c r="Q28" s="16">
        <v>0.25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0.2</v>
      </c>
      <c r="Y28" s="16"/>
      <c r="Z28" s="16">
        <v>5.3908355795148299E-2</v>
      </c>
      <c r="AA28" s="16">
        <v>0</v>
      </c>
      <c r="AB28" s="16"/>
      <c r="AC28" s="16"/>
      <c r="AD28" s="16"/>
      <c r="AE28" s="16"/>
      <c r="AF28" s="16"/>
      <c r="AG28" s="16"/>
      <c r="AH28" s="16"/>
    </row>
    <row r="29" spans="2:34" x14ac:dyDescent="0.35">
      <c r="B29" t="s">
        <v>52</v>
      </c>
      <c r="C29" s="16">
        <v>5.6000000000000001E-2</v>
      </c>
      <c r="D29" s="16">
        <v>6.8592057761732897E-2</v>
      </c>
      <c r="E29" s="16">
        <v>6.8965517241379296E-2</v>
      </c>
      <c r="F29" s="16">
        <v>0</v>
      </c>
      <c r="G29" s="16"/>
      <c r="H29" s="16">
        <v>8.3333333333333301E-2</v>
      </c>
      <c r="I29" s="16">
        <v>2.7397260273972601E-2</v>
      </c>
      <c r="J29" s="16">
        <v>5.4054054054054099E-2</v>
      </c>
      <c r="K29" s="16">
        <v>4.1666666666666699E-2</v>
      </c>
      <c r="L29" s="16">
        <v>3.3333333333333298E-2</v>
      </c>
      <c r="M29" s="16">
        <v>0.4</v>
      </c>
      <c r="N29" s="16">
        <v>5.9701492537313397E-2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0.11111111111111099</v>
      </c>
      <c r="U29" s="16">
        <v>0.4</v>
      </c>
      <c r="V29" s="16">
        <v>0</v>
      </c>
      <c r="W29" s="16">
        <v>0</v>
      </c>
      <c r="X29" s="16">
        <v>0.2</v>
      </c>
      <c r="Y29" s="16"/>
      <c r="Z29" s="16">
        <v>5.6603773584905703E-2</v>
      </c>
      <c r="AA29" s="16">
        <v>0</v>
      </c>
      <c r="AB29" s="16"/>
      <c r="AC29" s="16"/>
      <c r="AD29" s="16"/>
      <c r="AE29" s="16"/>
      <c r="AF29" s="16"/>
      <c r="AG29" s="16"/>
      <c r="AH29" s="16"/>
    </row>
    <row r="30" spans="2:34" x14ac:dyDescent="0.35">
      <c r="B30" t="s">
        <v>51</v>
      </c>
      <c r="C30" s="16">
        <v>2.9333333333333302E-2</v>
      </c>
      <c r="D30" s="16">
        <v>3.2490974729241902E-2</v>
      </c>
      <c r="E30" s="16">
        <v>0</v>
      </c>
      <c r="F30" s="16">
        <v>1.7543859649122799E-2</v>
      </c>
      <c r="G30" s="16"/>
      <c r="H30" s="16">
        <v>2.7777777777777801E-2</v>
      </c>
      <c r="I30" s="16">
        <v>4.1095890410958902E-2</v>
      </c>
      <c r="J30" s="16">
        <v>2.7027027027027001E-2</v>
      </c>
      <c r="K30" s="16">
        <v>0</v>
      </c>
      <c r="L30" s="16">
        <v>1.6666666666666701E-2</v>
      </c>
      <c r="M30" s="16">
        <v>0</v>
      </c>
      <c r="N30" s="16">
        <v>5.9701492537313397E-2</v>
      </c>
      <c r="O30" s="16">
        <v>0</v>
      </c>
      <c r="P30" s="16">
        <v>0</v>
      </c>
      <c r="Q30" s="16">
        <v>0</v>
      </c>
      <c r="R30" s="16">
        <v>0</v>
      </c>
      <c r="S30" s="16">
        <v>0.16666666666666699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/>
      <c r="Z30" s="16">
        <v>2.6954177897574101E-2</v>
      </c>
      <c r="AA30" s="16">
        <v>0.5</v>
      </c>
      <c r="AB30" s="16"/>
      <c r="AC30" s="16"/>
      <c r="AD30" s="16"/>
      <c r="AE30" s="16"/>
      <c r="AF30" s="16"/>
      <c r="AG30" s="16"/>
      <c r="AH30" s="16"/>
    </row>
    <row r="31" spans="2:34" x14ac:dyDescent="0.35">
      <c r="B31" t="s">
        <v>60</v>
      </c>
      <c r="C31" s="16">
        <v>1.0666666666666699E-2</v>
      </c>
      <c r="D31" s="16">
        <v>3.6101083032491002E-3</v>
      </c>
      <c r="E31" s="16">
        <v>3.4482758620689703E-2</v>
      </c>
      <c r="F31" s="16">
        <v>3.5087719298245598E-2</v>
      </c>
      <c r="G31" s="16"/>
      <c r="H31" s="16">
        <v>0</v>
      </c>
      <c r="I31" s="16">
        <v>0</v>
      </c>
      <c r="J31" s="16">
        <v>0</v>
      </c>
      <c r="K31" s="16">
        <v>4.1666666666666699E-2</v>
      </c>
      <c r="L31" s="16">
        <v>1.6666666666666701E-2</v>
      </c>
      <c r="M31" s="16">
        <v>0</v>
      </c>
      <c r="N31" s="16">
        <v>0</v>
      </c>
      <c r="O31" s="16">
        <v>9.0909090909090898E-2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/>
      <c r="Z31" s="16">
        <v>1.07816711590297E-2</v>
      </c>
      <c r="AA31" s="16">
        <v>0</v>
      </c>
      <c r="AB31" s="16"/>
      <c r="AC31" s="16"/>
      <c r="AD31" s="16"/>
      <c r="AE31" s="16"/>
      <c r="AF31" s="16"/>
      <c r="AG31" s="16"/>
      <c r="AH31" s="16"/>
    </row>
    <row r="32" spans="2:34" x14ac:dyDescent="0.35">
      <c r="B32" t="s">
        <v>54</v>
      </c>
      <c r="C32" s="16">
        <v>0.40266666666666701</v>
      </c>
      <c r="D32" s="16">
        <v>0.38989169675090302</v>
      </c>
      <c r="E32" s="16">
        <v>0.51724137931034497</v>
      </c>
      <c r="F32" s="16">
        <v>0.38596491228070201</v>
      </c>
      <c r="G32" s="16"/>
      <c r="H32" s="16">
        <v>0.44444444444444398</v>
      </c>
      <c r="I32" s="16">
        <v>0.35616438356164398</v>
      </c>
      <c r="J32" s="16">
        <v>0.45945945945945899</v>
      </c>
      <c r="K32" s="16">
        <v>0.4375</v>
      </c>
      <c r="L32" s="16">
        <v>0.43333333333333302</v>
      </c>
      <c r="M32" s="16">
        <v>0.2</v>
      </c>
      <c r="N32" s="16">
        <v>0.34328358208955201</v>
      </c>
      <c r="O32" s="16">
        <v>0.54545454545454497</v>
      </c>
      <c r="P32" s="16">
        <v>0.66666666666666696</v>
      </c>
      <c r="Q32" s="16">
        <v>0.25</v>
      </c>
      <c r="R32" s="16">
        <v>0.5</v>
      </c>
      <c r="S32" s="16">
        <v>0.66666666666666696</v>
      </c>
      <c r="T32" s="16">
        <v>0.22222222222222199</v>
      </c>
      <c r="U32" s="16">
        <v>0.4</v>
      </c>
      <c r="V32" s="16">
        <v>0.5</v>
      </c>
      <c r="W32" s="16">
        <v>0.5</v>
      </c>
      <c r="X32" s="16">
        <v>0.2</v>
      </c>
      <c r="Y32" s="16"/>
      <c r="Z32" s="16">
        <v>0.40431266846361202</v>
      </c>
      <c r="AA32" s="16">
        <v>0</v>
      </c>
      <c r="AB32" s="16"/>
      <c r="AC32" s="16"/>
      <c r="AD32" s="16"/>
      <c r="AE32" s="16"/>
      <c r="AF32" s="16"/>
      <c r="AG32" s="16"/>
      <c r="AH32" s="16"/>
    </row>
    <row r="33" spans="2:34" x14ac:dyDescent="0.35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</row>
    <row r="34" spans="2:34" x14ac:dyDescent="0.35">
      <c r="B34" s="6" t="s">
        <v>64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</row>
    <row r="35" spans="2:34" x14ac:dyDescent="0.35">
      <c r="B35" s="23" t="s">
        <v>56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</row>
    <row r="36" spans="2:34" x14ac:dyDescent="0.35">
      <c r="B36" t="s">
        <v>62</v>
      </c>
      <c r="C36" s="16">
        <v>0.477333333333333</v>
      </c>
      <c r="D36" s="16">
        <v>0.483754512635379</v>
      </c>
      <c r="E36" s="16">
        <v>0.51724137931034497</v>
      </c>
      <c r="F36" s="16">
        <v>0.43859649122806998</v>
      </c>
      <c r="G36" s="16"/>
      <c r="H36" s="16">
        <v>0.44444444444444398</v>
      </c>
      <c r="I36" s="16">
        <v>0.49315068493150699</v>
      </c>
      <c r="J36" s="16">
        <v>0.48648648648648701</v>
      </c>
      <c r="K36" s="16">
        <v>0.5</v>
      </c>
      <c r="L36" s="16">
        <v>0.55000000000000004</v>
      </c>
      <c r="M36" s="16">
        <v>0.8</v>
      </c>
      <c r="N36" s="16">
        <v>0.402985074626866</v>
      </c>
      <c r="O36" s="16">
        <v>0.45454545454545497</v>
      </c>
      <c r="P36" s="16">
        <v>0</v>
      </c>
      <c r="Q36" s="16">
        <v>0.5</v>
      </c>
      <c r="R36" s="16">
        <v>0</v>
      </c>
      <c r="S36" s="16">
        <v>0.5</v>
      </c>
      <c r="T36" s="16">
        <v>0.44444444444444398</v>
      </c>
      <c r="U36" s="16">
        <v>0.6</v>
      </c>
      <c r="V36" s="16">
        <v>0</v>
      </c>
      <c r="W36" s="16">
        <v>0.5</v>
      </c>
      <c r="X36" s="16">
        <v>0.6</v>
      </c>
      <c r="Y36" s="16"/>
      <c r="Z36" s="16">
        <v>0.48247978436657701</v>
      </c>
      <c r="AA36" s="16">
        <v>0</v>
      </c>
      <c r="AB36" s="16"/>
      <c r="AC36" s="16"/>
      <c r="AD36" s="16"/>
      <c r="AE36" s="16"/>
      <c r="AF36" s="16"/>
      <c r="AG36" s="16"/>
      <c r="AH36" s="16"/>
    </row>
    <row r="37" spans="2:34" x14ac:dyDescent="0.35">
      <c r="B37" t="s">
        <v>63</v>
      </c>
      <c r="C37" s="16">
        <v>0.49333333333333301</v>
      </c>
      <c r="D37" s="16">
        <v>0.48736462093862798</v>
      </c>
      <c r="E37" s="16">
        <v>0.44827586206896602</v>
      </c>
      <c r="F37" s="16">
        <v>0.54385964912280704</v>
      </c>
      <c r="G37" s="16"/>
      <c r="H37" s="16">
        <v>0.47222222222222199</v>
      </c>
      <c r="I37" s="16">
        <v>0.47945205479452102</v>
      </c>
      <c r="J37" s="16">
        <v>0.48648648648648701</v>
      </c>
      <c r="K37" s="16">
        <v>0.47916666666666702</v>
      </c>
      <c r="L37" s="16">
        <v>0.41666666666666702</v>
      </c>
      <c r="M37" s="16">
        <v>0.2</v>
      </c>
      <c r="N37" s="16">
        <v>0.56716417910447803</v>
      </c>
      <c r="O37" s="16">
        <v>0.54545454545454497</v>
      </c>
      <c r="P37" s="16">
        <v>1</v>
      </c>
      <c r="Q37" s="16">
        <v>0.5</v>
      </c>
      <c r="R37" s="16">
        <v>1</v>
      </c>
      <c r="S37" s="16">
        <v>0.5</v>
      </c>
      <c r="T37" s="16">
        <v>0.55555555555555602</v>
      </c>
      <c r="U37" s="16">
        <v>0.4</v>
      </c>
      <c r="V37" s="16">
        <v>1</v>
      </c>
      <c r="W37" s="16">
        <v>0.5</v>
      </c>
      <c r="X37" s="16">
        <v>0.4</v>
      </c>
      <c r="Y37" s="16"/>
      <c r="Z37" s="16">
        <v>0.48787061994609199</v>
      </c>
      <c r="AA37" s="16">
        <v>1</v>
      </c>
      <c r="AB37" s="16"/>
      <c r="AC37" s="16"/>
      <c r="AD37" s="16"/>
      <c r="AE37" s="16"/>
      <c r="AF37" s="16"/>
      <c r="AG37" s="16"/>
      <c r="AH37" s="16"/>
    </row>
    <row r="38" spans="2:34" x14ac:dyDescent="0.35">
      <c r="B38" t="s">
        <v>54</v>
      </c>
      <c r="C38" s="16">
        <v>2.9333333333333302E-2</v>
      </c>
      <c r="D38" s="16">
        <v>2.8880866425992802E-2</v>
      </c>
      <c r="E38" s="16">
        <v>3.4482758620689703E-2</v>
      </c>
      <c r="F38" s="16">
        <v>1.7543859649122799E-2</v>
      </c>
      <c r="G38" s="16"/>
      <c r="H38" s="16">
        <v>8.3333333333333301E-2</v>
      </c>
      <c r="I38" s="16">
        <v>2.7397260273972601E-2</v>
      </c>
      <c r="J38" s="16">
        <v>2.7027027027027001E-2</v>
      </c>
      <c r="K38" s="16">
        <v>2.0833333333333301E-2</v>
      </c>
      <c r="L38" s="16">
        <v>3.3333333333333298E-2</v>
      </c>
      <c r="M38" s="16">
        <v>0</v>
      </c>
      <c r="N38" s="16">
        <v>2.9850746268656699E-2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/>
      <c r="Z38" s="16">
        <v>2.9649595687331502E-2</v>
      </c>
      <c r="AA38" s="16">
        <v>0</v>
      </c>
      <c r="AB38" s="16"/>
      <c r="AC38" s="16"/>
      <c r="AD38" s="16"/>
      <c r="AE38" s="16"/>
      <c r="AF38" s="16"/>
      <c r="AG38" s="16"/>
      <c r="AH38" s="16"/>
    </row>
    <row r="39" spans="2:34" x14ac:dyDescent="0.35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</row>
    <row r="40" spans="2:34" x14ac:dyDescent="0.35">
      <c r="B40" s="6" t="s">
        <v>71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</row>
    <row r="41" spans="2:34" x14ac:dyDescent="0.35">
      <c r="B41" s="23" t="s">
        <v>72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</row>
    <row r="42" spans="2:34" x14ac:dyDescent="0.35">
      <c r="B42" t="s">
        <v>65</v>
      </c>
      <c r="C42" s="16">
        <v>0.95530726256983201</v>
      </c>
      <c r="D42" s="16">
        <v>0.97761194029850795</v>
      </c>
      <c r="E42" s="16">
        <v>0.73333333333333295</v>
      </c>
      <c r="F42" s="16">
        <v>0.96</v>
      </c>
      <c r="G42" s="16"/>
      <c r="H42" s="16">
        <v>0.9375</v>
      </c>
      <c r="I42" s="16">
        <v>0.97222222222222199</v>
      </c>
      <c r="J42" s="16">
        <v>1</v>
      </c>
      <c r="K42" s="16">
        <v>0.875</v>
      </c>
      <c r="L42" s="16">
        <v>0.96969696969696995</v>
      </c>
      <c r="M42" s="16">
        <v>1</v>
      </c>
      <c r="N42" s="16">
        <v>1</v>
      </c>
      <c r="O42" s="16">
        <v>1</v>
      </c>
      <c r="P42" s="16" t="s">
        <v>70</v>
      </c>
      <c r="Q42" s="16">
        <v>0.5</v>
      </c>
      <c r="R42" s="16" t="s">
        <v>70</v>
      </c>
      <c r="S42" s="16">
        <v>1</v>
      </c>
      <c r="T42" s="16">
        <v>0.75</v>
      </c>
      <c r="U42" s="16">
        <v>1</v>
      </c>
      <c r="V42" s="16" t="s">
        <v>70</v>
      </c>
      <c r="W42" s="16">
        <v>1</v>
      </c>
      <c r="X42" s="16">
        <v>1</v>
      </c>
      <c r="Y42" s="16"/>
      <c r="Z42" s="16">
        <v>0.95530726256983201</v>
      </c>
      <c r="AA42" s="16" t="s">
        <v>70</v>
      </c>
      <c r="AB42" s="16"/>
      <c r="AC42" s="16"/>
      <c r="AD42" s="16"/>
      <c r="AE42" s="16"/>
      <c r="AF42" s="16"/>
      <c r="AG42" s="16"/>
      <c r="AH42" s="16"/>
    </row>
    <row r="43" spans="2:34" x14ac:dyDescent="0.35">
      <c r="B43" t="s">
        <v>66</v>
      </c>
      <c r="C43" s="16">
        <v>0.14525139664804501</v>
      </c>
      <c r="D43" s="16">
        <v>0.12686567164179099</v>
      </c>
      <c r="E43" s="16">
        <v>0.4</v>
      </c>
      <c r="F43" s="16">
        <v>0.12</v>
      </c>
      <c r="G43" s="16"/>
      <c r="H43" s="16">
        <v>0.1875</v>
      </c>
      <c r="I43" s="16">
        <v>0.22222222222222199</v>
      </c>
      <c r="J43" s="16">
        <v>0.11111111111111099</v>
      </c>
      <c r="K43" s="16">
        <v>0.125</v>
      </c>
      <c r="L43" s="16">
        <v>0.15151515151515199</v>
      </c>
      <c r="M43" s="16">
        <v>0</v>
      </c>
      <c r="N43" s="16">
        <v>0.11111111111111099</v>
      </c>
      <c r="O43" s="16">
        <v>0</v>
      </c>
      <c r="P43" s="16" t="s">
        <v>70</v>
      </c>
      <c r="Q43" s="16">
        <v>0.5</v>
      </c>
      <c r="R43" s="16" t="s">
        <v>70</v>
      </c>
      <c r="S43" s="16">
        <v>0</v>
      </c>
      <c r="T43" s="16">
        <v>0.25</v>
      </c>
      <c r="U43" s="16">
        <v>0</v>
      </c>
      <c r="V43" s="16" t="s">
        <v>70</v>
      </c>
      <c r="W43" s="16">
        <v>0</v>
      </c>
      <c r="X43" s="16">
        <v>0</v>
      </c>
      <c r="Y43" s="16"/>
      <c r="Z43" s="16">
        <v>0.14525139664804501</v>
      </c>
      <c r="AA43" s="16" t="s">
        <v>70</v>
      </c>
      <c r="AB43" s="16"/>
      <c r="AC43" s="16"/>
      <c r="AD43" s="16"/>
      <c r="AE43" s="16"/>
      <c r="AF43" s="16"/>
      <c r="AG43" s="16"/>
      <c r="AH43" s="16"/>
    </row>
    <row r="44" spans="2:34" x14ac:dyDescent="0.35">
      <c r="B44" t="s">
        <v>67</v>
      </c>
      <c r="C44" s="16">
        <v>4.4692737430167599E-2</v>
      </c>
      <c r="D44" s="16">
        <v>5.22388059701493E-2</v>
      </c>
      <c r="E44" s="16">
        <v>6.6666666666666693E-2</v>
      </c>
      <c r="F44" s="16">
        <v>0</v>
      </c>
      <c r="G44" s="16"/>
      <c r="H44" s="16">
        <v>0</v>
      </c>
      <c r="I44" s="16">
        <v>8.3333333333333301E-2</v>
      </c>
      <c r="J44" s="16">
        <v>5.5555555555555601E-2</v>
      </c>
      <c r="K44" s="16">
        <v>4.1666666666666699E-2</v>
      </c>
      <c r="L44" s="16">
        <v>3.03030303030303E-2</v>
      </c>
      <c r="M44" s="16">
        <v>0</v>
      </c>
      <c r="N44" s="16">
        <v>7.4074074074074098E-2</v>
      </c>
      <c r="O44" s="16">
        <v>0</v>
      </c>
      <c r="P44" s="16" t="s">
        <v>70</v>
      </c>
      <c r="Q44" s="16">
        <v>0</v>
      </c>
      <c r="R44" s="16" t="s">
        <v>70</v>
      </c>
      <c r="S44" s="16">
        <v>0</v>
      </c>
      <c r="T44" s="16">
        <v>0</v>
      </c>
      <c r="U44" s="16">
        <v>0</v>
      </c>
      <c r="V44" s="16" t="s">
        <v>70</v>
      </c>
      <c r="W44" s="16">
        <v>0</v>
      </c>
      <c r="X44" s="16">
        <v>0</v>
      </c>
      <c r="Y44" s="16"/>
      <c r="Z44" s="16">
        <v>4.4692737430167599E-2</v>
      </c>
      <c r="AA44" s="16" t="s">
        <v>70</v>
      </c>
      <c r="AB44" s="16"/>
      <c r="AC44" s="16"/>
      <c r="AD44" s="16"/>
      <c r="AE44" s="16"/>
      <c r="AF44" s="16"/>
      <c r="AG44" s="16"/>
      <c r="AH44" s="16"/>
    </row>
    <row r="45" spans="2:34" x14ac:dyDescent="0.35">
      <c r="B45" t="s">
        <v>54</v>
      </c>
      <c r="C45" s="16">
        <v>5.5865921787709499E-3</v>
      </c>
      <c r="D45" s="16">
        <v>7.4626865671641798E-3</v>
      </c>
      <c r="E45" s="16">
        <v>0</v>
      </c>
      <c r="F45" s="16">
        <v>0</v>
      </c>
      <c r="G45" s="16"/>
      <c r="H45" s="16">
        <v>0</v>
      </c>
      <c r="I45" s="16">
        <v>0</v>
      </c>
      <c r="J45" s="16">
        <v>0</v>
      </c>
      <c r="K45" s="16">
        <v>4.1666666666666699E-2</v>
      </c>
      <c r="L45" s="16">
        <v>0</v>
      </c>
      <c r="M45" s="16">
        <v>0</v>
      </c>
      <c r="N45" s="16">
        <v>0</v>
      </c>
      <c r="O45" s="16">
        <v>0</v>
      </c>
      <c r="P45" s="16" t="s">
        <v>70</v>
      </c>
      <c r="Q45" s="16">
        <v>0</v>
      </c>
      <c r="R45" s="16" t="s">
        <v>70</v>
      </c>
      <c r="S45" s="16">
        <v>0</v>
      </c>
      <c r="T45" s="16">
        <v>0</v>
      </c>
      <c r="U45" s="16">
        <v>0</v>
      </c>
      <c r="V45" s="16" t="s">
        <v>70</v>
      </c>
      <c r="W45" s="16">
        <v>0</v>
      </c>
      <c r="X45" s="16">
        <v>0</v>
      </c>
      <c r="Y45" s="16"/>
      <c r="Z45" s="16">
        <v>5.5865921787709499E-3</v>
      </c>
      <c r="AA45" s="16" t="s">
        <v>70</v>
      </c>
      <c r="AB45" s="16"/>
      <c r="AC45" s="16"/>
      <c r="AD45" s="16"/>
      <c r="AE45" s="16"/>
      <c r="AF45" s="16"/>
      <c r="AG45" s="16"/>
      <c r="AH45" s="16"/>
    </row>
    <row r="46" spans="2:34" x14ac:dyDescent="0.35">
      <c r="B46" t="s">
        <v>68</v>
      </c>
      <c r="C46" s="16">
        <v>1.67597765363128E-2</v>
      </c>
      <c r="D46" s="16">
        <v>1.49253731343284E-2</v>
      </c>
      <c r="E46" s="16">
        <v>0</v>
      </c>
      <c r="F46" s="16">
        <v>0.04</v>
      </c>
      <c r="G46" s="16"/>
      <c r="H46" s="16">
        <v>0</v>
      </c>
      <c r="I46" s="16">
        <v>0</v>
      </c>
      <c r="J46" s="16">
        <v>5.5555555555555601E-2</v>
      </c>
      <c r="K46" s="16">
        <v>8.3333333333333301E-2</v>
      </c>
      <c r="L46" s="16">
        <v>0</v>
      </c>
      <c r="M46" s="16">
        <v>0</v>
      </c>
      <c r="N46" s="16">
        <v>0</v>
      </c>
      <c r="O46" s="16">
        <v>0</v>
      </c>
      <c r="P46" s="16" t="s">
        <v>70</v>
      </c>
      <c r="Q46" s="16">
        <v>0</v>
      </c>
      <c r="R46" s="16" t="s">
        <v>70</v>
      </c>
      <c r="S46" s="16">
        <v>0</v>
      </c>
      <c r="T46" s="16">
        <v>0</v>
      </c>
      <c r="U46" s="16">
        <v>0</v>
      </c>
      <c r="V46" s="16" t="s">
        <v>70</v>
      </c>
      <c r="W46" s="16">
        <v>0</v>
      </c>
      <c r="X46" s="16">
        <v>0</v>
      </c>
      <c r="Y46" s="16"/>
      <c r="Z46" s="16">
        <v>1.67597765363128E-2</v>
      </c>
      <c r="AA46" s="16" t="s">
        <v>70</v>
      </c>
      <c r="AB46" s="16"/>
      <c r="AC46" s="16"/>
      <c r="AD46" s="16"/>
      <c r="AE46" s="16"/>
      <c r="AF46" s="16"/>
      <c r="AG46" s="16"/>
      <c r="AH46" s="16"/>
    </row>
    <row r="47" spans="2:34" x14ac:dyDescent="0.3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</row>
    <row r="48" spans="2:34" x14ac:dyDescent="0.35">
      <c r="B48" s="6" t="s">
        <v>85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</row>
    <row r="49" spans="2:34" x14ac:dyDescent="0.35">
      <c r="B49" s="23" t="s">
        <v>72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</row>
    <row r="50" spans="2:34" x14ac:dyDescent="0.35">
      <c r="B50" t="s">
        <v>79</v>
      </c>
      <c r="C50" s="16">
        <v>0.34078212290502802</v>
      </c>
      <c r="D50" s="16">
        <v>0.35820895522388102</v>
      </c>
      <c r="E50" s="16">
        <v>0.4</v>
      </c>
      <c r="F50" s="16">
        <v>0.24</v>
      </c>
      <c r="G50" s="16"/>
      <c r="H50" s="16">
        <v>0.375</v>
      </c>
      <c r="I50" s="16">
        <v>0.33333333333333298</v>
      </c>
      <c r="J50" s="16">
        <v>0.38888888888888901</v>
      </c>
      <c r="K50" s="16">
        <v>0.33333333333333298</v>
      </c>
      <c r="L50" s="16">
        <v>0.24242424242424199</v>
      </c>
      <c r="M50" s="16">
        <v>0</v>
      </c>
      <c r="N50" s="16">
        <v>0.44444444444444398</v>
      </c>
      <c r="O50" s="16">
        <v>0.2</v>
      </c>
      <c r="P50" s="16" t="s">
        <v>70</v>
      </c>
      <c r="Q50" s="16">
        <v>0</v>
      </c>
      <c r="R50" s="16" t="s">
        <v>70</v>
      </c>
      <c r="S50" s="16">
        <v>0.33333333333333298</v>
      </c>
      <c r="T50" s="16">
        <v>0.75</v>
      </c>
      <c r="U50" s="16">
        <v>0.66666666666666696</v>
      </c>
      <c r="V50" s="16" t="s">
        <v>70</v>
      </c>
      <c r="W50" s="16">
        <v>0</v>
      </c>
      <c r="X50" s="16">
        <v>0.33333333333333298</v>
      </c>
      <c r="Y50" s="16"/>
      <c r="Z50" s="16">
        <v>0.34078212290502802</v>
      </c>
      <c r="AA50" s="16" t="s">
        <v>70</v>
      </c>
      <c r="AB50" s="16"/>
      <c r="AC50" s="16"/>
      <c r="AD50" s="16"/>
      <c r="AE50" s="16"/>
      <c r="AF50" s="16"/>
      <c r="AG50" s="16"/>
      <c r="AH50" s="16"/>
    </row>
    <row r="51" spans="2:34" x14ac:dyDescent="0.35">
      <c r="B51" t="s">
        <v>80</v>
      </c>
      <c r="C51" s="16">
        <v>0.43575418994413401</v>
      </c>
      <c r="D51" s="16">
        <v>0.41791044776119401</v>
      </c>
      <c r="E51" s="16">
        <v>0.33333333333333298</v>
      </c>
      <c r="F51" s="16">
        <v>0.56000000000000005</v>
      </c>
      <c r="G51" s="16"/>
      <c r="H51" s="16">
        <v>0.5</v>
      </c>
      <c r="I51" s="16">
        <v>0.41666666666666702</v>
      </c>
      <c r="J51" s="16">
        <v>0.5</v>
      </c>
      <c r="K51" s="16">
        <v>0.375</v>
      </c>
      <c r="L51" s="16">
        <v>0.54545454545454497</v>
      </c>
      <c r="M51" s="16">
        <v>1</v>
      </c>
      <c r="N51" s="16">
        <v>0.407407407407407</v>
      </c>
      <c r="O51" s="16">
        <v>0.2</v>
      </c>
      <c r="P51" s="16" t="s">
        <v>70</v>
      </c>
      <c r="Q51" s="16">
        <v>0.5</v>
      </c>
      <c r="R51" s="16" t="s">
        <v>70</v>
      </c>
      <c r="S51" s="16">
        <v>0.33333333333333298</v>
      </c>
      <c r="T51" s="16">
        <v>0</v>
      </c>
      <c r="U51" s="16">
        <v>0</v>
      </c>
      <c r="V51" s="16" t="s">
        <v>70</v>
      </c>
      <c r="W51" s="16">
        <v>0</v>
      </c>
      <c r="X51" s="16">
        <v>0.33333333333333298</v>
      </c>
      <c r="Y51" s="16"/>
      <c r="Z51" s="16">
        <v>0.43575418994413401</v>
      </c>
      <c r="AA51" s="16" t="s">
        <v>70</v>
      </c>
      <c r="AB51" s="16"/>
      <c r="AC51" s="16"/>
      <c r="AD51" s="16"/>
      <c r="AE51" s="16"/>
      <c r="AF51" s="16"/>
      <c r="AG51" s="16"/>
      <c r="AH51" s="16"/>
    </row>
    <row r="52" spans="2:34" x14ac:dyDescent="0.35">
      <c r="B52" t="s">
        <v>81</v>
      </c>
      <c r="C52" s="16">
        <v>0.13966480446927401</v>
      </c>
      <c r="D52" s="16">
        <v>0.14925373134328401</v>
      </c>
      <c r="E52" s="16">
        <v>0.133333333333333</v>
      </c>
      <c r="F52" s="16">
        <v>0.08</v>
      </c>
      <c r="G52" s="16"/>
      <c r="H52" s="16">
        <v>6.25E-2</v>
      </c>
      <c r="I52" s="16">
        <v>0.11111111111111099</v>
      </c>
      <c r="J52" s="16">
        <v>5.5555555555555601E-2</v>
      </c>
      <c r="K52" s="16">
        <v>0.16666666666666699</v>
      </c>
      <c r="L52" s="16">
        <v>0.15151515151515199</v>
      </c>
      <c r="M52" s="16">
        <v>0</v>
      </c>
      <c r="N52" s="16">
        <v>0.148148148148148</v>
      </c>
      <c r="O52" s="16">
        <v>0.4</v>
      </c>
      <c r="P52" s="16" t="s">
        <v>70</v>
      </c>
      <c r="Q52" s="16">
        <v>0</v>
      </c>
      <c r="R52" s="16" t="s">
        <v>70</v>
      </c>
      <c r="S52" s="16">
        <v>0.33333333333333298</v>
      </c>
      <c r="T52" s="16">
        <v>0</v>
      </c>
      <c r="U52" s="16">
        <v>0.33333333333333298</v>
      </c>
      <c r="V52" s="16" t="s">
        <v>70</v>
      </c>
      <c r="W52" s="16">
        <v>1</v>
      </c>
      <c r="X52" s="16">
        <v>0.33333333333333298</v>
      </c>
      <c r="Y52" s="16"/>
      <c r="Z52" s="16">
        <v>0.13966480446927401</v>
      </c>
      <c r="AA52" s="16" t="s">
        <v>70</v>
      </c>
      <c r="AB52" s="16"/>
      <c r="AC52" s="16"/>
      <c r="AD52" s="16"/>
      <c r="AE52" s="16"/>
      <c r="AF52" s="16"/>
      <c r="AG52" s="16"/>
      <c r="AH52" s="16"/>
    </row>
    <row r="53" spans="2:34" x14ac:dyDescent="0.35">
      <c r="B53" t="s">
        <v>82</v>
      </c>
      <c r="C53" s="16">
        <v>3.3519553072625698E-2</v>
      </c>
      <c r="D53" s="16">
        <v>2.9850746268656699E-2</v>
      </c>
      <c r="E53" s="16">
        <v>6.6666666666666693E-2</v>
      </c>
      <c r="F53" s="16">
        <v>0.04</v>
      </c>
      <c r="G53" s="16"/>
      <c r="H53" s="16">
        <v>0</v>
      </c>
      <c r="I53" s="16">
        <v>2.7777777777777801E-2</v>
      </c>
      <c r="J53" s="16">
        <v>0</v>
      </c>
      <c r="K53" s="16">
        <v>0.125</v>
      </c>
      <c r="L53" s="16">
        <v>0</v>
      </c>
      <c r="M53" s="16">
        <v>0</v>
      </c>
      <c r="N53" s="16">
        <v>0</v>
      </c>
      <c r="O53" s="16">
        <v>0.2</v>
      </c>
      <c r="P53" s="16" t="s">
        <v>70</v>
      </c>
      <c r="Q53" s="16">
        <v>0.5</v>
      </c>
      <c r="R53" s="16" t="s">
        <v>70</v>
      </c>
      <c r="S53" s="16">
        <v>0</v>
      </c>
      <c r="T53" s="16">
        <v>0</v>
      </c>
      <c r="U53" s="16">
        <v>0</v>
      </c>
      <c r="V53" s="16" t="s">
        <v>70</v>
      </c>
      <c r="W53" s="16">
        <v>0</v>
      </c>
      <c r="X53" s="16">
        <v>0</v>
      </c>
      <c r="Y53" s="16"/>
      <c r="Z53" s="16">
        <v>3.3519553072625698E-2</v>
      </c>
      <c r="AA53" s="16" t="s">
        <v>70</v>
      </c>
      <c r="AB53" s="16"/>
      <c r="AC53" s="16"/>
      <c r="AD53" s="16"/>
      <c r="AE53" s="16"/>
      <c r="AF53" s="16"/>
      <c r="AG53" s="16"/>
      <c r="AH53" s="16"/>
    </row>
    <row r="54" spans="2:34" x14ac:dyDescent="0.35">
      <c r="B54" t="s">
        <v>83</v>
      </c>
      <c r="C54" s="16">
        <v>2.7932960893854698E-2</v>
      </c>
      <c r="D54" s="16">
        <v>2.2388059701492501E-2</v>
      </c>
      <c r="E54" s="16">
        <v>6.6666666666666693E-2</v>
      </c>
      <c r="F54" s="16">
        <v>0.04</v>
      </c>
      <c r="G54" s="16"/>
      <c r="H54" s="16">
        <v>0</v>
      </c>
      <c r="I54" s="16">
        <v>0.11111111111111099</v>
      </c>
      <c r="J54" s="16">
        <v>5.5555555555555601E-2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 t="s">
        <v>70</v>
      </c>
      <c r="Q54" s="16">
        <v>0</v>
      </c>
      <c r="R54" s="16" t="s">
        <v>70</v>
      </c>
      <c r="S54" s="16">
        <v>0</v>
      </c>
      <c r="T54" s="16">
        <v>0</v>
      </c>
      <c r="U54" s="16">
        <v>0</v>
      </c>
      <c r="V54" s="16" t="s">
        <v>70</v>
      </c>
      <c r="W54" s="16">
        <v>0</v>
      </c>
      <c r="X54" s="16">
        <v>0</v>
      </c>
      <c r="Y54" s="16"/>
      <c r="Z54" s="16">
        <v>2.7932960893854698E-2</v>
      </c>
      <c r="AA54" s="16" t="s">
        <v>70</v>
      </c>
      <c r="AB54" s="16"/>
      <c r="AC54" s="16"/>
      <c r="AD54" s="16"/>
      <c r="AE54" s="16"/>
      <c r="AF54" s="16"/>
      <c r="AG54" s="16"/>
      <c r="AH54" s="16"/>
    </row>
    <row r="55" spans="2:34" x14ac:dyDescent="0.35">
      <c r="B55" t="s">
        <v>54</v>
      </c>
      <c r="C55" s="16">
        <v>2.23463687150838E-2</v>
      </c>
      <c r="D55" s="16">
        <v>2.2388059701492501E-2</v>
      </c>
      <c r="E55" s="16">
        <v>0</v>
      </c>
      <c r="F55" s="16">
        <v>0.04</v>
      </c>
      <c r="G55" s="16"/>
      <c r="H55" s="16">
        <v>6.25E-2</v>
      </c>
      <c r="I55" s="16">
        <v>0</v>
      </c>
      <c r="J55" s="16">
        <v>0</v>
      </c>
      <c r="K55" s="16">
        <v>0</v>
      </c>
      <c r="L55" s="16">
        <v>6.0606060606060601E-2</v>
      </c>
      <c r="M55" s="16">
        <v>0</v>
      </c>
      <c r="N55" s="16">
        <v>0</v>
      </c>
      <c r="O55" s="16">
        <v>0</v>
      </c>
      <c r="P55" s="16" t="s">
        <v>70</v>
      </c>
      <c r="Q55" s="16">
        <v>0</v>
      </c>
      <c r="R55" s="16" t="s">
        <v>70</v>
      </c>
      <c r="S55" s="16">
        <v>0</v>
      </c>
      <c r="T55" s="16">
        <v>0.25</v>
      </c>
      <c r="U55" s="16">
        <v>0</v>
      </c>
      <c r="V55" s="16" t="s">
        <v>70</v>
      </c>
      <c r="W55" s="16">
        <v>0</v>
      </c>
      <c r="X55" s="16">
        <v>0</v>
      </c>
      <c r="Y55" s="16"/>
      <c r="Z55" s="16">
        <v>2.23463687150838E-2</v>
      </c>
      <c r="AA55" s="16" t="s">
        <v>70</v>
      </c>
      <c r="AB55" s="16"/>
      <c r="AC55" s="16"/>
      <c r="AD55" s="16"/>
      <c r="AE55" s="16"/>
      <c r="AF55" s="16"/>
      <c r="AG55" s="16"/>
      <c r="AH55" s="16"/>
    </row>
    <row r="56" spans="2:34" x14ac:dyDescent="0.35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</row>
    <row r="57" spans="2:34" x14ac:dyDescent="0.35">
      <c r="B57" s="6" t="s">
        <v>86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</row>
    <row r="58" spans="2:34" x14ac:dyDescent="0.35">
      <c r="B58" s="23" t="s">
        <v>72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</row>
    <row r="59" spans="2:34" x14ac:dyDescent="0.35">
      <c r="B59" t="s">
        <v>79</v>
      </c>
      <c r="C59" s="16">
        <v>3.91061452513966E-2</v>
      </c>
      <c r="D59" s="16">
        <v>4.47761194029851E-2</v>
      </c>
      <c r="E59" s="16">
        <v>0</v>
      </c>
      <c r="F59" s="16">
        <v>0.04</v>
      </c>
      <c r="G59" s="16"/>
      <c r="H59" s="16">
        <v>0</v>
      </c>
      <c r="I59" s="16">
        <v>8.3333333333333301E-2</v>
      </c>
      <c r="J59" s="16">
        <v>0</v>
      </c>
      <c r="K59" s="16">
        <v>4.1666666666666699E-2</v>
      </c>
      <c r="L59" s="16">
        <v>3.03030303030303E-2</v>
      </c>
      <c r="M59" s="16">
        <v>0</v>
      </c>
      <c r="N59" s="16">
        <v>3.7037037037037E-2</v>
      </c>
      <c r="O59" s="16">
        <v>0</v>
      </c>
      <c r="P59" s="16" t="s">
        <v>70</v>
      </c>
      <c r="Q59" s="16">
        <v>0</v>
      </c>
      <c r="R59" s="16" t="s">
        <v>70</v>
      </c>
      <c r="S59" s="16">
        <v>0</v>
      </c>
      <c r="T59" s="16">
        <v>0.25</v>
      </c>
      <c r="U59" s="16">
        <v>0</v>
      </c>
      <c r="V59" s="16" t="s">
        <v>70</v>
      </c>
      <c r="W59" s="16">
        <v>0</v>
      </c>
      <c r="X59" s="16">
        <v>0</v>
      </c>
      <c r="Y59" s="16"/>
      <c r="Z59" s="16">
        <v>3.91061452513966E-2</v>
      </c>
      <c r="AA59" s="16" t="s">
        <v>70</v>
      </c>
      <c r="AB59" s="16"/>
      <c r="AC59" s="16"/>
      <c r="AD59" s="16"/>
      <c r="AE59" s="16"/>
      <c r="AF59" s="16"/>
      <c r="AG59" s="16"/>
      <c r="AH59" s="16"/>
    </row>
    <row r="60" spans="2:34" x14ac:dyDescent="0.35">
      <c r="B60" t="s">
        <v>80</v>
      </c>
      <c r="C60" s="16">
        <v>4.4692737430167599E-2</v>
      </c>
      <c r="D60" s="16">
        <v>4.47761194029851E-2</v>
      </c>
      <c r="E60" s="16">
        <v>6.6666666666666693E-2</v>
      </c>
      <c r="F60" s="16">
        <v>0.04</v>
      </c>
      <c r="G60" s="16"/>
      <c r="H60" s="16">
        <v>0</v>
      </c>
      <c r="I60" s="16">
        <v>2.7777777777777801E-2</v>
      </c>
      <c r="J60" s="16">
        <v>5.5555555555555601E-2</v>
      </c>
      <c r="K60" s="16">
        <v>4.1666666666666699E-2</v>
      </c>
      <c r="L60" s="16">
        <v>9.0909090909090898E-2</v>
      </c>
      <c r="M60" s="16">
        <v>0</v>
      </c>
      <c r="N60" s="16">
        <v>0</v>
      </c>
      <c r="O60" s="16">
        <v>0</v>
      </c>
      <c r="P60" s="16" t="s">
        <v>70</v>
      </c>
      <c r="Q60" s="16">
        <v>0.5</v>
      </c>
      <c r="R60" s="16" t="s">
        <v>70</v>
      </c>
      <c r="S60" s="16">
        <v>0</v>
      </c>
      <c r="T60" s="16">
        <v>0.25</v>
      </c>
      <c r="U60" s="16">
        <v>0</v>
      </c>
      <c r="V60" s="16" t="s">
        <v>70</v>
      </c>
      <c r="W60" s="16">
        <v>0</v>
      </c>
      <c r="X60" s="16">
        <v>0</v>
      </c>
      <c r="Y60" s="16"/>
      <c r="Z60" s="16">
        <v>4.4692737430167599E-2</v>
      </c>
      <c r="AA60" s="16" t="s">
        <v>70</v>
      </c>
      <c r="AB60" s="16"/>
      <c r="AC60" s="16"/>
      <c r="AD60" s="16"/>
      <c r="AE60" s="16"/>
      <c r="AF60" s="16"/>
      <c r="AG60" s="16"/>
      <c r="AH60" s="16"/>
    </row>
    <row r="61" spans="2:34" x14ac:dyDescent="0.35">
      <c r="B61" t="s">
        <v>81</v>
      </c>
      <c r="C61" s="16">
        <v>0.25698324022346403</v>
      </c>
      <c r="D61" s="16">
        <v>0.24626865671641801</v>
      </c>
      <c r="E61" s="16">
        <v>0.33333333333333298</v>
      </c>
      <c r="F61" s="16">
        <v>0.24</v>
      </c>
      <c r="G61" s="16"/>
      <c r="H61" s="16">
        <v>0.25</v>
      </c>
      <c r="I61" s="16">
        <v>0.22222222222222199</v>
      </c>
      <c r="J61" s="16">
        <v>0.27777777777777801</v>
      </c>
      <c r="K61" s="16">
        <v>0.25</v>
      </c>
      <c r="L61" s="16">
        <v>0.24242424242424199</v>
      </c>
      <c r="M61" s="16">
        <v>0.5</v>
      </c>
      <c r="N61" s="16">
        <v>0.25925925925925902</v>
      </c>
      <c r="O61" s="16">
        <v>0.4</v>
      </c>
      <c r="P61" s="16" t="s">
        <v>70</v>
      </c>
      <c r="Q61" s="16">
        <v>0</v>
      </c>
      <c r="R61" s="16" t="s">
        <v>70</v>
      </c>
      <c r="S61" s="16">
        <v>0.33333333333333298</v>
      </c>
      <c r="T61" s="16">
        <v>0</v>
      </c>
      <c r="U61" s="16">
        <v>0.66666666666666696</v>
      </c>
      <c r="V61" s="16" t="s">
        <v>70</v>
      </c>
      <c r="W61" s="16">
        <v>0</v>
      </c>
      <c r="X61" s="16">
        <v>0.33333333333333298</v>
      </c>
      <c r="Y61" s="16"/>
      <c r="Z61" s="16">
        <v>0.25698324022346403</v>
      </c>
      <c r="AA61" s="16" t="s">
        <v>70</v>
      </c>
      <c r="AB61" s="16"/>
      <c r="AC61" s="16"/>
      <c r="AD61" s="16"/>
      <c r="AE61" s="16"/>
      <c r="AF61" s="16"/>
      <c r="AG61" s="16"/>
      <c r="AH61" s="16"/>
    </row>
    <row r="62" spans="2:34" x14ac:dyDescent="0.35">
      <c r="B62" t="s">
        <v>82</v>
      </c>
      <c r="C62" s="16">
        <v>3.91061452513966E-2</v>
      </c>
      <c r="D62" s="16">
        <v>5.22388059701493E-2</v>
      </c>
      <c r="E62" s="16">
        <v>0</v>
      </c>
      <c r="F62" s="16">
        <v>0</v>
      </c>
      <c r="G62" s="16"/>
      <c r="H62" s="16">
        <v>0</v>
      </c>
      <c r="I62" s="16">
        <v>5.5555555555555601E-2</v>
      </c>
      <c r="J62" s="16">
        <v>5.5555555555555601E-2</v>
      </c>
      <c r="K62" s="16">
        <v>8.3333333333333301E-2</v>
      </c>
      <c r="L62" s="16">
        <v>0</v>
      </c>
      <c r="M62" s="16">
        <v>0.25</v>
      </c>
      <c r="N62" s="16">
        <v>0</v>
      </c>
      <c r="O62" s="16">
        <v>0</v>
      </c>
      <c r="P62" s="16" t="s">
        <v>70</v>
      </c>
      <c r="Q62" s="16">
        <v>0</v>
      </c>
      <c r="R62" s="16" t="s">
        <v>70</v>
      </c>
      <c r="S62" s="16">
        <v>0</v>
      </c>
      <c r="T62" s="16">
        <v>0</v>
      </c>
      <c r="U62" s="16">
        <v>0</v>
      </c>
      <c r="V62" s="16" t="s">
        <v>70</v>
      </c>
      <c r="W62" s="16">
        <v>0</v>
      </c>
      <c r="X62" s="16">
        <v>0.33333333333333298</v>
      </c>
      <c r="Y62" s="16"/>
      <c r="Z62" s="16">
        <v>3.91061452513966E-2</v>
      </c>
      <c r="AA62" s="16" t="s">
        <v>70</v>
      </c>
      <c r="AB62" s="16"/>
      <c r="AC62" s="16"/>
      <c r="AD62" s="16"/>
      <c r="AE62" s="16"/>
      <c r="AF62" s="16"/>
      <c r="AG62" s="16"/>
      <c r="AH62" s="16"/>
    </row>
    <row r="63" spans="2:34" x14ac:dyDescent="0.35">
      <c r="B63" t="s">
        <v>83</v>
      </c>
      <c r="C63" s="16">
        <v>1.11731843575419E-2</v>
      </c>
      <c r="D63" s="16">
        <v>1.49253731343284E-2</v>
      </c>
      <c r="E63" s="16">
        <v>0</v>
      </c>
      <c r="F63" s="16">
        <v>0</v>
      </c>
      <c r="G63" s="16"/>
      <c r="H63" s="16">
        <v>0</v>
      </c>
      <c r="I63" s="16">
        <v>2.7777777777777801E-2</v>
      </c>
      <c r="J63" s="16">
        <v>5.5555555555555601E-2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 t="s">
        <v>70</v>
      </c>
      <c r="Q63" s="16">
        <v>0</v>
      </c>
      <c r="R63" s="16" t="s">
        <v>70</v>
      </c>
      <c r="S63" s="16">
        <v>0</v>
      </c>
      <c r="T63" s="16">
        <v>0</v>
      </c>
      <c r="U63" s="16">
        <v>0</v>
      </c>
      <c r="V63" s="16" t="s">
        <v>70</v>
      </c>
      <c r="W63" s="16">
        <v>0</v>
      </c>
      <c r="X63" s="16">
        <v>0</v>
      </c>
      <c r="Y63" s="16"/>
      <c r="Z63" s="16">
        <v>1.11731843575419E-2</v>
      </c>
      <c r="AA63" s="16" t="s">
        <v>70</v>
      </c>
      <c r="AB63" s="16"/>
      <c r="AC63" s="16"/>
      <c r="AD63" s="16"/>
      <c r="AE63" s="16"/>
      <c r="AF63" s="16"/>
      <c r="AG63" s="16"/>
      <c r="AH63" s="16"/>
    </row>
    <row r="64" spans="2:34" x14ac:dyDescent="0.35">
      <c r="B64" t="s">
        <v>54</v>
      </c>
      <c r="C64" s="16">
        <v>0.60893854748603304</v>
      </c>
      <c r="D64" s="16">
        <v>0.59701492537313405</v>
      </c>
      <c r="E64" s="16">
        <v>0.6</v>
      </c>
      <c r="F64" s="16">
        <v>0.68</v>
      </c>
      <c r="G64" s="16"/>
      <c r="H64" s="16">
        <v>0.75</v>
      </c>
      <c r="I64" s="16">
        <v>0.58333333333333304</v>
      </c>
      <c r="J64" s="16">
        <v>0.55555555555555602</v>
      </c>
      <c r="K64" s="16">
        <v>0.58333333333333304</v>
      </c>
      <c r="L64" s="16">
        <v>0.63636363636363602</v>
      </c>
      <c r="M64" s="16">
        <v>0.25</v>
      </c>
      <c r="N64" s="16">
        <v>0.70370370370370405</v>
      </c>
      <c r="O64" s="16">
        <v>0.6</v>
      </c>
      <c r="P64" s="16" t="s">
        <v>70</v>
      </c>
      <c r="Q64" s="16">
        <v>0.5</v>
      </c>
      <c r="R64" s="16" t="s">
        <v>70</v>
      </c>
      <c r="S64" s="16">
        <v>0.66666666666666696</v>
      </c>
      <c r="T64" s="16">
        <v>0.5</v>
      </c>
      <c r="U64" s="16">
        <v>0.33333333333333298</v>
      </c>
      <c r="V64" s="16" t="s">
        <v>70</v>
      </c>
      <c r="W64" s="16">
        <v>1</v>
      </c>
      <c r="X64" s="16">
        <v>0.33333333333333298</v>
      </c>
      <c r="Y64" s="16"/>
      <c r="Z64" s="16">
        <v>0.60893854748603304</v>
      </c>
      <c r="AA64" s="16" t="s">
        <v>70</v>
      </c>
      <c r="AB64" s="16"/>
      <c r="AC64" s="16"/>
      <c r="AD64" s="16"/>
      <c r="AE64" s="16"/>
      <c r="AF64" s="16"/>
      <c r="AG64" s="16"/>
      <c r="AH64" s="16"/>
    </row>
    <row r="65" spans="2:34" x14ac:dyDescent="0.35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2:34" x14ac:dyDescent="0.35">
      <c r="B66" s="6" t="s">
        <v>87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2:34" x14ac:dyDescent="0.35">
      <c r="B67" s="23" t="s">
        <v>72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2:34" x14ac:dyDescent="0.35">
      <c r="B68" t="s">
        <v>79</v>
      </c>
      <c r="C68" s="16">
        <v>3.91061452513966E-2</v>
      </c>
      <c r="D68" s="16">
        <v>4.47761194029851E-2</v>
      </c>
      <c r="E68" s="16">
        <v>0</v>
      </c>
      <c r="F68" s="16">
        <v>0.04</v>
      </c>
      <c r="G68" s="16"/>
      <c r="H68" s="16">
        <v>0</v>
      </c>
      <c r="I68" s="16">
        <v>5.5555555555555601E-2</v>
      </c>
      <c r="J68" s="16">
        <v>0</v>
      </c>
      <c r="K68" s="16">
        <v>4.1666666666666699E-2</v>
      </c>
      <c r="L68" s="16">
        <v>6.0606060606060601E-2</v>
      </c>
      <c r="M68" s="16">
        <v>0</v>
      </c>
      <c r="N68" s="16">
        <v>3.7037037037037E-2</v>
      </c>
      <c r="O68" s="16">
        <v>0</v>
      </c>
      <c r="P68" s="16" t="s">
        <v>70</v>
      </c>
      <c r="Q68" s="16">
        <v>0</v>
      </c>
      <c r="R68" s="16" t="s">
        <v>70</v>
      </c>
      <c r="S68" s="16">
        <v>0</v>
      </c>
      <c r="T68" s="16">
        <v>0.25</v>
      </c>
      <c r="U68" s="16">
        <v>0</v>
      </c>
      <c r="V68" s="16" t="s">
        <v>70</v>
      </c>
      <c r="W68" s="16">
        <v>0</v>
      </c>
      <c r="X68" s="16">
        <v>0</v>
      </c>
      <c r="Y68" s="16"/>
      <c r="Z68" s="16">
        <v>3.91061452513966E-2</v>
      </c>
      <c r="AA68" s="16" t="s">
        <v>70</v>
      </c>
      <c r="AB68" s="16"/>
      <c r="AC68" s="16"/>
      <c r="AD68" s="16"/>
      <c r="AE68" s="16"/>
      <c r="AF68" s="16"/>
      <c r="AG68" s="16"/>
      <c r="AH68" s="16"/>
    </row>
    <row r="69" spans="2:34" x14ac:dyDescent="0.35">
      <c r="B69" t="s">
        <v>80</v>
      </c>
      <c r="C69" s="16">
        <v>5.0279329608938501E-2</v>
      </c>
      <c r="D69" s="16">
        <v>5.22388059701493E-2</v>
      </c>
      <c r="E69" s="16">
        <v>0</v>
      </c>
      <c r="F69" s="16">
        <v>0.08</v>
      </c>
      <c r="G69" s="16"/>
      <c r="H69" s="16">
        <v>0</v>
      </c>
      <c r="I69" s="16">
        <v>2.7777777777777801E-2</v>
      </c>
      <c r="J69" s="16">
        <v>5.5555555555555601E-2</v>
      </c>
      <c r="K69" s="16">
        <v>8.3333333333333301E-2</v>
      </c>
      <c r="L69" s="16">
        <v>3.03030303030303E-2</v>
      </c>
      <c r="M69" s="16">
        <v>0</v>
      </c>
      <c r="N69" s="16">
        <v>7.4074074074074098E-2</v>
      </c>
      <c r="O69" s="16">
        <v>0.2</v>
      </c>
      <c r="P69" s="16" t="s">
        <v>70</v>
      </c>
      <c r="Q69" s="16">
        <v>0.5</v>
      </c>
      <c r="R69" s="16" t="s">
        <v>70</v>
      </c>
      <c r="S69" s="16">
        <v>0</v>
      </c>
      <c r="T69" s="16">
        <v>0</v>
      </c>
      <c r="U69" s="16">
        <v>0</v>
      </c>
      <c r="V69" s="16" t="s">
        <v>70</v>
      </c>
      <c r="W69" s="16">
        <v>0</v>
      </c>
      <c r="X69" s="16">
        <v>0</v>
      </c>
      <c r="Y69" s="16"/>
      <c r="Z69" s="16">
        <v>5.0279329608938501E-2</v>
      </c>
      <c r="AA69" s="16" t="s">
        <v>70</v>
      </c>
      <c r="AB69" s="16"/>
      <c r="AC69" s="16"/>
      <c r="AD69" s="16"/>
      <c r="AE69" s="16"/>
      <c r="AF69" s="16"/>
      <c r="AG69" s="16"/>
      <c r="AH69" s="16"/>
    </row>
    <row r="70" spans="2:34" x14ac:dyDescent="0.35">
      <c r="B70" t="s">
        <v>81</v>
      </c>
      <c r="C70" s="16">
        <v>0.25139664804469303</v>
      </c>
      <c r="D70" s="16">
        <v>0.25373134328358199</v>
      </c>
      <c r="E70" s="16">
        <v>0.4</v>
      </c>
      <c r="F70" s="16">
        <v>0.2</v>
      </c>
      <c r="G70" s="16"/>
      <c r="H70" s="16">
        <v>0.25</v>
      </c>
      <c r="I70" s="16">
        <v>0.27777777777777801</v>
      </c>
      <c r="J70" s="16">
        <v>0.27777777777777801</v>
      </c>
      <c r="K70" s="16">
        <v>0.25</v>
      </c>
      <c r="L70" s="16">
        <v>0.24242424242424199</v>
      </c>
      <c r="M70" s="16">
        <v>0.5</v>
      </c>
      <c r="N70" s="16">
        <v>0.148148148148148</v>
      </c>
      <c r="O70" s="16">
        <v>0.2</v>
      </c>
      <c r="P70" s="16" t="s">
        <v>70</v>
      </c>
      <c r="Q70" s="16">
        <v>0</v>
      </c>
      <c r="R70" s="16" t="s">
        <v>70</v>
      </c>
      <c r="S70" s="16">
        <v>0.33333333333333298</v>
      </c>
      <c r="T70" s="16">
        <v>0.25</v>
      </c>
      <c r="U70" s="16">
        <v>0.66666666666666696</v>
      </c>
      <c r="V70" s="16" t="s">
        <v>70</v>
      </c>
      <c r="W70" s="16">
        <v>0</v>
      </c>
      <c r="X70" s="16">
        <v>0.33333333333333298</v>
      </c>
      <c r="Y70" s="16"/>
      <c r="Z70" s="16">
        <v>0.25139664804469303</v>
      </c>
      <c r="AA70" s="16" t="s">
        <v>70</v>
      </c>
      <c r="AB70" s="16"/>
      <c r="AC70" s="16"/>
      <c r="AD70" s="16"/>
      <c r="AE70" s="16"/>
      <c r="AF70" s="16"/>
      <c r="AG70" s="16"/>
      <c r="AH70" s="16"/>
    </row>
    <row r="71" spans="2:34" x14ac:dyDescent="0.35">
      <c r="B71" t="s">
        <v>82</v>
      </c>
      <c r="C71" s="16">
        <v>4.4692737430167599E-2</v>
      </c>
      <c r="D71" s="16">
        <v>5.22388059701493E-2</v>
      </c>
      <c r="E71" s="16">
        <v>0</v>
      </c>
      <c r="F71" s="16">
        <v>0</v>
      </c>
      <c r="G71" s="16"/>
      <c r="H71" s="16">
        <v>6.25E-2</v>
      </c>
      <c r="I71" s="16">
        <v>5.5555555555555601E-2</v>
      </c>
      <c r="J71" s="16">
        <v>5.5555555555555601E-2</v>
      </c>
      <c r="K71" s="16">
        <v>4.1666666666666699E-2</v>
      </c>
      <c r="L71" s="16">
        <v>0</v>
      </c>
      <c r="M71" s="16">
        <v>0</v>
      </c>
      <c r="N71" s="16">
        <v>7.4074074074074098E-2</v>
      </c>
      <c r="O71" s="16">
        <v>0</v>
      </c>
      <c r="P71" s="16" t="s">
        <v>70</v>
      </c>
      <c r="Q71" s="16">
        <v>0</v>
      </c>
      <c r="R71" s="16" t="s">
        <v>70</v>
      </c>
      <c r="S71" s="16">
        <v>0</v>
      </c>
      <c r="T71" s="16">
        <v>0</v>
      </c>
      <c r="U71" s="16">
        <v>0</v>
      </c>
      <c r="V71" s="16" t="s">
        <v>70</v>
      </c>
      <c r="W71" s="16">
        <v>0</v>
      </c>
      <c r="X71" s="16">
        <v>0.33333333333333298</v>
      </c>
      <c r="Y71" s="16"/>
      <c r="Z71" s="16">
        <v>4.4692737430167599E-2</v>
      </c>
      <c r="AA71" s="16" t="s">
        <v>70</v>
      </c>
      <c r="AB71" s="16"/>
      <c r="AC71" s="16"/>
      <c r="AD71" s="16"/>
      <c r="AE71" s="16"/>
      <c r="AF71" s="16"/>
      <c r="AG71" s="16"/>
      <c r="AH71" s="16"/>
    </row>
    <row r="72" spans="2:34" x14ac:dyDescent="0.35">
      <c r="B72" t="s">
        <v>83</v>
      </c>
      <c r="C72" s="16">
        <v>5.5865921787709499E-3</v>
      </c>
      <c r="D72" s="16">
        <v>7.4626865671641798E-3</v>
      </c>
      <c r="E72" s="16">
        <v>0</v>
      </c>
      <c r="F72" s="16">
        <v>0</v>
      </c>
      <c r="G72" s="16"/>
      <c r="H72" s="16">
        <v>0</v>
      </c>
      <c r="I72" s="16">
        <v>2.7777777777777801E-2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 t="s">
        <v>70</v>
      </c>
      <c r="Q72" s="16">
        <v>0</v>
      </c>
      <c r="R72" s="16" t="s">
        <v>70</v>
      </c>
      <c r="S72" s="16">
        <v>0</v>
      </c>
      <c r="T72" s="16">
        <v>0</v>
      </c>
      <c r="U72" s="16">
        <v>0</v>
      </c>
      <c r="V72" s="16" t="s">
        <v>70</v>
      </c>
      <c r="W72" s="16">
        <v>0</v>
      </c>
      <c r="X72" s="16">
        <v>0</v>
      </c>
      <c r="Y72" s="16"/>
      <c r="Z72" s="16">
        <v>5.5865921787709499E-3</v>
      </c>
      <c r="AA72" s="16" t="s">
        <v>70</v>
      </c>
      <c r="AB72" s="16"/>
      <c r="AC72" s="16"/>
      <c r="AD72" s="16"/>
      <c r="AE72" s="16"/>
      <c r="AF72" s="16"/>
      <c r="AG72" s="16"/>
      <c r="AH72" s="16"/>
    </row>
    <row r="73" spans="2:34" x14ac:dyDescent="0.35">
      <c r="B73" t="s">
        <v>54</v>
      </c>
      <c r="C73" s="16">
        <v>0.60893854748603304</v>
      </c>
      <c r="D73" s="16">
        <v>0.58955223880596996</v>
      </c>
      <c r="E73" s="16">
        <v>0.6</v>
      </c>
      <c r="F73" s="16">
        <v>0.68</v>
      </c>
      <c r="G73" s="16"/>
      <c r="H73" s="16">
        <v>0.6875</v>
      </c>
      <c r="I73" s="16">
        <v>0.55555555555555602</v>
      </c>
      <c r="J73" s="16">
        <v>0.61111111111111105</v>
      </c>
      <c r="K73" s="16">
        <v>0.58333333333333304</v>
      </c>
      <c r="L73" s="16">
        <v>0.66666666666666696</v>
      </c>
      <c r="M73" s="16">
        <v>0.5</v>
      </c>
      <c r="N73" s="16">
        <v>0.66666666666666696</v>
      </c>
      <c r="O73" s="16">
        <v>0.6</v>
      </c>
      <c r="P73" s="16" t="s">
        <v>70</v>
      </c>
      <c r="Q73" s="16">
        <v>0.5</v>
      </c>
      <c r="R73" s="16" t="s">
        <v>70</v>
      </c>
      <c r="S73" s="16">
        <v>0.66666666666666696</v>
      </c>
      <c r="T73" s="16">
        <v>0.5</v>
      </c>
      <c r="U73" s="16">
        <v>0.33333333333333298</v>
      </c>
      <c r="V73" s="16" t="s">
        <v>70</v>
      </c>
      <c r="W73" s="16">
        <v>1</v>
      </c>
      <c r="X73" s="16">
        <v>0.33333333333333298</v>
      </c>
      <c r="Y73" s="16"/>
      <c r="Z73" s="16">
        <v>0.60893854748603304</v>
      </c>
      <c r="AA73" s="16" t="s">
        <v>70</v>
      </c>
      <c r="AB73" s="16"/>
      <c r="AC73" s="16"/>
      <c r="AD73" s="16"/>
      <c r="AE73" s="16"/>
      <c r="AF73" s="16"/>
      <c r="AG73" s="16"/>
      <c r="AH73" s="16"/>
    </row>
    <row r="74" spans="2:34" x14ac:dyDescent="0.35"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</row>
    <row r="75" spans="2:34" x14ac:dyDescent="0.35">
      <c r="B75" s="6" t="s">
        <v>88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</row>
    <row r="76" spans="2:34" x14ac:dyDescent="0.35">
      <c r="B76" s="23" t="s">
        <v>72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</row>
    <row r="77" spans="2:34" x14ac:dyDescent="0.35">
      <c r="B77" t="s">
        <v>79</v>
      </c>
      <c r="C77" s="16">
        <v>4.4692737430167599E-2</v>
      </c>
      <c r="D77" s="16">
        <v>4.47761194029851E-2</v>
      </c>
      <c r="E77" s="16">
        <v>6.6666666666666693E-2</v>
      </c>
      <c r="F77" s="16">
        <v>0.04</v>
      </c>
      <c r="G77" s="16"/>
      <c r="H77" s="16">
        <v>0</v>
      </c>
      <c r="I77" s="16">
        <v>0.11111111111111099</v>
      </c>
      <c r="J77" s="16">
        <v>0</v>
      </c>
      <c r="K77" s="16">
        <v>4.1666666666666699E-2</v>
      </c>
      <c r="L77" s="16">
        <v>3.03030303030303E-2</v>
      </c>
      <c r="M77" s="16">
        <v>0</v>
      </c>
      <c r="N77" s="16">
        <v>3.7037037037037E-2</v>
      </c>
      <c r="O77" s="16">
        <v>0</v>
      </c>
      <c r="P77" s="16" t="s">
        <v>70</v>
      </c>
      <c r="Q77" s="16">
        <v>0</v>
      </c>
      <c r="R77" s="16" t="s">
        <v>70</v>
      </c>
      <c r="S77" s="16">
        <v>0</v>
      </c>
      <c r="T77" s="16">
        <v>0.25</v>
      </c>
      <c r="U77" s="16">
        <v>0</v>
      </c>
      <c r="V77" s="16" t="s">
        <v>70</v>
      </c>
      <c r="W77" s="16">
        <v>0</v>
      </c>
      <c r="X77" s="16">
        <v>0</v>
      </c>
      <c r="Y77" s="16"/>
      <c r="Z77" s="16">
        <v>4.4692737430167599E-2</v>
      </c>
      <c r="AA77" s="16" t="s">
        <v>70</v>
      </c>
      <c r="AB77" s="16"/>
      <c r="AC77" s="16"/>
      <c r="AD77" s="16"/>
      <c r="AE77" s="16"/>
      <c r="AF77" s="16"/>
      <c r="AG77" s="16"/>
      <c r="AH77" s="16"/>
    </row>
    <row r="78" spans="2:34" x14ac:dyDescent="0.35">
      <c r="B78" t="s">
        <v>80</v>
      </c>
      <c r="C78" s="16">
        <v>0.11731843575419</v>
      </c>
      <c r="D78" s="16">
        <v>0.104477611940299</v>
      </c>
      <c r="E78" s="16">
        <v>0.133333333333333</v>
      </c>
      <c r="F78" s="16">
        <v>0.12</v>
      </c>
      <c r="G78" s="16"/>
      <c r="H78" s="16">
        <v>0.125</v>
      </c>
      <c r="I78" s="16">
        <v>0.11111111111111099</v>
      </c>
      <c r="J78" s="16">
        <v>0.11111111111111099</v>
      </c>
      <c r="K78" s="16">
        <v>0.125</v>
      </c>
      <c r="L78" s="16">
        <v>6.0606060606060601E-2</v>
      </c>
      <c r="M78" s="16">
        <v>0</v>
      </c>
      <c r="N78" s="16">
        <v>0.22222222222222199</v>
      </c>
      <c r="O78" s="16">
        <v>0</v>
      </c>
      <c r="P78" s="16" t="s">
        <v>70</v>
      </c>
      <c r="Q78" s="16">
        <v>0.5</v>
      </c>
      <c r="R78" s="16" t="s">
        <v>70</v>
      </c>
      <c r="S78" s="16">
        <v>0</v>
      </c>
      <c r="T78" s="16">
        <v>0</v>
      </c>
      <c r="U78" s="16">
        <v>0.33333333333333298</v>
      </c>
      <c r="V78" s="16" t="s">
        <v>70</v>
      </c>
      <c r="W78" s="16">
        <v>0</v>
      </c>
      <c r="X78" s="16">
        <v>0</v>
      </c>
      <c r="Y78" s="16"/>
      <c r="Z78" s="16">
        <v>0.11731843575419</v>
      </c>
      <c r="AA78" s="16" t="s">
        <v>70</v>
      </c>
      <c r="AB78" s="16"/>
      <c r="AC78" s="16"/>
      <c r="AD78" s="16"/>
      <c r="AE78" s="16"/>
      <c r="AF78" s="16"/>
      <c r="AG78" s="16"/>
      <c r="AH78" s="16"/>
    </row>
    <row r="79" spans="2:34" x14ac:dyDescent="0.35">
      <c r="B79" t="s">
        <v>81</v>
      </c>
      <c r="C79" s="16">
        <v>0.33519553072625702</v>
      </c>
      <c r="D79" s="16">
        <v>0.33582089552238797</v>
      </c>
      <c r="E79" s="16">
        <v>0.46666666666666701</v>
      </c>
      <c r="F79" s="16">
        <v>0.32</v>
      </c>
      <c r="G79" s="16"/>
      <c r="H79" s="16">
        <v>0.25</v>
      </c>
      <c r="I79" s="16">
        <v>0.30555555555555602</v>
      </c>
      <c r="J79" s="16">
        <v>0.38888888888888901</v>
      </c>
      <c r="K79" s="16">
        <v>0.375</v>
      </c>
      <c r="L79" s="16">
        <v>0.36363636363636398</v>
      </c>
      <c r="M79" s="16">
        <v>0.5</v>
      </c>
      <c r="N79" s="16">
        <v>0.25925925925925902</v>
      </c>
      <c r="O79" s="16">
        <v>0.6</v>
      </c>
      <c r="P79" s="16" t="s">
        <v>70</v>
      </c>
      <c r="Q79" s="16">
        <v>0</v>
      </c>
      <c r="R79" s="16" t="s">
        <v>70</v>
      </c>
      <c r="S79" s="16">
        <v>0.33333333333333298</v>
      </c>
      <c r="T79" s="16">
        <v>0.25</v>
      </c>
      <c r="U79" s="16">
        <v>0.33333333333333298</v>
      </c>
      <c r="V79" s="16" t="s">
        <v>70</v>
      </c>
      <c r="W79" s="16">
        <v>0</v>
      </c>
      <c r="X79" s="16">
        <v>0.66666666666666696</v>
      </c>
      <c r="Y79" s="16"/>
      <c r="Z79" s="16">
        <v>0.33519553072625702</v>
      </c>
      <c r="AA79" s="16" t="s">
        <v>70</v>
      </c>
      <c r="AB79" s="16"/>
      <c r="AC79" s="16"/>
      <c r="AD79" s="16"/>
      <c r="AE79" s="16"/>
      <c r="AF79" s="16"/>
      <c r="AG79" s="16"/>
      <c r="AH79" s="16"/>
    </row>
    <row r="80" spans="2:34" x14ac:dyDescent="0.35">
      <c r="B80" t="s">
        <v>82</v>
      </c>
      <c r="C80" s="16">
        <v>4.4692737430167599E-2</v>
      </c>
      <c r="D80" s="16">
        <v>5.9701492537313397E-2</v>
      </c>
      <c r="E80" s="16">
        <v>0</v>
      </c>
      <c r="F80" s="16">
        <v>0</v>
      </c>
      <c r="G80" s="16"/>
      <c r="H80" s="16">
        <v>6.25E-2</v>
      </c>
      <c r="I80" s="16">
        <v>0.13888888888888901</v>
      </c>
      <c r="J80" s="16">
        <v>5.5555555555555601E-2</v>
      </c>
      <c r="K80" s="16">
        <v>4.1666666666666699E-2</v>
      </c>
      <c r="L80" s="16">
        <v>0</v>
      </c>
      <c r="M80" s="16">
        <v>0</v>
      </c>
      <c r="N80" s="16">
        <v>0</v>
      </c>
      <c r="O80" s="16">
        <v>0</v>
      </c>
      <c r="P80" s="16" t="s">
        <v>70</v>
      </c>
      <c r="Q80" s="16">
        <v>0</v>
      </c>
      <c r="R80" s="16" t="s">
        <v>70</v>
      </c>
      <c r="S80" s="16">
        <v>0</v>
      </c>
      <c r="T80" s="16">
        <v>0</v>
      </c>
      <c r="U80" s="16">
        <v>0</v>
      </c>
      <c r="V80" s="16" t="s">
        <v>70</v>
      </c>
      <c r="W80" s="16">
        <v>0</v>
      </c>
      <c r="X80" s="16">
        <v>0</v>
      </c>
      <c r="Y80" s="16"/>
      <c r="Z80" s="16">
        <v>4.4692737430167599E-2</v>
      </c>
      <c r="AA80" s="16" t="s">
        <v>70</v>
      </c>
      <c r="AB80" s="16"/>
      <c r="AC80" s="16"/>
      <c r="AD80" s="16"/>
      <c r="AE80" s="16"/>
      <c r="AF80" s="16"/>
      <c r="AG80" s="16"/>
      <c r="AH80" s="16"/>
    </row>
    <row r="81" spans="2:34" x14ac:dyDescent="0.35">
      <c r="B81" t="s">
        <v>83</v>
      </c>
      <c r="C81" s="16">
        <v>1.11731843575419E-2</v>
      </c>
      <c r="D81" s="16">
        <v>1.49253731343284E-2</v>
      </c>
      <c r="E81" s="16">
        <v>0</v>
      </c>
      <c r="F81" s="16">
        <v>0</v>
      </c>
      <c r="G81" s="16"/>
      <c r="H81" s="16">
        <v>0</v>
      </c>
      <c r="I81" s="16">
        <v>2.7777777777777801E-2</v>
      </c>
      <c r="J81" s="16">
        <v>0</v>
      </c>
      <c r="K81" s="16">
        <v>0</v>
      </c>
      <c r="L81" s="16">
        <v>0</v>
      </c>
      <c r="M81" s="16">
        <v>0</v>
      </c>
      <c r="N81" s="16">
        <v>3.7037037037037E-2</v>
      </c>
      <c r="O81" s="16">
        <v>0</v>
      </c>
      <c r="P81" s="16" t="s">
        <v>70</v>
      </c>
      <c r="Q81" s="16">
        <v>0</v>
      </c>
      <c r="R81" s="16" t="s">
        <v>70</v>
      </c>
      <c r="S81" s="16">
        <v>0</v>
      </c>
      <c r="T81" s="16">
        <v>0</v>
      </c>
      <c r="U81" s="16">
        <v>0</v>
      </c>
      <c r="V81" s="16" t="s">
        <v>70</v>
      </c>
      <c r="W81" s="16">
        <v>0</v>
      </c>
      <c r="X81" s="16">
        <v>0</v>
      </c>
      <c r="Y81" s="16"/>
      <c r="Z81" s="16">
        <v>1.11731843575419E-2</v>
      </c>
      <c r="AA81" s="16" t="s">
        <v>70</v>
      </c>
      <c r="AB81" s="16"/>
      <c r="AC81" s="16"/>
      <c r="AD81" s="16"/>
      <c r="AE81" s="16"/>
      <c r="AF81" s="16"/>
      <c r="AG81" s="16"/>
      <c r="AH81" s="16"/>
    </row>
    <row r="82" spans="2:34" x14ac:dyDescent="0.35">
      <c r="B82" t="s">
        <v>54</v>
      </c>
      <c r="C82" s="16">
        <v>0.44692737430167601</v>
      </c>
      <c r="D82" s="16">
        <v>0.44029850746268701</v>
      </c>
      <c r="E82" s="16">
        <v>0.33333333333333298</v>
      </c>
      <c r="F82" s="16">
        <v>0.52</v>
      </c>
      <c r="G82" s="16"/>
      <c r="H82" s="16">
        <v>0.5625</v>
      </c>
      <c r="I82" s="16">
        <v>0.30555555555555602</v>
      </c>
      <c r="J82" s="16">
        <v>0.44444444444444398</v>
      </c>
      <c r="K82" s="16">
        <v>0.41666666666666702</v>
      </c>
      <c r="L82" s="16">
        <v>0.54545454545454497</v>
      </c>
      <c r="M82" s="16">
        <v>0.5</v>
      </c>
      <c r="N82" s="16">
        <v>0.44444444444444398</v>
      </c>
      <c r="O82" s="16">
        <v>0.4</v>
      </c>
      <c r="P82" s="16" t="s">
        <v>70</v>
      </c>
      <c r="Q82" s="16">
        <v>0.5</v>
      </c>
      <c r="R82" s="16" t="s">
        <v>70</v>
      </c>
      <c r="S82" s="16">
        <v>0.66666666666666696</v>
      </c>
      <c r="T82" s="16">
        <v>0.5</v>
      </c>
      <c r="U82" s="16">
        <v>0.33333333333333298</v>
      </c>
      <c r="V82" s="16" t="s">
        <v>70</v>
      </c>
      <c r="W82" s="16">
        <v>1</v>
      </c>
      <c r="X82" s="16">
        <v>0.33333333333333298</v>
      </c>
      <c r="Y82" s="16"/>
      <c r="Z82" s="16">
        <v>0.44692737430167601</v>
      </c>
      <c r="AA82" s="16" t="s">
        <v>70</v>
      </c>
      <c r="AB82" s="16"/>
      <c r="AC82" s="16"/>
      <c r="AD82" s="16"/>
      <c r="AE82" s="16"/>
      <c r="AF82" s="16"/>
      <c r="AG82" s="16"/>
      <c r="AH82" s="16"/>
    </row>
    <row r="83" spans="2:34" x14ac:dyDescent="0.35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</row>
    <row r="84" spans="2:34" x14ac:dyDescent="0.35">
      <c r="B84" s="6" t="s">
        <v>89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</row>
    <row r="85" spans="2:34" x14ac:dyDescent="0.35">
      <c r="B85" s="23" t="s">
        <v>72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</row>
    <row r="86" spans="2:34" x14ac:dyDescent="0.35">
      <c r="B86" t="s">
        <v>79</v>
      </c>
      <c r="C86" s="16">
        <v>0.100558659217877</v>
      </c>
      <c r="D86" s="16">
        <v>0.104477611940299</v>
      </c>
      <c r="E86" s="16">
        <v>6.6666666666666693E-2</v>
      </c>
      <c r="F86" s="16">
        <v>0.12</v>
      </c>
      <c r="G86" s="16"/>
      <c r="H86" s="16">
        <v>0.125</v>
      </c>
      <c r="I86" s="16">
        <v>0.13888888888888901</v>
      </c>
      <c r="J86" s="16">
        <v>0.16666666666666699</v>
      </c>
      <c r="K86" s="16">
        <v>4.1666666666666699E-2</v>
      </c>
      <c r="L86" s="16">
        <v>6.0606060606060601E-2</v>
      </c>
      <c r="M86" s="16">
        <v>0</v>
      </c>
      <c r="N86" s="16">
        <v>0.148148148148148</v>
      </c>
      <c r="O86" s="16">
        <v>0</v>
      </c>
      <c r="P86" s="16" t="s">
        <v>70</v>
      </c>
      <c r="Q86" s="16">
        <v>0</v>
      </c>
      <c r="R86" s="16" t="s">
        <v>70</v>
      </c>
      <c r="S86" s="16">
        <v>0</v>
      </c>
      <c r="T86" s="16">
        <v>0.25</v>
      </c>
      <c r="U86" s="16">
        <v>0</v>
      </c>
      <c r="V86" s="16" t="s">
        <v>70</v>
      </c>
      <c r="W86" s="16">
        <v>0</v>
      </c>
      <c r="X86" s="16">
        <v>0</v>
      </c>
      <c r="Y86" s="16"/>
      <c r="Z86" s="16">
        <v>0.100558659217877</v>
      </c>
      <c r="AA86" s="16" t="s">
        <v>70</v>
      </c>
      <c r="AB86" s="16"/>
      <c r="AC86" s="16"/>
      <c r="AD86" s="16"/>
      <c r="AE86" s="16"/>
      <c r="AF86" s="16"/>
      <c r="AG86" s="16"/>
      <c r="AH86" s="16"/>
    </row>
    <row r="87" spans="2:34" x14ac:dyDescent="0.35">
      <c r="B87" t="s">
        <v>80</v>
      </c>
      <c r="C87" s="16">
        <v>0.245810055865922</v>
      </c>
      <c r="D87" s="16">
        <v>0.23134328358209</v>
      </c>
      <c r="E87" s="16">
        <v>0.266666666666667</v>
      </c>
      <c r="F87" s="16">
        <v>0.36</v>
      </c>
      <c r="G87" s="16"/>
      <c r="H87" s="16">
        <v>0.3125</v>
      </c>
      <c r="I87" s="16">
        <v>0.27777777777777801</v>
      </c>
      <c r="J87" s="16">
        <v>0.22222222222222199</v>
      </c>
      <c r="K87" s="16">
        <v>0.29166666666666702</v>
      </c>
      <c r="L87" s="16">
        <v>0.27272727272727298</v>
      </c>
      <c r="M87" s="16">
        <v>0.25</v>
      </c>
      <c r="N87" s="16">
        <v>0.11111111111111099</v>
      </c>
      <c r="O87" s="16">
        <v>0.2</v>
      </c>
      <c r="P87" s="16" t="s">
        <v>70</v>
      </c>
      <c r="Q87" s="16">
        <v>0.5</v>
      </c>
      <c r="R87" s="16" t="s">
        <v>70</v>
      </c>
      <c r="S87" s="16">
        <v>0</v>
      </c>
      <c r="T87" s="16">
        <v>0.25</v>
      </c>
      <c r="U87" s="16">
        <v>0.33333333333333298</v>
      </c>
      <c r="V87" s="16" t="s">
        <v>70</v>
      </c>
      <c r="W87" s="16">
        <v>0</v>
      </c>
      <c r="X87" s="16">
        <v>0.33333333333333298</v>
      </c>
      <c r="Y87" s="16"/>
      <c r="Z87" s="16">
        <v>0.245810055865922</v>
      </c>
      <c r="AA87" s="16" t="s">
        <v>70</v>
      </c>
      <c r="AB87" s="16"/>
      <c r="AC87" s="16"/>
      <c r="AD87" s="16"/>
      <c r="AE87" s="16"/>
      <c r="AF87" s="16"/>
      <c r="AG87" s="16"/>
      <c r="AH87" s="16"/>
    </row>
    <row r="88" spans="2:34" x14ac:dyDescent="0.35">
      <c r="B88" t="s">
        <v>81</v>
      </c>
      <c r="C88" s="16">
        <v>0.217877094972067</v>
      </c>
      <c r="D88" s="16">
        <v>0.24626865671641801</v>
      </c>
      <c r="E88" s="16">
        <v>6.6666666666666693E-2</v>
      </c>
      <c r="F88" s="16">
        <v>0.12</v>
      </c>
      <c r="G88" s="16"/>
      <c r="H88" s="16">
        <v>0.3125</v>
      </c>
      <c r="I88" s="16">
        <v>0.13888888888888901</v>
      </c>
      <c r="J88" s="16">
        <v>0.16666666666666699</v>
      </c>
      <c r="K88" s="16">
        <v>0.29166666666666702</v>
      </c>
      <c r="L88" s="16">
        <v>0.18181818181818199</v>
      </c>
      <c r="M88" s="16">
        <v>0.25</v>
      </c>
      <c r="N88" s="16">
        <v>0.25925925925925902</v>
      </c>
      <c r="O88" s="16">
        <v>0.2</v>
      </c>
      <c r="P88" s="16" t="s">
        <v>70</v>
      </c>
      <c r="Q88" s="16">
        <v>0</v>
      </c>
      <c r="R88" s="16" t="s">
        <v>70</v>
      </c>
      <c r="S88" s="16">
        <v>0.33333333333333298</v>
      </c>
      <c r="T88" s="16">
        <v>0.25</v>
      </c>
      <c r="U88" s="16">
        <v>0.66666666666666696</v>
      </c>
      <c r="V88" s="16" t="s">
        <v>70</v>
      </c>
      <c r="W88" s="16">
        <v>0</v>
      </c>
      <c r="X88" s="16">
        <v>0</v>
      </c>
      <c r="Y88" s="16"/>
      <c r="Z88" s="16">
        <v>0.217877094972067</v>
      </c>
      <c r="AA88" s="16" t="s">
        <v>70</v>
      </c>
      <c r="AB88" s="16"/>
      <c r="AC88" s="16"/>
      <c r="AD88" s="16"/>
      <c r="AE88" s="16"/>
      <c r="AF88" s="16"/>
      <c r="AG88" s="16"/>
      <c r="AH88" s="16"/>
    </row>
    <row r="89" spans="2:34" x14ac:dyDescent="0.35">
      <c r="B89" t="s">
        <v>82</v>
      </c>
      <c r="C89" s="16">
        <v>0.31843575418994402</v>
      </c>
      <c r="D89" s="16">
        <v>0.31343283582089598</v>
      </c>
      <c r="E89" s="16">
        <v>0.4</v>
      </c>
      <c r="F89" s="16">
        <v>0.28000000000000003</v>
      </c>
      <c r="G89" s="16"/>
      <c r="H89" s="16">
        <v>0.1875</v>
      </c>
      <c r="I89" s="16">
        <v>0.27777777777777801</v>
      </c>
      <c r="J89" s="16">
        <v>0.38888888888888901</v>
      </c>
      <c r="K89" s="16">
        <v>0.25</v>
      </c>
      <c r="L89" s="16">
        <v>0.36363636363636398</v>
      </c>
      <c r="M89" s="16">
        <v>0.25</v>
      </c>
      <c r="N89" s="16">
        <v>0.44444444444444398</v>
      </c>
      <c r="O89" s="16">
        <v>0.4</v>
      </c>
      <c r="P89" s="16" t="s">
        <v>70</v>
      </c>
      <c r="Q89" s="16">
        <v>0.5</v>
      </c>
      <c r="R89" s="16" t="s">
        <v>70</v>
      </c>
      <c r="S89" s="16">
        <v>0</v>
      </c>
      <c r="T89" s="16">
        <v>0</v>
      </c>
      <c r="U89" s="16">
        <v>0</v>
      </c>
      <c r="V89" s="16" t="s">
        <v>70</v>
      </c>
      <c r="W89" s="16">
        <v>1</v>
      </c>
      <c r="X89" s="16">
        <v>0.66666666666666696</v>
      </c>
      <c r="Y89" s="16"/>
      <c r="Z89" s="16">
        <v>0.31843575418994402</v>
      </c>
      <c r="AA89" s="16" t="s">
        <v>70</v>
      </c>
      <c r="AB89" s="16"/>
      <c r="AC89" s="16"/>
      <c r="AD89" s="16"/>
      <c r="AE89" s="16"/>
      <c r="AF89" s="16"/>
      <c r="AG89" s="16"/>
      <c r="AH89" s="16"/>
    </row>
    <row r="90" spans="2:34" x14ac:dyDescent="0.35">
      <c r="B90" t="s">
        <v>83</v>
      </c>
      <c r="C90" s="16">
        <v>0.11731843575419</v>
      </c>
      <c r="D90" s="16">
        <v>0.104477611940299</v>
      </c>
      <c r="E90" s="16">
        <v>0.2</v>
      </c>
      <c r="F90" s="16">
        <v>0.12</v>
      </c>
      <c r="G90" s="16"/>
      <c r="H90" s="16">
        <v>6.25E-2</v>
      </c>
      <c r="I90" s="16">
        <v>0.16666666666666699</v>
      </c>
      <c r="J90" s="16">
        <v>5.5555555555555601E-2</v>
      </c>
      <c r="K90" s="16">
        <v>0.125</v>
      </c>
      <c r="L90" s="16">
        <v>0.12121212121212099</v>
      </c>
      <c r="M90" s="16">
        <v>0.25</v>
      </c>
      <c r="N90" s="16">
        <v>3.7037037037037E-2</v>
      </c>
      <c r="O90" s="16">
        <v>0.2</v>
      </c>
      <c r="P90" s="16" t="s">
        <v>70</v>
      </c>
      <c r="Q90" s="16">
        <v>0</v>
      </c>
      <c r="R90" s="16" t="s">
        <v>70</v>
      </c>
      <c r="S90" s="16">
        <v>0.66666666666666696</v>
      </c>
      <c r="T90" s="16">
        <v>0.25</v>
      </c>
      <c r="U90" s="16">
        <v>0</v>
      </c>
      <c r="V90" s="16" t="s">
        <v>70</v>
      </c>
      <c r="W90" s="16">
        <v>0</v>
      </c>
      <c r="X90" s="16">
        <v>0</v>
      </c>
      <c r="Y90" s="16"/>
      <c r="Z90" s="16">
        <v>0.11731843575419</v>
      </c>
      <c r="AA90" s="16" t="s">
        <v>70</v>
      </c>
      <c r="AB90" s="16"/>
      <c r="AC90" s="16"/>
      <c r="AD90" s="16"/>
      <c r="AE90" s="16"/>
      <c r="AF90" s="16"/>
      <c r="AG90" s="16"/>
      <c r="AH90" s="16"/>
    </row>
    <row r="91" spans="2:34" x14ac:dyDescent="0.35">
      <c r="B91" t="s">
        <v>54</v>
      </c>
      <c r="C91" s="16">
        <v>0</v>
      </c>
      <c r="D91" s="16">
        <v>0</v>
      </c>
      <c r="E91" s="16">
        <v>0</v>
      </c>
      <c r="F91" s="16">
        <v>0</v>
      </c>
      <c r="G91" s="16"/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 t="s">
        <v>70</v>
      </c>
      <c r="Q91" s="16">
        <v>0</v>
      </c>
      <c r="R91" s="16" t="s">
        <v>70</v>
      </c>
      <c r="S91" s="16">
        <v>0</v>
      </c>
      <c r="T91" s="16">
        <v>0</v>
      </c>
      <c r="U91" s="16">
        <v>0</v>
      </c>
      <c r="V91" s="16" t="s">
        <v>70</v>
      </c>
      <c r="W91" s="16">
        <v>0</v>
      </c>
      <c r="X91" s="16">
        <v>0</v>
      </c>
      <c r="Y91" s="16"/>
      <c r="Z91" s="16">
        <v>0</v>
      </c>
      <c r="AA91" s="16" t="s">
        <v>70</v>
      </c>
      <c r="AB91" s="16"/>
      <c r="AC91" s="16"/>
      <c r="AD91" s="16"/>
      <c r="AE91" s="16"/>
      <c r="AF91" s="16"/>
      <c r="AG91" s="16"/>
      <c r="AH91" s="16"/>
    </row>
    <row r="92" spans="2:34" x14ac:dyDescent="0.35"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</row>
    <row r="93" spans="2:34" x14ac:dyDescent="0.35">
      <c r="B93" s="6" t="s">
        <v>90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</row>
    <row r="94" spans="2:34" x14ac:dyDescent="0.35">
      <c r="B94" s="23" t="s">
        <v>72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</row>
    <row r="95" spans="2:34" x14ac:dyDescent="0.35">
      <c r="B95" t="s">
        <v>79</v>
      </c>
      <c r="C95" s="16">
        <v>4.4692737430167599E-2</v>
      </c>
      <c r="D95" s="16">
        <v>4.47761194029851E-2</v>
      </c>
      <c r="E95" s="16">
        <v>0</v>
      </c>
      <c r="F95" s="16">
        <v>0.08</v>
      </c>
      <c r="G95" s="16"/>
      <c r="H95" s="16">
        <v>0</v>
      </c>
      <c r="I95" s="16">
        <v>0.11111111111111099</v>
      </c>
      <c r="J95" s="16">
        <v>0</v>
      </c>
      <c r="K95" s="16">
        <v>4.1666666666666699E-2</v>
      </c>
      <c r="L95" s="16">
        <v>3.03030303030303E-2</v>
      </c>
      <c r="M95" s="16">
        <v>0</v>
      </c>
      <c r="N95" s="16">
        <v>3.7037037037037E-2</v>
      </c>
      <c r="O95" s="16">
        <v>0</v>
      </c>
      <c r="P95" s="16" t="s">
        <v>70</v>
      </c>
      <c r="Q95" s="16">
        <v>0</v>
      </c>
      <c r="R95" s="16" t="s">
        <v>70</v>
      </c>
      <c r="S95" s="16">
        <v>0</v>
      </c>
      <c r="T95" s="16">
        <v>0.25</v>
      </c>
      <c r="U95" s="16">
        <v>0</v>
      </c>
      <c r="V95" s="16" t="s">
        <v>70</v>
      </c>
      <c r="W95" s="16">
        <v>0</v>
      </c>
      <c r="X95" s="16">
        <v>0</v>
      </c>
      <c r="Y95" s="16"/>
      <c r="Z95" s="16">
        <v>4.4692737430167599E-2</v>
      </c>
      <c r="AA95" s="16" t="s">
        <v>70</v>
      </c>
      <c r="AB95" s="16"/>
      <c r="AC95" s="16"/>
      <c r="AD95" s="16"/>
      <c r="AE95" s="16"/>
      <c r="AF95" s="16"/>
      <c r="AG95" s="16"/>
      <c r="AH95" s="16"/>
    </row>
    <row r="96" spans="2:34" x14ac:dyDescent="0.35">
      <c r="B96" t="s">
        <v>80</v>
      </c>
      <c r="C96" s="16">
        <v>6.7039106145251395E-2</v>
      </c>
      <c r="D96" s="16">
        <v>7.4626865671641798E-2</v>
      </c>
      <c r="E96" s="16">
        <v>6.6666666666666693E-2</v>
      </c>
      <c r="F96" s="16">
        <v>0.04</v>
      </c>
      <c r="G96" s="16"/>
      <c r="H96" s="16">
        <v>0</v>
      </c>
      <c r="I96" s="16">
        <v>0</v>
      </c>
      <c r="J96" s="16">
        <v>5.5555555555555601E-2</v>
      </c>
      <c r="K96" s="16">
        <v>0.125</v>
      </c>
      <c r="L96" s="16">
        <v>9.0909090909090898E-2</v>
      </c>
      <c r="M96" s="16">
        <v>0.25</v>
      </c>
      <c r="N96" s="16">
        <v>0.11111111111111099</v>
      </c>
      <c r="O96" s="16">
        <v>0</v>
      </c>
      <c r="P96" s="16" t="s">
        <v>70</v>
      </c>
      <c r="Q96" s="16">
        <v>0.5</v>
      </c>
      <c r="R96" s="16" t="s">
        <v>70</v>
      </c>
      <c r="S96" s="16">
        <v>0</v>
      </c>
      <c r="T96" s="16">
        <v>0</v>
      </c>
      <c r="U96" s="16">
        <v>0</v>
      </c>
      <c r="V96" s="16" t="s">
        <v>70</v>
      </c>
      <c r="W96" s="16">
        <v>0</v>
      </c>
      <c r="X96" s="16">
        <v>0</v>
      </c>
      <c r="Y96" s="16"/>
      <c r="Z96" s="16">
        <v>6.7039106145251395E-2</v>
      </c>
      <c r="AA96" s="16" t="s">
        <v>70</v>
      </c>
      <c r="AB96" s="16"/>
      <c r="AC96" s="16"/>
      <c r="AD96" s="16"/>
      <c r="AE96" s="16"/>
      <c r="AF96" s="16"/>
      <c r="AG96" s="16"/>
      <c r="AH96" s="16"/>
    </row>
    <row r="97" spans="2:34" x14ac:dyDescent="0.35">
      <c r="B97" t="s">
        <v>81</v>
      </c>
      <c r="C97" s="16">
        <v>0.37988826815642501</v>
      </c>
      <c r="D97" s="16">
        <v>0.365671641791045</v>
      </c>
      <c r="E97" s="16">
        <v>0.66666666666666696</v>
      </c>
      <c r="F97" s="16">
        <v>0.36</v>
      </c>
      <c r="G97" s="16"/>
      <c r="H97" s="16">
        <v>0.3125</v>
      </c>
      <c r="I97" s="16">
        <v>0.5</v>
      </c>
      <c r="J97" s="16">
        <v>0.33333333333333298</v>
      </c>
      <c r="K97" s="16">
        <v>0.29166666666666702</v>
      </c>
      <c r="L97" s="16">
        <v>0.45454545454545497</v>
      </c>
      <c r="M97" s="16">
        <v>0.25</v>
      </c>
      <c r="N97" s="16">
        <v>0.33333333333333298</v>
      </c>
      <c r="O97" s="16">
        <v>0.6</v>
      </c>
      <c r="P97" s="16" t="s">
        <v>70</v>
      </c>
      <c r="Q97" s="16">
        <v>0</v>
      </c>
      <c r="R97" s="16" t="s">
        <v>70</v>
      </c>
      <c r="S97" s="16">
        <v>0</v>
      </c>
      <c r="T97" s="16">
        <v>0.25</v>
      </c>
      <c r="U97" s="16">
        <v>0.66666666666666696</v>
      </c>
      <c r="V97" s="16" t="s">
        <v>70</v>
      </c>
      <c r="W97" s="16">
        <v>0</v>
      </c>
      <c r="X97" s="16">
        <v>0.33333333333333298</v>
      </c>
      <c r="Y97" s="16"/>
      <c r="Z97" s="16">
        <v>0.37988826815642501</v>
      </c>
      <c r="AA97" s="16" t="s">
        <v>70</v>
      </c>
      <c r="AB97" s="16"/>
      <c r="AC97" s="16"/>
      <c r="AD97" s="16"/>
      <c r="AE97" s="16"/>
      <c r="AF97" s="16"/>
      <c r="AG97" s="16"/>
      <c r="AH97" s="16"/>
    </row>
    <row r="98" spans="2:34" x14ac:dyDescent="0.35">
      <c r="B98" t="s">
        <v>82</v>
      </c>
      <c r="C98" s="16">
        <v>9.4972067039106101E-2</v>
      </c>
      <c r="D98" s="16">
        <v>0.104477611940299</v>
      </c>
      <c r="E98" s="16">
        <v>6.6666666666666693E-2</v>
      </c>
      <c r="F98" s="16">
        <v>0.04</v>
      </c>
      <c r="G98" s="16"/>
      <c r="H98" s="16">
        <v>0.25</v>
      </c>
      <c r="I98" s="16">
        <v>0.11111111111111099</v>
      </c>
      <c r="J98" s="16">
        <v>0.11111111111111099</v>
      </c>
      <c r="K98" s="16">
        <v>4.1666666666666699E-2</v>
      </c>
      <c r="L98" s="16">
        <v>3.03030303030303E-2</v>
      </c>
      <c r="M98" s="16">
        <v>0</v>
      </c>
      <c r="N98" s="16">
        <v>0.11111111111111099</v>
      </c>
      <c r="O98" s="16">
        <v>0</v>
      </c>
      <c r="P98" s="16" t="s">
        <v>70</v>
      </c>
      <c r="Q98" s="16">
        <v>0</v>
      </c>
      <c r="R98" s="16" t="s">
        <v>70</v>
      </c>
      <c r="S98" s="16">
        <v>0</v>
      </c>
      <c r="T98" s="16">
        <v>0</v>
      </c>
      <c r="U98" s="16">
        <v>0</v>
      </c>
      <c r="V98" s="16" t="s">
        <v>70</v>
      </c>
      <c r="W98" s="16">
        <v>1</v>
      </c>
      <c r="X98" s="16">
        <v>0.33333333333333298</v>
      </c>
      <c r="Y98" s="16"/>
      <c r="Z98" s="16">
        <v>9.4972067039106101E-2</v>
      </c>
      <c r="AA98" s="16" t="s">
        <v>70</v>
      </c>
      <c r="AB98" s="16"/>
      <c r="AC98" s="16"/>
      <c r="AD98" s="16"/>
      <c r="AE98" s="16"/>
      <c r="AF98" s="16"/>
      <c r="AG98" s="16"/>
      <c r="AH98" s="16"/>
    </row>
    <row r="99" spans="2:34" x14ac:dyDescent="0.35">
      <c r="B99" t="s">
        <v>83</v>
      </c>
      <c r="C99" s="16">
        <v>2.7932960893854698E-2</v>
      </c>
      <c r="D99" s="16">
        <v>2.9850746268656699E-2</v>
      </c>
      <c r="E99" s="16">
        <v>0</v>
      </c>
      <c r="F99" s="16">
        <v>0.04</v>
      </c>
      <c r="G99" s="16"/>
      <c r="H99" s="16">
        <v>0</v>
      </c>
      <c r="I99" s="16">
        <v>2.7777777777777801E-2</v>
      </c>
      <c r="J99" s="16">
        <v>5.5555555555555601E-2</v>
      </c>
      <c r="K99" s="16">
        <v>4.1666666666666699E-2</v>
      </c>
      <c r="L99" s="16">
        <v>0</v>
      </c>
      <c r="M99" s="16">
        <v>0</v>
      </c>
      <c r="N99" s="16">
        <v>0</v>
      </c>
      <c r="O99" s="16">
        <v>0</v>
      </c>
      <c r="P99" s="16" t="s">
        <v>70</v>
      </c>
      <c r="Q99" s="16">
        <v>0</v>
      </c>
      <c r="R99" s="16" t="s">
        <v>70</v>
      </c>
      <c r="S99" s="16">
        <v>0.33333333333333298</v>
      </c>
      <c r="T99" s="16">
        <v>0</v>
      </c>
      <c r="U99" s="16">
        <v>0</v>
      </c>
      <c r="V99" s="16" t="s">
        <v>70</v>
      </c>
      <c r="W99" s="16">
        <v>0</v>
      </c>
      <c r="X99" s="16">
        <v>0.33333333333333298</v>
      </c>
      <c r="Y99" s="16"/>
      <c r="Z99" s="16">
        <v>2.7932960893854698E-2</v>
      </c>
      <c r="AA99" s="16" t="s">
        <v>70</v>
      </c>
      <c r="AB99" s="16"/>
      <c r="AC99" s="16"/>
      <c r="AD99" s="16"/>
      <c r="AE99" s="16"/>
      <c r="AF99" s="16"/>
      <c r="AG99" s="16"/>
      <c r="AH99" s="16"/>
    </row>
    <row r="100" spans="2:34" x14ac:dyDescent="0.35">
      <c r="B100" t="s">
        <v>54</v>
      </c>
      <c r="C100" s="16">
        <v>0.38547486033519601</v>
      </c>
      <c r="D100" s="16">
        <v>0.38059701492537301</v>
      </c>
      <c r="E100" s="16">
        <v>0.2</v>
      </c>
      <c r="F100" s="16">
        <v>0.44</v>
      </c>
      <c r="G100" s="16"/>
      <c r="H100" s="16">
        <v>0.4375</v>
      </c>
      <c r="I100" s="16">
        <v>0.25</v>
      </c>
      <c r="J100" s="16">
        <v>0.44444444444444398</v>
      </c>
      <c r="K100" s="16">
        <v>0.45833333333333298</v>
      </c>
      <c r="L100" s="16">
        <v>0.39393939393939398</v>
      </c>
      <c r="M100" s="16">
        <v>0.5</v>
      </c>
      <c r="N100" s="16">
        <v>0.407407407407407</v>
      </c>
      <c r="O100" s="16">
        <v>0.4</v>
      </c>
      <c r="P100" s="16" t="s">
        <v>70</v>
      </c>
      <c r="Q100" s="16">
        <v>0.5</v>
      </c>
      <c r="R100" s="16" t="s">
        <v>70</v>
      </c>
      <c r="S100" s="16">
        <v>0.66666666666666696</v>
      </c>
      <c r="T100" s="16">
        <v>0.5</v>
      </c>
      <c r="U100" s="16">
        <v>0.33333333333333298</v>
      </c>
      <c r="V100" s="16" t="s">
        <v>70</v>
      </c>
      <c r="W100" s="16">
        <v>0</v>
      </c>
      <c r="X100" s="16">
        <v>0</v>
      </c>
      <c r="Y100" s="16"/>
      <c r="Z100" s="16">
        <v>0.38547486033519601</v>
      </c>
      <c r="AA100" s="16" t="s">
        <v>70</v>
      </c>
      <c r="AB100" s="16"/>
      <c r="AC100" s="16"/>
      <c r="AD100" s="16"/>
      <c r="AE100" s="16"/>
      <c r="AF100" s="16"/>
      <c r="AG100" s="16"/>
      <c r="AH100" s="16"/>
    </row>
    <row r="101" spans="2:34" x14ac:dyDescent="0.35"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</row>
    <row r="102" spans="2:34" x14ac:dyDescent="0.35">
      <c r="B102" s="6" t="s">
        <v>91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</row>
    <row r="103" spans="2:34" x14ac:dyDescent="0.35">
      <c r="B103" s="23" t="s">
        <v>47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</row>
    <row r="104" spans="2:34" x14ac:dyDescent="0.35">
      <c r="B104" t="s">
        <v>62</v>
      </c>
      <c r="C104" s="16">
        <v>0.22133333333333299</v>
      </c>
      <c r="D104" s="16">
        <v>0.19494584837545101</v>
      </c>
      <c r="E104" s="16">
        <v>0.48275862068965503</v>
      </c>
      <c r="F104" s="16">
        <v>0.24561403508771901</v>
      </c>
      <c r="G104" s="16"/>
      <c r="H104" s="16">
        <v>0.194444444444444</v>
      </c>
      <c r="I104" s="16">
        <v>0.20547945205479501</v>
      </c>
      <c r="J104" s="16">
        <v>0.21621621621621601</v>
      </c>
      <c r="K104" s="16">
        <v>0.25</v>
      </c>
      <c r="L104" s="16">
        <v>0.233333333333333</v>
      </c>
      <c r="M104" s="16">
        <v>0.2</v>
      </c>
      <c r="N104" s="16">
        <v>0.25373134328358199</v>
      </c>
      <c r="O104" s="16">
        <v>9.0909090909090898E-2</v>
      </c>
      <c r="P104" s="16">
        <v>0.33333333333333298</v>
      </c>
      <c r="Q104" s="16">
        <v>0.5</v>
      </c>
      <c r="R104" s="16">
        <v>0</v>
      </c>
      <c r="S104" s="16">
        <v>0.16666666666666699</v>
      </c>
      <c r="T104" s="16">
        <v>0.11111111111111099</v>
      </c>
      <c r="U104" s="16">
        <v>0</v>
      </c>
      <c r="V104" s="16">
        <v>0</v>
      </c>
      <c r="W104" s="16">
        <v>0</v>
      </c>
      <c r="X104" s="16">
        <v>0.6</v>
      </c>
      <c r="Y104" s="16"/>
      <c r="Z104" s="16">
        <v>0.21832884097034999</v>
      </c>
      <c r="AA104" s="16">
        <v>0</v>
      </c>
      <c r="AB104" s="16"/>
      <c r="AC104" s="16"/>
      <c r="AD104" s="16"/>
      <c r="AE104" s="16"/>
      <c r="AF104" s="16"/>
      <c r="AG104" s="16"/>
      <c r="AH104" s="16"/>
    </row>
    <row r="105" spans="2:34" x14ac:dyDescent="0.35">
      <c r="B105" t="s">
        <v>63</v>
      </c>
      <c r="C105" s="16">
        <v>0.71199999999999997</v>
      </c>
      <c r="D105" s="16">
        <v>0.75451263537906099</v>
      </c>
      <c r="E105" s="16">
        <v>0.41379310344827602</v>
      </c>
      <c r="F105" s="16">
        <v>0.63157894736842102</v>
      </c>
      <c r="G105" s="16"/>
      <c r="H105" s="16">
        <v>0.75</v>
      </c>
      <c r="I105" s="16">
        <v>0.72602739726027399</v>
      </c>
      <c r="J105" s="16">
        <v>0.72972972972973005</v>
      </c>
      <c r="K105" s="16">
        <v>0.64583333333333304</v>
      </c>
      <c r="L105" s="16">
        <v>0.75</v>
      </c>
      <c r="M105" s="16">
        <v>0.8</v>
      </c>
      <c r="N105" s="16">
        <v>0.64179104477611904</v>
      </c>
      <c r="O105" s="16">
        <v>0.90909090909090895</v>
      </c>
      <c r="P105" s="16">
        <v>0.66666666666666696</v>
      </c>
      <c r="Q105" s="16">
        <v>0.5</v>
      </c>
      <c r="R105" s="16">
        <v>1</v>
      </c>
      <c r="S105" s="16">
        <v>0.66666666666666696</v>
      </c>
      <c r="T105" s="16">
        <v>0.77777777777777801</v>
      </c>
      <c r="U105" s="16">
        <v>1</v>
      </c>
      <c r="V105" s="16">
        <v>1</v>
      </c>
      <c r="W105" s="16">
        <v>0.5</v>
      </c>
      <c r="X105" s="16">
        <v>0.4</v>
      </c>
      <c r="Y105" s="16"/>
      <c r="Z105" s="16">
        <v>0.71428571428571397</v>
      </c>
      <c r="AA105" s="16">
        <v>1</v>
      </c>
      <c r="AB105" s="16"/>
      <c r="AC105" s="16"/>
      <c r="AD105" s="16"/>
      <c r="AE105" s="16"/>
      <c r="AF105" s="16"/>
      <c r="AG105" s="16"/>
      <c r="AH105" s="16"/>
    </row>
    <row r="106" spans="2:34" x14ac:dyDescent="0.35">
      <c r="B106" t="s">
        <v>54</v>
      </c>
      <c r="C106" s="16">
        <v>6.6666666666666693E-2</v>
      </c>
      <c r="D106" s="16">
        <v>5.0541516245487403E-2</v>
      </c>
      <c r="E106" s="16">
        <v>0.10344827586206901</v>
      </c>
      <c r="F106" s="16">
        <v>0.12280701754386</v>
      </c>
      <c r="G106" s="16"/>
      <c r="H106" s="16">
        <v>5.5555555555555601E-2</v>
      </c>
      <c r="I106" s="16">
        <v>6.8493150684931503E-2</v>
      </c>
      <c r="J106" s="16">
        <v>5.4054054054054099E-2</v>
      </c>
      <c r="K106" s="16">
        <v>0.104166666666667</v>
      </c>
      <c r="L106" s="16">
        <v>1.6666666666666701E-2</v>
      </c>
      <c r="M106" s="16">
        <v>0</v>
      </c>
      <c r="N106" s="16">
        <v>0.104477611940299</v>
      </c>
      <c r="O106" s="16">
        <v>0</v>
      </c>
      <c r="P106" s="16">
        <v>0</v>
      </c>
      <c r="Q106" s="16">
        <v>0</v>
      </c>
      <c r="R106" s="16">
        <v>0</v>
      </c>
      <c r="S106" s="16">
        <v>0.16666666666666699</v>
      </c>
      <c r="T106" s="16">
        <v>0.11111111111111099</v>
      </c>
      <c r="U106" s="16">
        <v>0</v>
      </c>
      <c r="V106" s="16">
        <v>0</v>
      </c>
      <c r="W106" s="16">
        <v>0.5</v>
      </c>
      <c r="X106" s="16">
        <v>0</v>
      </c>
      <c r="Y106" s="16"/>
      <c r="Z106" s="16">
        <v>6.7385444743935305E-2</v>
      </c>
      <c r="AA106" s="16">
        <v>0</v>
      </c>
      <c r="AB106" s="16"/>
      <c r="AC106" s="16"/>
      <c r="AD106" s="16"/>
      <c r="AE106" s="16"/>
      <c r="AF106" s="16"/>
      <c r="AG106" s="16"/>
      <c r="AH106" s="16"/>
    </row>
    <row r="107" spans="2:34" x14ac:dyDescent="0.35"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</row>
    <row r="108" spans="2:34" x14ac:dyDescent="0.35">
      <c r="B108" s="6" t="s">
        <v>98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</row>
    <row r="109" spans="2:34" x14ac:dyDescent="0.35">
      <c r="B109" s="23" t="s">
        <v>99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</row>
    <row r="110" spans="2:34" x14ac:dyDescent="0.35">
      <c r="B110" t="s">
        <v>92</v>
      </c>
      <c r="C110" s="16">
        <v>0.530120481927711</v>
      </c>
      <c r="D110" s="16">
        <v>0.5</v>
      </c>
      <c r="E110" s="16">
        <v>0.78571428571428603</v>
      </c>
      <c r="F110" s="16">
        <v>0.35714285714285698</v>
      </c>
      <c r="G110" s="16"/>
      <c r="H110" s="16">
        <v>0.14285714285714299</v>
      </c>
      <c r="I110" s="16">
        <v>0.53333333333333299</v>
      </c>
      <c r="J110" s="16">
        <v>0.5</v>
      </c>
      <c r="K110" s="16">
        <v>0.58333333333333304</v>
      </c>
      <c r="L110" s="16">
        <v>0.57142857142857095</v>
      </c>
      <c r="M110" s="16">
        <v>0</v>
      </c>
      <c r="N110" s="16">
        <v>0.58823529411764697</v>
      </c>
      <c r="O110" s="16">
        <v>0</v>
      </c>
      <c r="P110" s="16">
        <v>1</v>
      </c>
      <c r="Q110" s="16">
        <v>0.5</v>
      </c>
      <c r="R110" s="16" t="s">
        <v>70</v>
      </c>
      <c r="S110" s="16">
        <v>0</v>
      </c>
      <c r="T110" s="16">
        <v>1</v>
      </c>
      <c r="U110" s="16" t="s">
        <v>70</v>
      </c>
      <c r="V110" s="16" t="s">
        <v>70</v>
      </c>
      <c r="W110" s="16" t="s">
        <v>70</v>
      </c>
      <c r="X110" s="16">
        <v>1</v>
      </c>
      <c r="Y110" s="16"/>
      <c r="Z110" s="16">
        <v>0.51851851851851805</v>
      </c>
      <c r="AA110" s="16" t="s">
        <v>70</v>
      </c>
      <c r="AB110" s="16"/>
      <c r="AC110" s="16"/>
      <c r="AD110" s="16"/>
      <c r="AE110" s="16"/>
      <c r="AF110" s="16"/>
      <c r="AG110" s="16"/>
      <c r="AH110" s="16"/>
    </row>
    <row r="111" spans="2:34" x14ac:dyDescent="0.35">
      <c r="B111" t="s">
        <v>93</v>
      </c>
      <c r="C111" s="16">
        <v>0.50602409638554202</v>
      </c>
      <c r="D111" s="16">
        <v>0.53703703703703698</v>
      </c>
      <c r="E111" s="16">
        <v>0.71428571428571397</v>
      </c>
      <c r="F111" s="16">
        <v>0.214285714285714</v>
      </c>
      <c r="G111" s="16"/>
      <c r="H111" s="16">
        <v>0.42857142857142899</v>
      </c>
      <c r="I111" s="16">
        <v>0.73333333333333295</v>
      </c>
      <c r="J111" s="16">
        <v>0.625</v>
      </c>
      <c r="K111" s="16">
        <v>0.16666666666666699</v>
      </c>
      <c r="L111" s="16">
        <v>0.64285714285714302</v>
      </c>
      <c r="M111" s="16">
        <v>0</v>
      </c>
      <c r="N111" s="16">
        <v>0.35294117647058798</v>
      </c>
      <c r="O111" s="16">
        <v>1</v>
      </c>
      <c r="P111" s="16">
        <v>1</v>
      </c>
      <c r="Q111" s="16">
        <v>0.5</v>
      </c>
      <c r="R111" s="16" t="s">
        <v>70</v>
      </c>
      <c r="S111" s="16">
        <v>0</v>
      </c>
      <c r="T111" s="16">
        <v>1</v>
      </c>
      <c r="U111" s="16" t="s">
        <v>70</v>
      </c>
      <c r="V111" s="16" t="s">
        <v>70</v>
      </c>
      <c r="W111" s="16" t="s">
        <v>70</v>
      </c>
      <c r="X111" s="16">
        <v>0.66666666666666696</v>
      </c>
      <c r="Y111" s="16"/>
      <c r="Z111" s="16">
        <v>0.51851851851851805</v>
      </c>
      <c r="AA111" s="16" t="s">
        <v>70</v>
      </c>
      <c r="AB111" s="16"/>
      <c r="AC111" s="16"/>
      <c r="AD111" s="16"/>
      <c r="AE111" s="16"/>
      <c r="AF111" s="16"/>
      <c r="AG111" s="16"/>
      <c r="AH111" s="16"/>
    </row>
    <row r="112" spans="2:34" x14ac:dyDescent="0.35">
      <c r="B112" t="s">
        <v>94</v>
      </c>
      <c r="C112" s="16">
        <v>0.34939759036144602</v>
      </c>
      <c r="D112" s="16">
        <v>0.33333333333333298</v>
      </c>
      <c r="E112" s="16">
        <v>0.42857142857142899</v>
      </c>
      <c r="F112" s="16">
        <v>0.35714285714285698</v>
      </c>
      <c r="G112" s="16"/>
      <c r="H112" s="16">
        <v>0</v>
      </c>
      <c r="I112" s="16">
        <v>0.4</v>
      </c>
      <c r="J112" s="16">
        <v>0.25</v>
      </c>
      <c r="K112" s="16">
        <v>0.25</v>
      </c>
      <c r="L112" s="16">
        <v>0.5</v>
      </c>
      <c r="M112" s="16">
        <v>0</v>
      </c>
      <c r="N112" s="16">
        <v>0.35294117647058798</v>
      </c>
      <c r="O112" s="16">
        <v>0</v>
      </c>
      <c r="P112" s="16">
        <v>1</v>
      </c>
      <c r="Q112" s="16">
        <v>0.5</v>
      </c>
      <c r="R112" s="16" t="s">
        <v>70</v>
      </c>
      <c r="S112" s="16">
        <v>1</v>
      </c>
      <c r="T112" s="16">
        <v>1</v>
      </c>
      <c r="U112" s="16" t="s">
        <v>70</v>
      </c>
      <c r="V112" s="16" t="s">
        <v>70</v>
      </c>
      <c r="W112" s="16" t="s">
        <v>70</v>
      </c>
      <c r="X112" s="16">
        <v>0.33333333333333298</v>
      </c>
      <c r="Y112" s="16"/>
      <c r="Z112" s="16">
        <v>0.33333333333333298</v>
      </c>
      <c r="AA112" s="16" t="s">
        <v>70</v>
      </c>
      <c r="AB112" s="16"/>
      <c r="AC112" s="16"/>
      <c r="AD112" s="16"/>
      <c r="AE112" s="16"/>
      <c r="AF112" s="16"/>
      <c r="AG112" s="16"/>
      <c r="AH112" s="16"/>
    </row>
    <row r="113" spans="2:34" x14ac:dyDescent="0.35">
      <c r="B113" t="s">
        <v>95</v>
      </c>
      <c r="C113" s="16">
        <v>0.19277108433734899</v>
      </c>
      <c r="D113" s="16">
        <v>0.240740740740741</v>
      </c>
      <c r="E113" s="16">
        <v>0</v>
      </c>
      <c r="F113" s="16">
        <v>0.214285714285714</v>
      </c>
      <c r="G113" s="16"/>
      <c r="H113" s="16">
        <v>0.28571428571428598</v>
      </c>
      <c r="I113" s="16">
        <v>0.266666666666667</v>
      </c>
      <c r="J113" s="16">
        <v>0.5</v>
      </c>
      <c r="K113" s="16">
        <v>8.3333333333333301E-2</v>
      </c>
      <c r="L113" s="16">
        <v>7.1428571428571397E-2</v>
      </c>
      <c r="M113" s="16">
        <v>0</v>
      </c>
      <c r="N113" s="16">
        <v>0.11764705882352899</v>
      </c>
      <c r="O113" s="16">
        <v>0</v>
      </c>
      <c r="P113" s="16">
        <v>0</v>
      </c>
      <c r="Q113" s="16">
        <v>0</v>
      </c>
      <c r="R113" s="16" t="s">
        <v>70</v>
      </c>
      <c r="S113" s="16">
        <v>0</v>
      </c>
      <c r="T113" s="16">
        <v>1</v>
      </c>
      <c r="U113" s="16" t="s">
        <v>70</v>
      </c>
      <c r="V113" s="16" t="s">
        <v>70</v>
      </c>
      <c r="W113" s="16" t="s">
        <v>70</v>
      </c>
      <c r="X113" s="16">
        <v>0.33333333333333298</v>
      </c>
      <c r="Y113" s="16"/>
      <c r="Z113" s="16">
        <v>0.19753086419753099</v>
      </c>
      <c r="AA113" s="16" t="s">
        <v>70</v>
      </c>
      <c r="AB113" s="16"/>
      <c r="AC113" s="16"/>
      <c r="AD113" s="16"/>
      <c r="AE113" s="16"/>
      <c r="AF113" s="16"/>
      <c r="AG113" s="16"/>
      <c r="AH113" s="16"/>
    </row>
    <row r="114" spans="2:34" x14ac:dyDescent="0.35">
      <c r="B114" t="s">
        <v>96</v>
      </c>
      <c r="C114" s="16">
        <v>0.120481927710843</v>
      </c>
      <c r="D114" s="16">
        <v>0.11111111111111099</v>
      </c>
      <c r="E114" s="16">
        <v>0.14285714285714299</v>
      </c>
      <c r="F114" s="16">
        <v>0.14285714285714299</v>
      </c>
      <c r="G114" s="16"/>
      <c r="H114" s="16">
        <v>0</v>
      </c>
      <c r="I114" s="16">
        <v>0</v>
      </c>
      <c r="J114" s="16">
        <v>0.25</v>
      </c>
      <c r="K114" s="16">
        <v>0.25</v>
      </c>
      <c r="L114" s="16">
        <v>7.1428571428571397E-2</v>
      </c>
      <c r="M114" s="16">
        <v>0</v>
      </c>
      <c r="N114" s="16">
        <v>0.11764705882352899</v>
      </c>
      <c r="O114" s="16">
        <v>0</v>
      </c>
      <c r="P114" s="16">
        <v>0</v>
      </c>
      <c r="Q114" s="16">
        <v>0.5</v>
      </c>
      <c r="R114" s="16" t="s">
        <v>70</v>
      </c>
      <c r="S114" s="16">
        <v>0</v>
      </c>
      <c r="T114" s="16">
        <v>0</v>
      </c>
      <c r="U114" s="16" t="s">
        <v>70</v>
      </c>
      <c r="V114" s="16" t="s">
        <v>70</v>
      </c>
      <c r="W114" s="16" t="s">
        <v>70</v>
      </c>
      <c r="X114" s="16">
        <v>0.33333333333333298</v>
      </c>
      <c r="Y114" s="16"/>
      <c r="Z114" s="16">
        <v>0.12345679012345701</v>
      </c>
      <c r="AA114" s="16" t="s">
        <v>70</v>
      </c>
      <c r="AB114" s="16"/>
      <c r="AC114" s="16"/>
      <c r="AD114" s="16"/>
      <c r="AE114" s="16"/>
      <c r="AF114" s="16"/>
      <c r="AG114" s="16"/>
      <c r="AH114" s="16"/>
    </row>
    <row r="115" spans="2:34" x14ac:dyDescent="0.35">
      <c r="B115" t="s">
        <v>68</v>
      </c>
      <c r="C115" s="16">
        <v>0.14457831325301199</v>
      </c>
      <c r="D115" s="16">
        <v>0.148148148148148</v>
      </c>
      <c r="E115" s="16">
        <v>7.1428571428571397E-2</v>
      </c>
      <c r="F115" s="16">
        <v>0.214285714285714</v>
      </c>
      <c r="G115" s="16"/>
      <c r="H115" s="16">
        <v>0.14285714285714299</v>
      </c>
      <c r="I115" s="16">
        <v>6.6666666666666693E-2</v>
      </c>
      <c r="J115" s="16">
        <v>0.25</v>
      </c>
      <c r="K115" s="16">
        <v>0.25</v>
      </c>
      <c r="L115" s="16">
        <v>7.1428571428571397E-2</v>
      </c>
      <c r="M115" s="16">
        <v>1</v>
      </c>
      <c r="N115" s="16">
        <v>0.17647058823529399</v>
      </c>
      <c r="O115" s="16">
        <v>0</v>
      </c>
      <c r="P115" s="16">
        <v>0</v>
      </c>
      <c r="Q115" s="16">
        <v>0</v>
      </c>
      <c r="R115" s="16" t="s">
        <v>70</v>
      </c>
      <c r="S115" s="16">
        <v>0</v>
      </c>
      <c r="T115" s="16">
        <v>0</v>
      </c>
      <c r="U115" s="16" t="s">
        <v>70</v>
      </c>
      <c r="V115" s="16" t="s">
        <v>70</v>
      </c>
      <c r="W115" s="16" t="s">
        <v>70</v>
      </c>
      <c r="X115" s="16">
        <v>0</v>
      </c>
      <c r="Y115" s="16"/>
      <c r="Z115" s="16">
        <v>0.148148148148148</v>
      </c>
      <c r="AA115" s="16" t="s">
        <v>70</v>
      </c>
      <c r="AB115" s="16"/>
      <c r="AC115" s="16"/>
      <c r="AD115" s="16"/>
      <c r="AE115" s="16"/>
      <c r="AF115" s="16"/>
      <c r="AG115" s="16"/>
      <c r="AH115" s="16"/>
    </row>
    <row r="116" spans="2:34" x14ac:dyDescent="0.35">
      <c r="B116" t="s">
        <v>97</v>
      </c>
      <c r="C116" s="16">
        <v>3.6144578313252997E-2</v>
      </c>
      <c r="D116" s="16">
        <v>3.7037037037037E-2</v>
      </c>
      <c r="E116" s="16">
        <v>0</v>
      </c>
      <c r="F116" s="16">
        <v>7.1428571428571397E-2</v>
      </c>
      <c r="G116" s="16"/>
      <c r="H116" s="16">
        <v>0.14285714285714299</v>
      </c>
      <c r="I116" s="16">
        <v>0</v>
      </c>
      <c r="J116" s="16">
        <v>0.125</v>
      </c>
      <c r="K116" s="16">
        <v>0</v>
      </c>
      <c r="L116" s="16">
        <v>0</v>
      </c>
      <c r="M116" s="16">
        <v>0</v>
      </c>
      <c r="N116" s="16">
        <v>5.8823529411764698E-2</v>
      </c>
      <c r="O116" s="16">
        <v>0</v>
      </c>
      <c r="P116" s="16">
        <v>0</v>
      </c>
      <c r="Q116" s="16">
        <v>0</v>
      </c>
      <c r="R116" s="16" t="s">
        <v>70</v>
      </c>
      <c r="S116" s="16">
        <v>0</v>
      </c>
      <c r="T116" s="16">
        <v>0</v>
      </c>
      <c r="U116" s="16" t="s">
        <v>70</v>
      </c>
      <c r="V116" s="16" t="s">
        <v>70</v>
      </c>
      <c r="W116" s="16" t="s">
        <v>70</v>
      </c>
      <c r="X116" s="16">
        <v>0</v>
      </c>
      <c r="Y116" s="16"/>
      <c r="Z116" s="16">
        <v>3.7037037037037E-2</v>
      </c>
      <c r="AA116" s="16" t="s">
        <v>70</v>
      </c>
      <c r="AB116" s="16"/>
      <c r="AC116" s="16"/>
      <c r="AD116" s="16"/>
      <c r="AE116" s="16"/>
      <c r="AF116" s="16"/>
      <c r="AG116" s="16"/>
      <c r="AH116" s="16"/>
    </row>
    <row r="117" spans="2:34" x14ac:dyDescent="0.35"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</row>
    <row r="118" spans="2:34" x14ac:dyDescent="0.35">
      <c r="B118" s="6" t="s">
        <v>104</v>
      </c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</row>
    <row r="119" spans="2:34" x14ac:dyDescent="0.35">
      <c r="B119" s="23" t="s">
        <v>99</v>
      </c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</row>
    <row r="120" spans="2:34" x14ac:dyDescent="0.35">
      <c r="B120" t="s">
        <v>100</v>
      </c>
      <c r="C120" s="16">
        <v>0.23529411764705899</v>
      </c>
      <c r="D120" s="16">
        <v>0.214285714285714</v>
      </c>
      <c r="E120" s="16">
        <v>0.28571428571428598</v>
      </c>
      <c r="F120" s="16">
        <v>0.214285714285714</v>
      </c>
      <c r="G120" s="16"/>
      <c r="H120" s="16">
        <v>0.14285714285714299</v>
      </c>
      <c r="I120" s="16">
        <v>0.3125</v>
      </c>
      <c r="J120" s="16">
        <v>0.375</v>
      </c>
      <c r="K120" s="16">
        <v>8.3333333333333301E-2</v>
      </c>
      <c r="L120" s="16">
        <v>7.1428571428571397E-2</v>
      </c>
      <c r="M120" s="16">
        <v>0</v>
      </c>
      <c r="N120" s="16">
        <v>0.44444444444444398</v>
      </c>
      <c r="O120" s="16">
        <v>0</v>
      </c>
      <c r="P120" s="16">
        <v>1</v>
      </c>
      <c r="Q120" s="16">
        <v>0</v>
      </c>
      <c r="R120" s="16" t="s">
        <v>70</v>
      </c>
      <c r="S120" s="16">
        <v>0</v>
      </c>
      <c r="T120" s="16">
        <v>0</v>
      </c>
      <c r="U120" s="16" t="s">
        <v>70</v>
      </c>
      <c r="V120" s="16" t="s">
        <v>70</v>
      </c>
      <c r="W120" s="16" t="s">
        <v>70</v>
      </c>
      <c r="X120" s="16">
        <v>0</v>
      </c>
      <c r="Y120" s="16"/>
      <c r="Z120" s="16">
        <v>0.22891566265060201</v>
      </c>
      <c r="AA120" s="16" t="s">
        <v>70</v>
      </c>
      <c r="AB120" s="16"/>
      <c r="AC120" s="16"/>
      <c r="AD120" s="16"/>
      <c r="AE120" s="16"/>
      <c r="AF120" s="16"/>
      <c r="AG120" s="16"/>
      <c r="AH120" s="16"/>
    </row>
    <row r="121" spans="2:34" x14ac:dyDescent="0.35">
      <c r="B121" t="s">
        <v>101</v>
      </c>
      <c r="C121" s="16">
        <v>0.17647058823529399</v>
      </c>
      <c r="D121" s="16">
        <v>0.160714285714286</v>
      </c>
      <c r="E121" s="16">
        <v>0.28571428571428598</v>
      </c>
      <c r="F121" s="16">
        <v>0.14285714285714299</v>
      </c>
      <c r="G121" s="16"/>
      <c r="H121" s="16">
        <v>0.28571428571428598</v>
      </c>
      <c r="I121" s="16">
        <v>0.1875</v>
      </c>
      <c r="J121" s="16">
        <v>0.25</v>
      </c>
      <c r="K121" s="16">
        <v>0</v>
      </c>
      <c r="L121" s="16">
        <v>0.214285714285714</v>
      </c>
      <c r="M121" s="16">
        <v>0</v>
      </c>
      <c r="N121" s="16">
        <v>0.16666666666666699</v>
      </c>
      <c r="O121" s="16">
        <v>1</v>
      </c>
      <c r="P121" s="16">
        <v>1</v>
      </c>
      <c r="Q121" s="16">
        <v>0</v>
      </c>
      <c r="R121" s="16" t="s">
        <v>70</v>
      </c>
      <c r="S121" s="16">
        <v>0</v>
      </c>
      <c r="T121" s="16">
        <v>0</v>
      </c>
      <c r="U121" s="16" t="s">
        <v>70</v>
      </c>
      <c r="V121" s="16" t="s">
        <v>70</v>
      </c>
      <c r="W121" s="16" t="s">
        <v>70</v>
      </c>
      <c r="X121" s="16">
        <v>0</v>
      </c>
      <c r="Y121" s="16"/>
      <c r="Z121" s="16">
        <v>0.16867469879518099</v>
      </c>
      <c r="AA121" s="16" t="s">
        <v>70</v>
      </c>
      <c r="AB121" s="16"/>
      <c r="AC121" s="16"/>
      <c r="AD121" s="16"/>
      <c r="AE121" s="16"/>
      <c r="AF121" s="16"/>
      <c r="AG121" s="16"/>
      <c r="AH121" s="16"/>
    </row>
    <row r="122" spans="2:34" x14ac:dyDescent="0.35">
      <c r="B122" t="s">
        <v>102</v>
      </c>
      <c r="C122" s="16">
        <v>0.152941176470588</v>
      </c>
      <c r="D122" s="16">
        <v>0.125</v>
      </c>
      <c r="E122" s="16">
        <v>0.35714285714285698</v>
      </c>
      <c r="F122" s="16">
        <v>7.1428571428571397E-2</v>
      </c>
      <c r="G122" s="16"/>
      <c r="H122" s="16">
        <v>0.14285714285714299</v>
      </c>
      <c r="I122" s="16">
        <v>0.125</v>
      </c>
      <c r="J122" s="16">
        <v>0.125</v>
      </c>
      <c r="K122" s="16">
        <v>0.16666666666666699</v>
      </c>
      <c r="L122" s="16">
        <v>0.14285714285714299</v>
      </c>
      <c r="M122" s="16">
        <v>0</v>
      </c>
      <c r="N122" s="16">
        <v>0.16666666666666699</v>
      </c>
      <c r="O122" s="16">
        <v>0</v>
      </c>
      <c r="P122" s="16">
        <v>1</v>
      </c>
      <c r="Q122" s="16">
        <v>0</v>
      </c>
      <c r="R122" s="16" t="s">
        <v>70</v>
      </c>
      <c r="S122" s="16">
        <v>1</v>
      </c>
      <c r="T122" s="16">
        <v>0</v>
      </c>
      <c r="U122" s="16" t="s">
        <v>70</v>
      </c>
      <c r="V122" s="16" t="s">
        <v>70</v>
      </c>
      <c r="W122" s="16" t="s">
        <v>70</v>
      </c>
      <c r="X122" s="16">
        <v>0</v>
      </c>
      <c r="Y122" s="16"/>
      <c r="Z122" s="16">
        <v>0.14457831325301199</v>
      </c>
      <c r="AA122" s="16" t="s">
        <v>70</v>
      </c>
      <c r="AB122" s="16"/>
      <c r="AC122" s="16"/>
      <c r="AD122" s="16"/>
      <c r="AE122" s="16"/>
      <c r="AF122" s="16"/>
      <c r="AG122" s="16"/>
      <c r="AH122" s="16"/>
    </row>
    <row r="123" spans="2:34" x14ac:dyDescent="0.35">
      <c r="B123" t="s">
        <v>103</v>
      </c>
      <c r="C123" s="16">
        <v>0.14117647058823499</v>
      </c>
      <c r="D123" s="16">
        <v>8.9285714285714302E-2</v>
      </c>
      <c r="E123" s="16">
        <v>0.35714285714285698</v>
      </c>
      <c r="F123" s="16">
        <v>7.1428571428571397E-2</v>
      </c>
      <c r="G123" s="16"/>
      <c r="H123" s="16">
        <v>0.14285714285714299</v>
      </c>
      <c r="I123" s="16">
        <v>0.1875</v>
      </c>
      <c r="J123" s="16">
        <v>0.25</v>
      </c>
      <c r="K123" s="16">
        <v>0.25</v>
      </c>
      <c r="L123" s="16">
        <v>7.1428571428571397E-2</v>
      </c>
      <c r="M123" s="16">
        <v>0</v>
      </c>
      <c r="N123" s="16">
        <v>5.5555555555555601E-2</v>
      </c>
      <c r="O123" s="16">
        <v>0</v>
      </c>
      <c r="P123" s="16">
        <v>0</v>
      </c>
      <c r="Q123" s="16">
        <v>0</v>
      </c>
      <c r="R123" s="16" t="s">
        <v>70</v>
      </c>
      <c r="S123" s="16">
        <v>0</v>
      </c>
      <c r="T123" s="16">
        <v>1</v>
      </c>
      <c r="U123" s="16" t="s">
        <v>70</v>
      </c>
      <c r="V123" s="16" t="s">
        <v>70</v>
      </c>
      <c r="W123" s="16" t="s">
        <v>70</v>
      </c>
      <c r="X123" s="16">
        <v>0</v>
      </c>
      <c r="Y123" s="16"/>
      <c r="Z123" s="16">
        <v>0.132530120481928</v>
      </c>
      <c r="AA123" s="16" t="s">
        <v>70</v>
      </c>
      <c r="AB123" s="16"/>
      <c r="AC123" s="16"/>
      <c r="AD123" s="16"/>
      <c r="AE123" s="16"/>
      <c r="AF123" s="16"/>
      <c r="AG123" s="16"/>
      <c r="AH123" s="16"/>
    </row>
    <row r="124" spans="2:34" x14ac:dyDescent="0.35">
      <c r="B124" t="s">
        <v>68</v>
      </c>
      <c r="C124" s="16">
        <v>0.247058823529412</v>
      </c>
      <c r="D124" s="16">
        <v>0.30357142857142899</v>
      </c>
      <c r="E124" s="16">
        <v>0.14285714285714299</v>
      </c>
      <c r="F124" s="16">
        <v>0.14285714285714299</v>
      </c>
      <c r="G124" s="16"/>
      <c r="H124" s="16">
        <v>0.42857142857142899</v>
      </c>
      <c r="I124" s="16">
        <v>0.125</v>
      </c>
      <c r="J124" s="16">
        <v>0.125</v>
      </c>
      <c r="K124" s="16">
        <v>0.16666666666666699</v>
      </c>
      <c r="L124" s="16">
        <v>0.28571428571428598</v>
      </c>
      <c r="M124" s="16">
        <v>1</v>
      </c>
      <c r="N124" s="16">
        <v>0.27777777777777801</v>
      </c>
      <c r="O124" s="16">
        <v>0</v>
      </c>
      <c r="P124" s="16">
        <v>0</v>
      </c>
      <c r="Q124" s="16">
        <v>0.5</v>
      </c>
      <c r="R124" s="16" t="s">
        <v>70</v>
      </c>
      <c r="S124" s="16">
        <v>0</v>
      </c>
      <c r="T124" s="16">
        <v>0</v>
      </c>
      <c r="U124" s="16" t="s">
        <v>70</v>
      </c>
      <c r="V124" s="16" t="s">
        <v>70</v>
      </c>
      <c r="W124" s="16" t="s">
        <v>70</v>
      </c>
      <c r="X124" s="16">
        <v>0.66666666666666696</v>
      </c>
      <c r="Y124" s="16"/>
      <c r="Z124" s="16">
        <v>0.25301204819277101</v>
      </c>
      <c r="AA124" s="16" t="s">
        <v>70</v>
      </c>
      <c r="AB124" s="16"/>
      <c r="AC124" s="16"/>
      <c r="AD124" s="16"/>
      <c r="AE124" s="16"/>
      <c r="AF124" s="16"/>
      <c r="AG124" s="16"/>
      <c r="AH124" s="16"/>
    </row>
    <row r="125" spans="2:34" x14ac:dyDescent="0.35">
      <c r="B125" t="s">
        <v>97</v>
      </c>
      <c r="C125" s="16">
        <v>0.28235294117647097</v>
      </c>
      <c r="D125" s="16">
        <v>0.25</v>
      </c>
      <c r="E125" s="16">
        <v>0.214285714285714</v>
      </c>
      <c r="F125" s="16">
        <v>0.5</v>
      </c>
      <c r="G125" s="16"/>
      <c r="H125" s="16">
        <v>0.28571428571428598</v>
      </c>
      <c r="I125" s="16">
        <v>0.1875</v>
      </c>
      <c r="J125" s="16">
        <v>0.25</v>
      </c>
      <c r="K125" s="16">
        <v>0.5</v>
      </c>
      <c r="L125" s="16">
        <v>0.5</v>
      </c>
      <c r="M125" s="16">
        <v>0</v>
      </c>
      <c r="N125" s="16">
        <v>0.11111111111111099</v>
      </c>
      <c r="O125" s="16">
        <v>0</v>
      </c>
      <c r="P125" s="16">
        <v>0</v>
      </c>
      <c r="Q125" s="16">
        <v>0.5</v>
      </c>
      <c r="R125" s="16" t="s">
        <v>70</v>
      </c>
      <c r="S125" s="16">
        <v>0</v>
      </c>
      <c r="T125" s="16">
        <v>0</v>
      </c>
      <c r="U125" s="16" t="s">
        <v>70</v>
      </c>
      <c r="V125" s="16" t="s">
        <v>70</v>
      </c>
      <c r="W125" s="16" t="s">
        <v>70</v>
      </c>
      <c r="X125" s="16">
        <v>0.33333333333333298</v>
      </c>
      <c r="Y125" s="16"/>
      <c r="Z125" s="16">
        <v>0.28915662650602397</v>
      </c>
      <c r="AA125" s="16" t="s">
        <v>70</v>
      </c>
      <c r="AB125" s="16"/>
      <c r="AC125" s="16"/>
      <c r="AD125" s="16"/>
      <c r="AE125" s="16"/>
      <c r="AF125" s="16"/>
      <c r="AG125" s="16"/>
      <c r="AH125" s="16"/>
    </row>
    <row r="126" spans="2:34" x14ac:dyDescent="0.35"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</row>
    <row r="127" spans="2:34" x14ac:dyDescent="0.35">
      <c r="B127" s="6" t="s">
        <v>118</v>
      </c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</row>
    <row r="128" spans="2:34" x14ac:dyDescent="0.35">
      <c r="B128" s="23" t="s">
        <v>47</v>
      </c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</row>
    <row r="129" spans="2:34" x14ac:dyDescent="0.35">
      <c r="B129" t="s">
        <v>105</v>
      </c>
      <c r="C129" s="16">
        <v>0</v>
      </c>
      <c r="D129" s="16">
        <v>0</v>
      </c>
      <c r="E129" s="16">
        <v>0</v>
      </c>
      <c r="F129" s="16">
        <v>0</v>
      </c>
      <c r="G129" s="16"/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/>
      <c r="Z129" s="16">
        <v>0</v>
      </c>
      <c r="AA129" s="16">
        <v>0</v>
      </c>
      <c r="AB129" s="16"/>
      <c r="AC129" s="16"/>
      <c r="AD129" s="16"/>
      <c r="AE129" s="16"/>
      <c r="AF129" s="16"/>
      <c r="AG129" s="16"/>
      <c r="AH129" s="16"/>
    </row>
    <row r="130" spans="2:34" x14ac:dyDescent="0.35">
      <c r="B130" t="s">
        <v>106</v>
      </c>
      <c r="C130" s="16">
        <v>0.192</v>
      </c>
      <c r="D130" s="16">
        <v>0.180505415162455</v>
      </c>
      <c r="E130" s="16">
        <v>0.17241379310344801</v>
      </c>
      <c r="F130" s="16">
        <v>0.24561403508771901</v>
      </c>
      <c r="G130" s="16"/>
      <c r="H130" s="16">
        <v>0.30555555555555602</v>
      </c>
      <c r="I130" s="16">
        <v>0.19178082191780799</v>
      </c>
      <c r="J130" s="16">
        <v>0.108108108108108</v>
      </c>
      <c r="K130" s="16">
        <v>0.20833333333333301</v>
      </c>
      <c r="L130" s="16">
        <v>0.21666666666666701</v>
      </c>
      <c r="M130" s="16">
        <v>0</v>
      </c>
      <c r="N130" s="16">
        <v>0.134328358208955</v>
      </c>
      <c r="O130" s="16">
        <v>0.18181818181818199</v>
      </c>
      <c r="P130" s="16">
        <v>0</v>
      </c>
      <c r="Q130" s="16">
        <v>0.25</v>
      </c>
      <c r="R130" s="16">
        <v>0.5</v>
      </c>
      <c r="S130" s="16">
        <v>0</v>
      </c>
      <c r="T130" s="16">
        <v>0.33333333333333298</v>
      </c>
      <c r="U130" s="16">
        <v>0.4</v>
      </c>
      <c r="V130" s="16">
        <v>0</v>
      </c>
      <c r="W130" s="16">
        <v>0.5</v>
      </c>
      <c r="X130" s="16">
        <v>0.2</v>
      </c>
      <c r="Y130" s="16"/>
      <c r="Z130" s="16">
        <v>0.19137466307277601</v>
      </c>
      <c r="AA130" s="16">
        <v>0</v>
      </c>
      <c r="AB130" s="16"/>
      <c r="AC130" s="16"/>
      <c r="AD130" s="16"/>
      <c r="AE130" s="16"/>
      <c r="AF130" s="16"/>
      <c r="AG130" s="16"/>
      <c r="AH130" s="16"/>
    </row>
    <row r="131" spans="2:34" x14ac:dyDescent="0.35">
      <c r="B131" t="s">
        <v>107</v>
      </c>
      <c r="C131" s="16">
        <v>0.146666666666667</v>
      </c>
      <c r="D131" s="16">
        <v>0.14440433212996401</v>
      </c>
      <c r="E131" s="16">
        <v>0.31034482758620702</v>
      </c>
      <c r="F131" s="16">
        <v>0.105263157894737</v>
      </c>
      <c r="G131" s="16"/>
      <c r="H131" s="16">
        <v>5.5555555555555601E-2</v>
      </c>
      <c r="I131" s="16">
        <v>6.8493150684931503E-2</v>
      </c>
      <c r="J131" s="16">
        <v>0.18918918918918901</v>
      </c>
      <c r="K131" s="16">
        <v>0.125</v>
      </c>
      <c r="L131" s="16">
        <v>0.21666666666666701</v>
      </c>
      <c r="M131" s="16">
        <v>0</v>
      </c>
      <c r="N131" s="16">
        <v>0.14925373134328401</v>
      </c>
      <c r="O131" s="16">
        <v>0.27272727272727298</v>
      </c>
      <c r="P131" s="16">
        <v>0.66666666666666696</v>
      </c>
      <c r="Q131" s="16">
        <v>0</v>
      </c>
      <c r="R131" s="16">
        <v>0.5</v>
      </c>
      <c r="S131" s="16">
        <v>0.33333333333333298</v>
      </c>
      <c r="T131" s="16">
        <v>0</v>
      </c>
      <c r="U131" s="16">
        <v>0.2</v>
      </c>
      <c r="V131" s="16">
        <v>0.5</v>
      </c>
      <c r="W131" s="16">
        <v>0.5</v>
      </c>
      <c r="X131" s="16">
        <v>0.2</v>
      </c>
      <c r="Y131" s="16"/>
      <c r="Z131" s="16">
        <v>0.14824797843665799</v>
      </c>
      <c r="AA131" s="16">
        <v>0</v>
      </c>
      <c r="AB131" s="16"/>
      <c r="AC131" s="16"/>
      <c r="AD131" s="16"/>
      <c r="AE131" s="16"/>
      <c r="AF131" s="16"/>
      <c r="AG131" s="16"/>
      <c r="AH131" s="16"/>
    </row>
    <row r="132" spans="2:34" x14ac:dyDescent="0.35">
      <c r="B132" t="s">
        <v>108</v>
      </c>
      <c r="C132" s="16">
        <v>0.165333333333333</v>
      </c>
      <c r="D132" s="16">
        <v>0.17689530685920599</v>
      </c>
      <c r="E132" s="16">
        <v>0.17241379310344801</v>
      </c>
      <c r="F132" s="16">
        <v>0.140350877192982</v>
      </c>
      <c r="G132" s="16"/>
      <c r="H132" s="16">
        <v>0.194444444444444</v>
      </c>
      <c r="I132" s="16">
        <v>0.20547945205479501</v>
      </c>
      <c r="J132" s="16">
        <v>0.162162162162162</v>
      </c>
      <c r="K132" s="16">
        <v>0.14583333333333301</v>
      </c>
      <c r="L132" s="16">
        <v>0.15</v>
      </c>
      <c r="M132" s="16">
        <v>0.4</v>
      </c>
      <c r="N132" s="16">
        <v>0.14925373134328401</v>
      </c>
      <c r="O132" s="16">
        <v>9.0909090909090898E-2</v>
      </c>
      <c r="P132" s="16">
        <v>0.33333333333333298</v>
      </c>
      <c r="Q132" s="16">
        <v>0</v>
      </c>
      <c r="R132" s="16">
        <v>0</v>
      </c>
      <c r="S132" s="16">
        <v>0.16666666666666699</v>
      </c>
      <c r="T132" s="16">
        <v>0.22222222222222199</v>
      </c>
      <c r="U132" s="16">
        <v>0</v>
      </c>
      <c r="V132" s="16">
        <v>0.5</v>
      </c>
      <c r="W132" s="16">
        <v>0</v>
      </c>
      <c r="X132" s="16">
        <v>0</v>
      </c>
      <c r="Y132" s="16"/>
      <c r="Z132" s="16">
        <v>0.16711590296496001</v>
      </c>
      <c r="AA132" s="16">
        <v>0</v>
      </c>
      <c r="AB132" s="16"/>
      <c r="AC132" s="16"/>
      <c r="AD132" s="16"/>
      <c r="AE132" s="16"/>
      <c r="AF132" s="16"/>
      <c r="AG132" s="16"/>
      <c r="AH132" s="16"/>
    </row>
    <row r="133" spans="2:34" x14ac:dyDescent="0.35">
      <c r="B133" t="s">
        <v>109</v>
      </c>
      <c r="C133" s="16">
        <v>0.13066666666666699</v>
      </c>
      <c r="D133" s="16">
        <v>0.13718411552346599</v>
      </c>
      <c r="E133" s="16">
        <v>6.8965517241379296E-2</v>
      </c>
      <c r="F133" s="16">
        <v>0.140350877192982</v>
      </c>
      <c r="G133" s="16"/>
      <c r="H133" s="16">
        <v>8.3333333333333301E-2</v>
      </c>
      <c r="I133" s="16">
        <v>0.164383561643836</v>
      </c>
      <c r="J133" s="16">
        <v>0.162162162162162</v>
      </c>
      <c r="K133" s="16">
        <v>0.14583333333333301</v>
      </c>
      <c r="L133" s="16">
        <v>0.15</v>
      </c>
      <c r="M133" s="16">
        <v>0.2</v>
      </c>
      <c r="N133" s="16">
        <v>0.104477611940299</v>
      </c>
      <c r="O133" s="16">
        <v>0</v>
      </c>
      <c r="P133" s="16">
        <v>0</v>
      </c>
      <c r="Q133" s="16">
        <v>0</v>
      </c>
      <c r="R133" s="16">
        <v>0</v>
      </c>
      <c r="S133" s="16">
        <v>0.16666666666666699</v>
      </c>
      <c r="T133" s="16">
        <v>0.11111111111111099</v>
      </c>
      <c r="U133" s="16">
        <v>0</v>
      </c>
      <c r="V133" s="16">
        <v>0</v>
      </c>
      <c r="W133" s="16">
        <v>0</v>
      </c>
      <c r="X133" s="16">
        <v>0.4</v>
      </c>
      <c r="Y133" s="16"/>
      <c r="Z133" s="16">
        <v>0.129380053908356</v>
      </c>
      <c r="AA133" s="16">
        <v>0.5</v>
      </c>
      <c r="AB133" s="16"/>
      <c r="AC133" s="16"/>
      <c r="AD133" s="16"/>
      <c r="AE133" s="16"/>
      <c r="AF133" s="16"/>
      <c r="AG133" s="16"/>
      <c r="AH133" s="16"/>
    </row>
    <row r="134" spans="2:34" x14ac:dyDescent="0.35">
      <c r="B134" t="s">
        <v>110</v>
      </c>
      <c r="C134" s="16">
        <v>0.13600000000000001</v>
      </c>
      <c r="D134" s="16">
        <v>0.140794223826715</v>
      </c>
      <c r="E134" s="16">
        <v>3.4482758620689703E-2</v>
      </c>
      <c r="F134" s="16">
        <v>0.175438596491228</v>
      </c>
      <c r="G134" s="16"/>
      <c r="H134" s="16">
        <v>0.16666666666666699</v>
      </c>
      <c r="I134" s="16">
        <v>0.17808219178082199</v>
      </c>
      <c r="J134" s="16">
        <v>5.4054054054054099E-2</v>
      </c>
      <c r="K134" s="16">
        <v>0.14583333333333301</v>
      </c>
      <c r="L134" s="16">
        <v>0.116666666666667</v>
      </c>
      <c r="M134" s="16">
        <v>0</v>
      </c>
      <c r="N134" s="16">
        <v>0.17910447761194001</v>
      </c>
      <c r="O134" s="16">
        <v>0.18181818181818199</v>
      </c>
      <c r="P134" s="16">
        <v>0</v>
      </c>
      <c r="Q134" s="16">
        <v>0.25</v>
      </c>
      <c r="R134" s="16">
        <v>0</v>
      </c>
      <c r="S134" s="16">
        <v>0</v>
      </c>
      <c r="T134" s="16">
        <v>0.11111111111111099</v>
      </c>
      <c r="U134" s="16">
        <v>0</v>
      </c>
      <c r="V134" s="16">
        <v>0</v>
      </c>
      <c r="W134" s="16">
        <v>0</v>
      </c>
      <c r="X134" s="16">
        <v>0</v>
      </c>
      <c r="Y134" s="16"/>
      <c r="Z134" s="16">
        <v>0.134770889487871</v>
      </c>
      <c r="AA134" s="16">
        <v>0.5</v>
      </c>
      <c r="AB134" s="16"/>
      <c r="AC134" s="16"/>
      <c r="AD134" s="16"/>
      <c r="AE134" s="16"/>
      <c r="AF134" s="16"/>
      <c r="AG134" s="16"/>
      <c r="AH134" s="16"/>
    </row>
    <row r="135" spans="2:34" x14ac:dyDescent="0.35">
      <c r="B135" t="s">
        <v>111</v>
      </c>
      <c r="C135" s="16">
        <v>5.6000000000000001E-2</v>
      </c>
      <c r="D135" s="16">
        <v>5.0541516245487403E-2</v>
      </c>
      <c r="E135" s="16">
        <v>0.13793103448275901</v>
      </c>
      <c r="F135" s="16">
        <v>3.5087719298245598E-2</v>
      </c>
      <c r="G135" s="16"/>
      <c r="H135" s="16">
        <v>5.5555555555555601E-2</v>
      </c>
      <c r="I135" s="16">
        <v>4.1095890410958902E-2</v>
      </c>
      <c r="J135" s="16">
        <v>0.108108108108108</v>
      </c>
      <c r="K135" s="16">
        <v>6.25E-2</v>
      </c>
      <c r="L135" s="16">
        <v>3.3333333333333298E-2</v>
      </c>
      <c r="M135" s="16">
        <v>0</v>
      </c>
      <c r="N135" s="16">
        <v>5.9701492537313397E-2</v>
      </c>
      <c r="O135" s="16">
        <v>0</v>
      </c>
      <c r="P135" s="16">
        <v>0</v>
      </c>
      <c r="Q135" s="16">
        <v>0.25</v>
      </c>
      <c r="R135" s="16">
        <v>0</v>
      </c>
      <c r="S135" s="16">
        <v>0.16666666666666699</v>
      </c>
      <c r="T135" s="16">
        <v>0</v>
      </c>
      <c r="U135" s="16">
        <v>0</v>
      </c>
      <c r="V135" s="16">
        <v>0</v>
      </c>
      <c r="W135" s="16">
        <v>0</v>
      </c>
      <c r="X135" s="16">
        <v>0.2</v>
      </c>
      <c r="Y135" s="16"/>
      <c r="Z135" s="16">
        <v>5.3908355795148299E-2</v>
      </c>
      <c r="AA135" s="16">
        <v>0</v>
      </c>
      <c r="AB135" s="16"/>
      <c r="AC135" s="16"/>
      <c r="AD135" s="16"/>
      <c r="AE135" s="16"/>
      <c r="AF135" s="16"/>
      <c r="AG135" s="16"/>
      <c r="AH135" s="16"/>
    </row>
    <row r="136" spans="2:34" x14ac:dyDescent="0.35">
      <c r="B136" t="s">
        <v>112</v>
      </c>
      <c r="C136" s="16">
        <v>5.6000000000000001E-2</v>
      </c>
      <c r="D136" s="16">
        <v>5.0541516245487403E-2</v>
      </c>
      <c r="E136" s="16">
        <v>6.8965517241379296E-2</v>
      </c>
      <c r="F136" s="16">
        <v>3.5087719298245598E-2</v>
      </c>
      <c r="G136" s="16"/>
      <c r="H136" s="16">
        <v>2.7777777777777801E-2</v>
      </c>
      <c r="I136" s="16">
        <v>8.2191780821917804E-2</v>
      </c>
      <c r="J136" s="16">
        <v>8.1081081081081099E-2</v>
      </c>
      <c r="K136" s="16">
        <v>4.1666666666666699E-2</v>
      </c>
      <c r="L136" s="16">
        <v>1.6666666666666701E-2</v>
      </c>
      <c r="M136" s="16">
        <v>0</v>
      </c>
      <c r="N136" s="16">
        <v>8.9552238805970102E-2</v>
      </c>
      <c r="O136" s="16">
        <v>0</v>
      </c>
      <c r="P136" s="16">
        <v>0</v>
      </c>
      <c r="Q136" s="16">
        <v>0.25</v>
      </c>
      <c r="R136" s="16">
        <v>0</v>
      </c>
      <c r="S136" s="16">
        <v>0</v>
      </c>
      <c r="T136" s="16">
        <v>0</v>
      </c>
      <c r="U136" s="16">
        <v>0.2</v>
      </c>
      <c r="V136" s="16">
        <v>0</v>
      </c>
      <c r="W136" s="16">
        <v>0</v>
      </c>
      <c r="X136" s="16">
        <v>0</v>
      </c>
      <c r="Y136" s="16"/>
      <c r="Z136" s="16">
        <v>5.6603773584905703E-2</v>
      </c>
      <c r="AA136" s="16">
        <v>0</v>
      </c>
      <c r="AB136" s="16"/>
      <c r="AC136" s="16"/>
      <c r="AD136" s="16"/>
      <c r="AE136" s="16"/>
      <c r="AF136" s="16"/>
      <c r="AG136" s="16"/>
      <c r="AH136" s="16"/>
    </row>
    <row r="137" spans="2:34" x14ac:dyDescent="0.35">
      <c r="B137" t="s">
        <v>113</v>
      </c>
      <c r="C137" s="16">
        <v>1.6E-2</v>
      </c>
      <c r="D137" s="16">
        <v>1.8050541516245501E-2</v>
      </c>
      <c r="E137" s="16">
        <v>0</v>
      </c>
      <c r="F137" s="16">
        <v>1.7543859649122799E-2</v>
      </c>
      <c r="G137" s="16"/>
      <c r="H137" s="16">
        <v>2.7777777777777801E-2</v>
      </c>
      <c r="I137" s="16">
        <v>0</v>
      </c>
      <c r="J137" s="16">
        <v>5.4054054054054099E-2</v>
      </c>
      <c r="K137" s="16">
        <v>2.0833333333333301E-2</v>
      </c>
      <c r="L137" s="16">
        <v>0</v>
      </c>
      <c r="M137" s="16">
        <v>0.2</v>
      </c>
      <c r="N137" s="16">
        <v>1.49253731343284E-2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/>
      <c r="Z137" s="16">
        <v>1.61725067385445E-2</v>
      </c>
      <c r="AA137" s="16">
        <v>0</v>
      </c>
      <c r="AB137" s="16"/>
      <c r="AC137" s="16"/>
      <c r="AD137" s="16"/>
      <c r="AE137" s="16"/>
      <c r="AF137" s="16"/>
      <c r="AG137" s="16"/>
      <c r="AH137" s="16"/>
    </row>
    <row r="138" spans="2:34" x14ac:dyDescent="0.35">
      <c r="B138" t="s">
        <v>114</v>
      </c>
      <c r="C138" s="16">
        <v>1.8666666666666699E-2</v>
      </c>
      <c r="D138" s="16">
        <v>1.4440433212996401E-2</v>
      </c>
      <c r="E138" s="16">
        <v>3.4482758620689703E-2</v>
      </c>
      <c r="F138" s="16">
        <v>1.7543859649122799E-2</v>
      </c>
      <c r="G138" s="16"/>
      <c r="H138" s="16">
        <v>2.7777777777777801E-2</v>
      </c>
      <c r="I138" s="16">
        <v>1.3698630136986301E-2</v>
      </c>
      <c r="J138" s="16">
        <v>0</v>
      </c>
      <c r="K138" s="16">
        <v>2.0833333333333301E-2</v>
      </c>
      <c r="L138" s="16">
        <v>1.6666666666666701E-2</v>
      </c>
      <c r="M138" s="16">
        <v>0</v>
      </c>
      <c r="N138" s="16">
        <v>1.49253731343284E-2</v>
      </c>
      <c r="O138" s="16">
        <v>9.0909090909090898E-2</v>
      </c>
      <c r="P138" s="16">
        <v>0</v>
      </c>
      <c r="Q138" s="16">
        <v>0</v>
      </c>
      <c r="R138" s="16">
        <v>0</v>
      </c>
      <c r="S138" s="16">
        <v>0</v>
      </c>
      <c r="T138" s="16">
        <v>0.11111111111111099</v>
      </c>
      <c r="U138" s="16">
        <v>0</v>
      </c>
      <c r="V138" s="16">
        <v>0</v>
      </c>
      <c r="W138" s="16">
        <v>0</v>
      </c>
      <c r="X138" s="16">
        <v>0</v>
      </c>
      <c r="Y138" s="16"/>
      <c r="Z138" s="16">
        <v>1.88679245283019E-2</v>
      </c>
      <c r="AA138" s="16">
        <v>0</v>
      </c>
      <c r="AB138" s="16"/>
      <c r="AC138" s="16"/>
      <c r="AD138" s="16"/>
      <c r="AE138" s="16"/>
      <c r="AF138" s="16"/>
      <c r="AG138" s="16"/>
      <c r="AH138" s="16"/>
    </row>
    <row r="139" spans="2:34" x14ac:dyDescent="0.35">
      <c r="B139" t="s">
        <v>115</v>
      </c>
      <c r="C139" s="16">
        <v>2.1333333333333301E-2</v>
      </c>
      <c r="D139" s="16">
        <v>2.5270758122743701E-2</v>
      </c>
      <c r="E139" s="16">
        <v>0</v>
      </c>
      <c r="F139" s="16">
        <v>1.7543859649122799E-2</v>
      </c>
      <c r="G139" s="16"/>
      <c r="H139" s="16">
        <v>0</v>
      </c>
      <c r="I139" s="16">
        <v>2.7397260273972601E-2</v>
      </c>
      <c r="J139" s="16">
        <v>2.7027027027027001E-2</v>
      </c>
      <c r="K139" s="16">
        <v>4.1666666666666699E-2</v>
      </c>
      <c r="L139" s="16">
        <v>1.6666666666666701E-2</v>
      </c>
      <c r="M139" s="16">
        <v>0</v>
      </c>
      <c r="N139" s="16">
        <v>1.49253731343284E-2</v>
      </c>
      <c r="O139" s="16">
        <v>9.0909090909090898E-2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/>
      <c r="Z139" s="16">
        <v>2.15633423180593E-2</v>
      </c>
      <c r="AA139" s="16">
        <v>0</v>
      </c>
      <c r="AB139" s="16"/>
      <c r="AC139" s="16"/>
      <c r="AD139" s="16"/>
      <c r="AE139" s="16"/>
      <c r="AF139" s="16"/>
      <c r="AG139" s="16"/>
      <c r="AH139" s="16"/>
    </row>
    <row r="140" spans="2:34" x14ac:dyDescent="0.35">
      <c r="B140" t="s">
        <v>116</v>
      </c>
      <c r="C140" s="16">
        <v>1.3333333333333299E-2</v>
      </c>
      <c r="D140" s="16">
        <v>7.2202166064982004E-3</v>
      </c>
      <c r="E140" s="16">
        <v>0</v>
      </c>
      <c r="F140" s="16">
        <v>1.7543859649122799E-2</v>
      </c>
      <c r="G140" s="16"/>
      <c r="H140" s="16">
        <v>5.5555555555555601E-2</v>
      </c>
      <c r="I140" s="16">
        <v>0</v>
      </c>
      <c r="J140" s="16">
        <v>0</v>
      </c>
      <c r="K140" s="16">
        <v>2.0833333333333301E-2</v>
      </c>
      <c r="L140" s="16">
        <v>1.6666666666666701E-2</v>
      </c>
      <c r="M140" s="16">
        <v>0</v>
      </c>
      <c r="N140" s="16">
        <v>1.49253731343284E-2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/>
      <c r="Z140" s="16">
        <v>1.3477088948787099E-2</v>
      </c>
      <c r="AA140" s="16">
        <v>0</v>
      </c>
      <c r="AB140" s="16"/>
      <c r="AC140" s="16"/>
      <c r="AD140" s="16"/>
      <c r="AE140" s="16"/>
      <c r="AF140" s="16"/>
      <c r="AG140" s="16"/>
      <c r="AH140" s="16"/>
    </row>
    <row r="141" spans="2:34" x14ac:dyDescent="0.35">
      <c r="B141" t="s">
        <v>117</v>
      </c>
      <c r="C141" s="16">
        <v>2.4E-2</v>
      </c>
      <c r="D141" s="16">
        <v>2.5270758122743701E-2</v>
      </c>
      <c r="E141" s="16">
        <v>0</v>
      </c>
      <c r="F141" s="16">
        <v>3.5087719298245598E-2</v>
      </c>
      <c r="G141" s="16"/>
      <c r="H141" s="16">
        <v>0</v>
      </c>
      <c r="I141" s="16">
        <v>0</v>
      </c>
      <c r="J141" s="16">
        <v>5.4054054054054099E-2</v>
      </c>
      <c r="K141" s="16">
        <v>2.0833333333333301E-2</v>
      </c>
      <c r="L141" s="16">
        <v>1.6666666666666701E-2</v>
      </c>
      <c r="M141" s="16">
        <v>0.2</v>
      </c>
      <c r="N141" s="16">
        <v>2.9850746268656699E-2</v>
      </c>
      <c r="O141" s="16">
        <v>9.0909090909090898E-2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0.2</v>
      </c>
      <c r="V141" s="16">
        <v>0</v>
      </c>
      <c r="W141" s="16">
        <v>0</v>
      </c>
      <c r="X141" s="16">
        <v>0</v>
      </c>
      <c r="Y141" s="16"/>
      <c r="Z141" s="16">
        <v>2.4258760107816701E-2</v>
      </c>
      <c r="AA141" s="16">
        <v>0</v>
      </c>
      <c r="AB141" s="16"/>
      <c r="AC141" s="16"/>
      <c r="AD141" s="16"/>
      <c r="AE141" s="16"/>
      <c r="AF141" s="16"/>
      <c r="AG141" s="16"/>
      <c r="AH141" s="16"/>
    </row>
    <row r="142" spans="2:34" x14ac:dyDescent="0.35">
      <c r="B142" t="s">
        <v>54</v>
      </c>
      <c r="C142" s="16">
        <v>2.4E-2</v>
      </c>
      <c r="D142" s="16">
        <v>2.8880866425992802E-2</v>
      </c>
      <c r="E142" s="16">
        <v>0</v>
      </c>
      <c r="F142" s="16">
        <v>1.7543859649122799E-2</v>
      </c>
      <c r="G142" s="16"/>
      <c r="H142" s="16">
        <v>0</v>
      </c>
      <c r="I142" s="16">
        <v>2.7397260273972601E-2</v>
      </c>
      <c r="J142" s="16">
        <v>0</v>
      </c>
      <c r="K142" s="16">
        <v>0</v>
      </c>
      <c r="L142" s="16">
        <v>3.3333333333333298E-2</v>
      </c>
      <c r="M142" s="16">
        <v>0</v>
      </c>
      <c r="N142" s="16">
        <v>4.47761194029851E-2</v>
      </c>
      <c r="O142" s="16">
        <v>0</v>
      </c>
      <c r="P142" s="16">
        <v>0</v>
      </c>
      <c r="Q142" s="16">
        <v>0</v>
      </c>
      <c r="R142" s="16">
        <v>0</v>
      </c>
      <c r="S142" s="16">
        <v>0.16666666666666699</v>
      </c>
      <c r="T142" s="16">
        <v>0.11111111111111099</v>
      </c>
      <c r="U142" s="16">
        <v>0</v>
      </c>
      <c r="V142" s="16">
        <v>0</v>
      </c>
      <c r="W142" s="16">
        <v>0</v>
      </c>
      <c r="X142" s="16">
        <v>0</v>
      </c>
      <c r="Y142" s="16"/>
      <c r="Z142" s="16">
        <v>2.4258760107816701E-2</v>
      </c>
      <c r="AA142" s="16">
        <v>0</v>
      </c>
      <c r="AB142" s="16"/>
      <c r="AC142" s="16"/>
      <c r="AD142" s="16"/>
      <c r="AE142" s="16"/>
      <c r="AF142" s="16"/>
      <c r="AG142" s="16"/>
      <c r="AH142" s="16"/>
    </row>
    <row r="143" spans="2:34" x14ac:dyDescent="0.35"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</row>
    <row r="144" spans="2:34" x14ac:dyDescent="0.35">
      <c r="B144" s="6" t="s">
        <v>120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</row>
    <row r="145" spans="2:34" x14ac:dyDescent="0.35">
      <c r="B145" s="23" t="s">
        <v>47</v>
      </c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</row>
    <row r="146" spans="2:34" x14ac:dyDescent="0.35">
      <c r="B146" t="s">
        <v>105</v>
      </c>
      <c r="C146" s="16">
        <v>2.66666666666667E-3</v>
      </c>
      <c r="D146" s="16">
        <v>3.6101083032491002E-3</v>
      </c>
      <c r="E146" s="16">
        <v>0</v>
      </c>
      <c r="F146" s="16">
        <v>0</v>
      </c>
      <c r="G146" s="16"/>
      <c r="H146" s="16">
        <v>2.7777777777777801E-2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/>
      <c r="Z146" s="16">
        <v>2.6954177897574099E-3</v>
      </c>
      <c r="AA146" s="16">
        <v>0</v>
      </c>
      <c r="AB146" s="16"/>
      <c r="AC146" s="16"/>
      <c r="AD146" s="16"/>
      <c r="AE146" s="16"/>
      <c r="AF146" s="16"/>
      <c r="AG146" s="16"/>
      <c r="AH146" s="16"/>
    </row>
    <row r="147" spans="2:34" x14ac:dyDescent="0.35">
      <c r="B147" t="s">
        <v>106</v>
      </c>
      <c r="C147" s="16">
        <v>0.21866666666666701</v>
      </c>
      <c r="D147" s="16">
        <v>0.20938628158844799</v>
      </c>
      <c r="E147" s="16">
        <v>0.24137931034482801</v>
      </c>
      <c r="F147" s="16">
        <v>0.24561403508771901</v>
      </c>
      <c r="G147" s="16"/>
      <c r="H147" s="16">
        <v>0.36111111111111099</v>
      </c>
      <c r="I147" s="16">
        <v>0.19178082191780799</v>
      </c>
      <c r="J147" s="16">
        <v>0.135135135135135</v>
      </c>
      <c r="K147" s="16">
        <v>0.25</v>
      </c>
      <c r="L147" s="16">
        <v>0.25</v>
      </c>
      <c r="M147" s="16">
        <v>0.2</v>
      </c>
      <c r="N147" s="16">
        <v>0.14925373134328401</v>
      </c>
      <c r="O147" s="16">
        <v>0.18181818181818199</v>
      </c>
      <c r="P147" s="16">
        <v>0</v>
      </c>
      <c r="Q147" s="16">
        <v>0.25</v>
      </c>
      <c r="R147" s="16">
        <v>0.5</v>
      </c>
      <c r="S147" s="16">
        <v>0</v>
      </c>
      <c r="T147" s="16">
        <v>0.33333333333333298</v>
      </c>
      <c r="U147" s="16">
        <v>0.2</v>
      </c>
      <c r="V147" s="16">
        <v>0</v>
      </c>
      <c r="W147" s="16">
        <v>1</v>
      </c>
      <c r="X147" s="16">
        <v>0.4</v>
      </c>
      <c r="Y147" s="16"/>
      <c r="Z147" s="16">
        <v>0.21832884097034999</v>
      </c>
      <c r="AA147" s="16">
        <v>0</v>
      </c>
      <c r="AB147" s="16"/>
      <c r="AC147" s="16"/>
      <c r="AD147" s="16"/>
      <c r="AE147" s="16"/>
      <c r="AF147" s="16"/>
      <c r="AG147" s="16"/>
      <c r="AH147" s="16"/>
    </row>
    <row r="148" spans="2:34" x14ac:dyDescent="0.35">
      <c r="B148" t="s">
        <v>107</v>
      </c>
      <c r="C148" s="16">
        <v>0.192</v>
      </c>
      <c r="D148" s="16">
        <v>0.18772563176895299</v>
      </c>
      <c r="E148" s="16">
        <v>0.34482758620689702</v>
      </c>
      <c r="F148" s="16">
        <v>0.175438596491228</v>
      </c>
      <c r="G148" s="16"/>
      <c r="H148" s="16">
        <v>0.11111111111111099</v>
      </c>
      <c r="I148" s="16">
        <v>0.17808219178082199</v>
      </c>
      <c r="J148" s="16">
        <v>0.24324324324324301</v>
      </c>
      <c r="K148" s="16">
        <v>0.104166666666667</v>
      </c>
      <c r="L148" s="16">
        <v>0.233333333333333</v>
      </c>
      <c r="M148" s="16">
        <v>0</v>
      </c>
      <c r="N148" s="16">
        <v>0.14925373134328401</v>
      </c>
      <c r="O148" s="16">
        <v>0.18181818181818199</v>
      </c>
      <c r="P148" s="16">
        <v>0.66666666666666696</v>
      </c>
      <c r="Q148" s="16">
        <v>0.25</v>
      </c>
      <c r="R148" s="16">
        <v>0.5</v>
      </c>
      <c r="S148" s="16">
        <v>0.83333333333333304</v>
      </c>
      <c r="T148" s="16">
        <v>0</v>
      </c>
      <c r="U148" s="16">
        <v>0.6</v>
      </c>
      <c r="V148" s="16">
        <v>1</v>
      </c>
      <c r="W148" s="16">
        <v>0</v>
      </c>
      <c r="X148" s="16">
        <v>0.2</v>
      </c>
      <c r="Y148" s="16"/>
      <c r="Z148" s="16">
        <v>0.19407008086253399</v>
      </c>
      <c r="AA148" s="16">
        <v>0</v>
      </c>
      <c r="AB148" s="16"/>
      <c r="AC148" s="16"/>
      <c r="AD148" s="16"/>
      <c r="AE148" s="16"/>
      <c r="AF148" s="16"/>
      <c r="AG148" s="16"/>
      <c r="AH148" s="16"/>
    </row>
    <row r="149" spans="2:34" x14ac:dyDescent="0.35">
      <c r="B149" t="s">
        <v>108</v>
      </c>
      <c r="C149" s="16">
        <v>0.20266666666666699</v>
      </c>
      <c r="D149" s="16">
        <v>0.22021660649819499</v>
      </c>
      <c r="E149" s="16">
        <v>0.13793103448275901</v>
      </c>
      <c r="F149" s="16">
        <v>0.175438596491228</v>
      </c>
      <c r="G149" s="16"/>
      <c r="H149" s="16">
        <v>0.194444444444444</v>
      </c>
      <c r="I149" s="16">
        <v>0.232876712328767</v>
      </c>
      <c r="J149" s="16">
        <v>0.135135135135135</v>
      </c>
      <c r="K149" s="16">
        <v>0.20833333333333301</v>
      </c>
      <c r="L149" s="16">
        <v>0.21666666666666701</v>
      </c>
      <c r="M149" s="16">
        <v>0.2</v>
      </c>
      <c r="N149" s="16">
        <v>0.20895522388059701</v>
      </c>
      <c r="O149" s="16">
        <v>0.27272727272727298</v>
      </c>
      <c r="P149" s="16">
        <v>0.33333333333333298</v>
      </c>
      <c r="Q149" s="16">
        <v>0.25</v>
      </c>
      <c r="R149" s="16">
        <v>0</v>
      </c>
      <c r="S149" s="16">
        <v>0</v>
      </c>
      <c r="T149" s="16">
        <v>0.33333333333333298</v>
      </c>
      <c r="U149" s="16">
        <v>0</v>
      </c>
      <c r="V149" s="16">
        <v>0</v>
      </c>
      <c r="W149" s="16">
        <v>0</v>
      </c>
      <c r="X149" s="16">
        <v>0.2</v>
      </c>
      <c r="Y149" s="16"/>
      <c r="Z149" s="16">
        <v>0.204851752021563</v>
      </c>
      <c r="AA149" s="16">
        <v>0</v>
      </c>
      <c r="AB149" s="16"/>
      <c r="AC149" s="16"/>
      <c r="AD149" s="16"/>
      <c r="AE149" s="16"/>
      <c r="AF149" s="16"/>
      <c r="AG149" s="16"/>
      <c r="AH149" s="16"/>
    </row>
    <row r="150" spans="2:34" x14ac:dyDescent="0.35">
      <c r="B150" t="s">
        <v>109</v>
      </c>
      <c r="C150" s="16">
        <v>0.12533333333333299</v>
      </c>
      <c r="D150" s="16">
        <v>0.115523465703971</v>
      </c>
      <c r="E150" s="16">
        <v>0.10344827586206901</v>
      </c>
      <c r="F150" s="16">
        <v>0.19298245614035101</v>
      </c>
      <c r="G150" s="16"/>
      <c r="H150" s="16">
        <v>0.13888888888888901</v>
      </c>
      <c r="I150" s="16">
        <v>0.13698630136986301</v>
      </c>
      <c r="J150" s="16">
        <v>0.108108108108108</v>
      </c>
      <c r="K150" s="16">
        <v>0.1875</v>
      </c>
      <c r="L150" s="16">
        <v>0.1</v>
      </c>
      <c r="M150" s="16">
        <v>0.2</v>
      </c>
      <c r="N150" s="16">
        <v>0.14925373134328401</v>
      </c>
      <c r="O150" s="16">
        <v>0</v>
      </c>
      <c r="P150" s="16">
        <v>0</v>
      </c>
      <c r="Q150" s="16">
        <v>0</v>
      </c>
      <c r="R150" s="16">
        <v>0</v>
      </c>
      <c r="S150" s="16">
        <v>0.16666666666666699</v>
      </c>
      <c r="T150" s="16">
        <v>0.11111111111111099</v>
      </c>
      <c r="U150" s="16">
        <v>0</v>
      </c>
      <c r="V150" s="16">
        <v>0</v>
      </c>
      <c r="W150" s="16">
        <v>0</v>
      </c>
      <c r="X150" s="16">
        <v>0</v>
      </c>
      <c r="Y150" s="16"/>
      <c r="Z150" s="16">
        <v>0.12129380053908401</v>
      </c>
      <c r="AA150" s="16">
        <v>1</v>
      </c>
      <c r="AB150" s="16"/>
      <c r="AC150" s="16"/>
      <c r="AD150" s="16"/>
      <c r="AE150" s="16"/>
      <c r="AF150" s="16"/>
      <c r="AG150" s="16"/>
      <c r="AH150" s="16"/>
    </row>
    <row r="151" spans="2:34" x14ac:dyDescent="0.35">
      <c r="B151" t="s">
        <v>110</v>
      </c>
      <c r="C151" s="16">
        <v>6.4000000000000001E-2</v>
      </c>
      <c r="D151" s="16">
        <v>7.5812274368231E-2</v>
      </c>
      <c r="E151" s="16">
        <v>0</v>
      </c>
      <c r="F151" s="16">
        <v>5.2631578947368397E-2</v>
      </c>
      <c r="G151" s="16"/>
      <c r="H151" s="16">
        <v>2.7777777777777801E-2</v>
      </c>
      <c r="I151" s="16">
        <v>5.4794520547945202E-2</v>
      </c>
      <c r="J151" s="16">
        <v>8.1081081081081099E-2</v>
      </c>
      <c r="K151" s="16">
        <v>6.25E-2</v>
      </c>
      <c r="L151" s="16">
        <v>0.05</v>
      </c>
      <c r="M151" s="16">
        <v>0.2</v>
      </c>
      <c r="N151" s="16">
        <v>0.104477611940299</v>
      </c>
      <c r="O151" s="16">
        <v>9.0909090909090898E-2</v>
      </c>
      <c r="P151" s="16">
        <v>0</v>
      </c>
      <c r="Q151" s="16">
        <v>0.25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/>
      <c r="Z151" s="16">
        <v>6.4690026954177901E-2</v>
      </c>
      <c r="AA151" s="16">
        <v>0</v>
      </c>
      <c r="AB151" s="16"/>
      <c r="AC151" s="16"/>
      <c r="AD151" s="16"/>
      <c r="AE151" s="16"/>
      <c r="AF151" s="16"/>
      <c r="AG151" s="16"/>
      <c r="AH151" s="16"/>
    </row>
    <row r="152" spans="2:34" x14ac:dyDescent="0.35">
      <c r="B152" t="s">
        <v>111</v>
      </c>
      <c r="C152" s="16">
        <v>3.7333333333333302E-2</v>
      </c>
      <c r="D152" s="16">
        <v>3.2490974729241902E-2</v>
      </c>
      <c r="E152" s="16">
        <v>6.8965517241379296E-2</v>
      </c>
      <c r="F152" s="16">
        <v>1.7543859649122799E-2</v>
      </c>
      <c r="G152" s="16"/>
      <c r="H152" s="16">
        <v>2.7777777777777801E-2</v>
      </c>
      <c r="I152" s="16">
        <v>5.4794520547945202E-2</v>
      </c>
      <c r="J152" s="16">
        <v>8.1081081081081099E-2</v>
      </c>
      <c r="K152" s="16">
        <v>4.1666666666666699E-2</v>
      </c>
      <c r="L152" s="16">
        <v>1.6666666666666701E-2</v>
      </c>
      <c r="M152" s="16">
        <v>0.2</v>
      </c>
      <c r="N152" s="16">
        <v>2.9850746268656699E-2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/>
      <c r="Z152" s="16">
        <v>3.5040431266846403E-2</v>
      </c>
      <c r="AA152" s="16">
        <v>0</v>
      </c>
      <c r="AB152" s="16"/>
      <c r="AC152" s="16"/>
      <c r="AD152" s="16"/>
      <c r="AE152" s="16"/>
      <c r="AF152" s="16"/>
      <c r="AG152" s="16"/>
      <c r="AH152" s="16"/>
    </row>
    <row r="153" spans="2:34" x14ac:dyDescent="0.35">
      <c r="B153" t="s">
        <v>112</v>
      </c>
      <c r="C153" s="16">
        <v>4.8000000000000001E-2</v>
      </c>
      <c r="D153" s="16">
        <v>4.3321299638989202E-2</v>
      </c>
      <c r="E153" s="16">
        <v>6.8965517241379296E-2</v>
      </c>
      <c r="F153" s="16">
        <v>1.7543859649122799E-2</v>
      </c>
      <c r="G153" s="16"/>
      <c r="H153" s="16">
        <v>5.5555555555555601E-2</v>
      </c>
      <c r="I153" s="16">
        <v>6.8493150684931503E-2</v>
      </c>
      <c r="J153" s="16">
        <v>2.7027027027027001E-2</v>
      </c>
      <c r="K153" s="16">
        <v>4.1666666666666699E-2</v>
      </c>
      <c r="L153" s="16">
        <v>1.6666666666666701E-2</v>
      </c>
      <c r="M153" s="16">
        <v>0</v>
      </c>
      <c r="N153" s="16">
        <v>8.9552238805970102E-2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0.2</v>
      </c>
      <c r="Y153" s="16"/>
      <c r="Z153" s="16">
        <v>4.8517520215633402E-2</v>
      </c>
      <c r="AA153" s="16">
        <v>0</v>
      </c>
      <c r="AB153" s="16"/>
      <c r="AC153" s="16"/>
      <c r="AD153" s="16"/>
      <c r="AE153" s="16"/>
      <c r="AF153" s="16"/>
      <c r="AG153" s="16"/>
      <c r="AH153" s="16"/>
    </row>
    <row r="154" spans="2:34" x14ac:dyDescent="0.35">
      <c r="B154" t="s">
        <v>113</v>
      </c>
      <c r="C154" s="16">
        <v>1.3333333333333299E-2</v>
      </c>
      <c r="D154" s="16">
        <v>1.0830324909747301E-2</v>
      </c>
      <c r="E154" s="16">
        <v>0</v>
      </c>
      <c r="F154" s="16">
        <v>1.7543859649122799E-2</v>
      </c>
      <c r="G154" s="16"/>
      <c r="H154" s="16">
        <v>2.7777777777777801E-2</v>
      </c>
      <c r="I154" s="16">
        <v>0</v>
      </c>
      <c r="J154" s="16">
        <v>5.4054054054054099E-2</v>
      </c>
      <c r="K154" s="16">
        <v>0</v>
      </c>
      <c r="L154" s="16">
        <v>0</v>
      </c>
      <c r="M154" s="16">
        <v>0</v>
      </c>
      <c r="N154" s="16">
        <v>2.9850746268656699E-2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/>
      <c r="Z154" s="16">
        <v>1.3477088948787099E-2</v>
      </c>
      <c r="AA154" s="16">
        <v>0</v>
      </c>
      <c r="AB154" s="16"/>
      <c r="AC154" s="16"/>
      <c r="AD154" s="16"/>
      <c r="AE154" s="16"/>
      <c r="AF154" s="16"/>
      <c r="AG154" s="16"/>
      <c r="AH154" s="16"/>
    </row>
    <row r="155" spans="2:34" x14ac:dyDescent="0.35">
      <c r="B155" t="s">
        <v>114</v>
      </c>
      <c r="C155" s="16">
        <v>2.1333333333333301E-2</v>
      </c>
      <c r="D155" s="16">
        <v>1.4440433212996401E-2</v>
      </c>
      <c r="E155" s="16">
        <v>3.4482758620689703E-2</v>
      </c>
      <c r="F155" s="16">
        <v>3.5087719298245598E-2</v>
      </c>
      <c r="G155" s="16"/>
      <c r="H155" s="16">
        <v>2.7777777777777801E-2</v>
      </c>
      <c r="I155" s="16">
        <v>2.7397260273972601E-2</v>
      </c>
      <c r="J155" s="16">
        <v>5.4054054054054099E-2</v>
      </c>
      <c r="K155" s="16">
        <v>2.0833333333333301E-2</v>
      </c>
      <c r="L155" s="16">
        <v>1.6666666666666701E-2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0.11111111111111099</v>
      </c>
      <c r="U155" s="16">
        <v>0</v>
      </c>
      <c r="V155" s="16">
        <v>0</v>
      </c>
      <c r="W155" s="16">
        <v>0</v>
      </c>
      <c r="X155" s="16">
        <v>0</v>
      </c>
      <c r="Y155" s="16"/>
      <c r="Z155" s="16">
        <v>2.15633423180593E-2</v>
      </c>
      <c r="AA155" s="16">
        <v>0</v>
      </c>
      <c r="AB155" s="16"/>
      <c r="AC155" s="16"/>
      <c r="AD155" s="16"/>
      <c r="AE155" s="16"/>
      <c r="AF155" s="16"/>
      <c r="AG155" s="16"/>
      <c r="AH155" s="16"/>
    </row>
    <row r="156" spans="2:34" x14ac:dyDescent="0.35">
      <c r="B156" t="s">
        <v>115</v>
      </c>
      <c r="C156" s="16">
        <v>1.6E-2</v>
      </c>
      <c r="D156" s="16">
        <v>2.1660649819494601E-2</v>
      </c>
      <c r="E156" s="16">
        <v>0</v>
      </c>
      <c r="F156" s="16">
        <v>0</v>
      </c>
      <c r="G156" s="16"/>
      <c r="H156" s="16">
        <v>0</v>
      </c>
      <c r="I156" s="16">
        <v>1.3698630136986301E-2</v>
      </c>
      <c r="J156" s="16">
        <v>0</v>
      </c>
      <c r="K156" s="16">
        <v>2.0833333333333301E-2</v>
      </c>
      <c r="L156" s="16">
        <v>1.6666666666666701E-2</v>
      </c>
      <c r="M156" s="16">
        <v>0</v>
      </c>
      <c r="N156" s="16">
        <v>2.9850746268656699E-2</v>
      </c>
      <c r="O156" s="16">
        <v>9.0909090909090898E-2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/>
      <c r="Z156" s="16">
        <v>1.61725067385445E-2</v>
      </c>
      <c r="AA156" s="16">
        <v>0</v>
      </c>
      <c r="AB156" s="16"/>
      <c r="AC156" s="16"/>
      <c r="AD156" s="16"/>
      <c r="AE156" s="16"/>
      <c r="AF156" s="16"/>
      <c r="AG156" s="16"/>
      <c r="AH156" s="16"/>
    </row>
    <row r="157" spans="2:34" x14ac:dyDescent="0.35">
      <c r="B157" t="s">
        <v>116</v>
      </c>
      <c r="C157" s="16">
        <v>2.66666666666667E-3</v>
      </c>
      <c r="D157" s="16">
        <v>0</v>
      </c>
      <c r="E157" s="16">
        <v>0</v>
      </c>
      <c r="F157" s="16">
        <v>1.7543859649122799E-2</v>
      </c>
      <c r="G157" s="16"/>
      <c r="H157" s="16">
        <v>0</v>
      </c>
      <c r="I157" s="16">
        <v>0</v>
      </c>
      <c r="J157" s="16">
        <v>0</v>
      </c>
      <c r="K157" s="16">
        <v>2.0833333333333301E-2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/>
      <c r="Z157" s="16">
        <v>2.6954177897574099E-3</v>
      </c>
      <c r="AA157" s="16">
        <v>0</v>
      </c>
      <c r="AB157" s="16"/>
      <c r="AC157" s="16"/>
      <c r="AD157" s="16"/>
      <c r="AE157" s="16"/>
      <c r="AF157" s="16"/>
      <c r="AG157" s="16"/>
      <c r="AH157" s="16"/>
    </row>
    <row r="158" spans="2:34" x14ac:dyDescent="0.35">
      <c r="B158" t="s">
        <v>119</v>
      </c>
      <c r="C158" s="16">
        <v>1.6E-2</v>
      </c>
      <c r="D158" s="16">
        <v>1.8050541516245501E-2</v>
      </c>
      <c r="E158" s="16">
        <v>0</v>
      </c>
      <c r="F158" s="16">
        <v>1.7543859649122799E-2</v>
      </c>
      <c r="G158" s="16"/>
      <c r="H158" s="16">
        <v>0</v>
      </c>
      <c r="I158" s="16">
        <v>0</v>
      </c>
      <c r="J158" s="16">
        <v>0</v>
      </c>
      <c r="K158" s="16">
        <v>2.0833333333333301E-2</v>
      </c>
      <c r="L158" s="16">
        <v>1.6666666666666701E-2</v>
      </c>
      <c r="M158" s="16">
        <v>0</v>
      </c>
      <c r="N158" s="16">
        <v>1.49253731343284E-2</v>
      </c>
      <c r="O158" s="16">
        <v>9.0909090909090898E-2</v>
      </c>
      <c r="P158" s="16">
        <v>0</v>
      </c>
      <c r="Q158" s="16">
        <v>0</v>
      </c>
      <c r="R158" s="16">
        <v>0</v>
      </c>
      <c r="S158" s="16">
        <v>0</v>
      </c>
      <c r="T158" s="16">
        <v>0.11111111111111099</v>
      </c>
      <c r="U158" s="16">
        <v>0.2</v>
      </c>
      <c r="V158" s="16">
        <v>0</v>
      </c>
      <c r="W158" s="16">
        <v>0</v>
      </c>
      <c r="X158" s="16">
        <v>0</v>
      </c>
      <c r="Y158" s="16"/>
      <c r="Z158" s="16">
        <v>1.61725067385445E-2</v>
      </c>
      <c r="AA158" s="16">
        <v>0</v>
      </c>
      <c r="AB158" s="16"/>
      <c r="AC158" s="16"/>
      <c r="AD158" s="16"/>
      <c r="AE158" s="16"/>
      <c r="AF158" s="16"/>
      <c r="AG158" s="16"/>
      <c r="AH158" s="16"/>
    </row>
    <row r="159" spans="2:34" x14ac:dyDescent="0.35">
      <c r="B159" t="s">
        <v>54</v>
      </c>
      <c r="C159" s="16">
        <v>0.04</v>
      </c>
      <c r="D159" s="16">
        <v>4.6931407942238303E-2</v>
      </c>
      <c r="E159" s="16">
        <v>0</v>
      </c>
      <c r="F159" s="16">
        <v>3.5087719298245598E-2</v>
      </c>
      <c r="G159" s="16"/>
      <c r="H159" s="16">
        <v>0</v>
      </c>
      <c r="I159" s="16">
        <v>4.1095890410958902E-2</v>
      </c>
      <c r="J159" s="16">
        <v>8.1081081081081099E-2</v>
      </c>
      <c r="K159" s="16">
        <v>2.0833333333333301E-2</v>
      </c>
      <c r="L159" s="16">
        <v>6.6666666666666693E-2</v>
      </c>
      <c r="M159" s="16">
        <v>0</v>
      </c>
      <c r="N159" s="16">
        <v>4.47761194029851E-2</v>
      </c>
      <c r="O159" s="16">
        <v>9.0909090909090898E-2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/>
      <c r="Z159" s="16">
        <v>4.0431266846361197E-2</v>
      </c>
      <c r="AA159" s="16">
        <v>0</v>
      </c>
      <c r="AB159" s="16"/>
      <c r="AC159" s="16"/>
      <c r="AD159" s="16"/>
      <c r="AE159" s="16"/>
      <c r="AF159" s="16"/>
      <c r="AG159" s="16"/>
      <c r="AH159" s="16"/>
    </row>
    <row r="160" spans="2:34" x14ac:dyDescent="0.35"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</row>
    <row r="161" spans="2:34" x14ac:dyDescent="0.35">
      <c r="B161" s="6" t="s">
        <v>122</v>
      </c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</row>
    <row r="162" spans="2:34" x14ac:dyDescent="0.35">
      <c r="B162" s="23" t="s">
        <v>47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</row>
    <row r="163" spans="2:34" x14ac:dyDescent="0.35">
      <c r="B163" t="s">
        <v>105</v>
      </c>
      <c r="C163" s="16">
        <v>3.46666666666667E-2</v>
      </c>
      <c r="D163" s="16">
        <v>3.9711191335740102E-2</v>
      </c>
      <c r="E163" s="16">
        <v>0</v>
      </c>
      <c r="F163" s="16">
        <v>0</v>
      </c>
      <c r="G163" s="16"/>
      <c r="H163" s="16">
        <v>5.5555555555555601E-2</v>
      </c>
      <c r="I163" s="16">
        <v>4.1095890410958902E-2</v>
      </c>
      <c r="J163" s="16">
        <v>2.7027027027027001E-2</v>
      </c>
      <c r="K163" s="16">
        <v>2.0833333333333301E-2</v>
      </c>
      <c r="L163" s="16">
        <v>3.3333333333333298E-2</v>
      </c>
      <c r="M163" s="16">
        <v>0</v>
      </c>
      <c r="N163" s="16">
        <v>1.49253731343284E-2</v>
      </c>
      <c r="O163" s="16">
        <v>9.0909090909090898E-2</v>
      </c>
      <c r="P163" s="16">
        <v>0.33333333333333298</v>
      </c>
      <c r="Q163" s="16">
        <v>0</v>
      </c>
      <c r="R163" s="16">
        <v>0.5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/>
      <c r="Z163" s="16">
        <v>3.5040431266846403E-2</v>
      </c>
      <c r="AA163" s="16">
        <v>0</v>
      </c>
      <c r="AB163" s="16"/>
      <c r="AC163" s="16"/>
      <c r="AD163" s="16"/>
      <c r="AE163" s="16"/>
      <c r="AF163" s="16"/>
      <c r="AG163" s="16"/>
      <c r="AH163" s="16"/>
    </row>
    <row r="164" spans="2:34" x14ac:dyDescent="0.35">
      <c r="B164" t="s">
        <v>106</v>
      </c>
      <c r="C164" s="16">
        <v>0.28266666666666701</v>
      </c>
      <c r="D164" s="16">
        <v>0.28519855595667898</v>
      </c>
      <c r="E164" s="16">
        <v>0.31034482758620702</v>
      </c>
      <c r="F164" s="16">
        <v>0.29824561403508798</v>
      </c>
      <c r="G164" s="16"/>
      <c r="H164" s="16">
        <v>0.38888888888888901</v>
      </c>
      <c r="I164" s="16">
        <v>0.219178082191781</v>
      </c>
      <c r="J164" s="16">
        <v>0.21621621621621601</v>
      </c>
      <c r="K164" s="16">
        <v>0.27083333333333298</v>
      </c>
      <c r="L164" s="16">
        <v>0.38333333333333303</v>
      </c>
      <c r="M164" s="16">
        <v>0.2</v>
      </c>
      <c r="N164" s="16">
        <v>0.20895522388059701</v>
      </c>
      <c r="O164" s="16">
        <v>0.18181818181818199</v>
      </c>
      <c r="P164" s="16">
        <v>0.33333333333333298</v>
      </c>
      <c r="Q164" s="16">
        <v>0.5</v>
      </c>
      <c r="R164" s="16">
        <v>0</v>
      </c>
      <c r="S164" s="16">
        <v>0.5</v>
      </c>
      <c r="T164" s="16">
        <v>0.33333333333333298</v>
      </c>
      <c r="U164" s="16">
        <v>0.6</v>
      </c>
      <c r="V164" s="16">
        <v>0</v>
      </c>
      <c r="W164" s="16">
        <v>1</v>
      </c>
      <c r="X164" s="16">
        <v>0.2</v>
      </c>
      <c r="Y164" s="16"/>
      <c r="Z164" s="16">
        <v>0.28571428571428598</v>
      </c>
      <c r="AA164" s="16">
        <v>0</v>
      </c>
      <c r="AB164" s="16"/>
      <c r="AC164" s="16"/>
      <c r="AD164" s="16"/>
      <c r="AE164" s="16"/>
      <c r="AF164" s="16"/>
      <c r="AG164" s="16"/>
      <c r="AH164" s="16"/>
    </row>
    <row r="165" spans="2:34" x14ac:dyDescent="0.35">
      <c r="B165" t="s">
        <v>107</v>
      </c>
      <c r="C165" s="16">
        <v>0.21333333333333299</v>
      </c>
      <c r="D165" s="16">
        <v>0.20577617328519901</v>
      </c>
      <c r="E165" s="16">
        <v>0.24137931034482801</v>
      </c>
      <c r="F165" s="16">
        <v>0.24561403508771901</v>
      </c>
      <c r="G165" s="16"/>
      <c r="H165" s="16">
        <v>0.16666666666666699</v>
      </c>
      <c r="I165" s="16">
        <v>0.26027397260273999</v>
      </c>
      <c r="J165" s="16">
        <v>0.29729729729729698</v>
      </c>
      <c r="K165" s="16">
        <v>0.16666666666666699</v>
      </c>
      <c r="L165" s="16">
        <v>0.233333333333333</v>
      </c>
      <c r="M165" s="16">
        <v>0</v>
      </c>
      <c r="N165" s="16">
        <v>0.14925373134328401</v>
      </c>
      <c r="O165" s="16">
        <v>0.27272727272727298</v>
      </c>
      <c r="P165" s="16">
        <v>0</v>
      </c>
      <c r="Q165" s="16">
        <v>0</v>
      </c>
      <c r="R165" s="16">
        <v>0.5</v>
      </c>
      <c r="S165" s="16">
        <v>0</v>
      </c>
      <c r="T165" s="16">
        <v>0.22222222222222199</v>
      </c>
      <c r="U165" s="16">
        <v>0.2</v>
      </c>
      <c r="V165" s="16">
        <v>1</v>
      </c>
      <c r="W165" s="16">
        <v>0</v>
      </c>
      <c r="X165" s="16">
        <v>0.6</v>
      </c>
      <c r="Y165" s="16"/>
      <c r="Z165" s="16">
        <v>0.21293800539083599</v>
      </c>
      <c r="AA165" s="16">
        <v>0</v>
      </c>
      <c r="AB165" s="16"/>
      <c r="AC165" s="16"/>
      <c r="AD165" s="16"/>
      <c r="AE165" s="16"/>
      <c r="AF165" s="16"/>
      <c r="AG165" s="16"/>
      <c r="AH165" s="16"/>
    </row>
    <row r="166" spans="2:34" x14ac:dyDescent="0.35">
      <c r="B166" t="s">
        <v>108</v>
      </c>
      <c r="C166" s="16">
        <v>0.13866666666666699</v>
      </c>
      <c r="D166" s="16">
        <v>0.151624548736462</v>
      </c>
      <c r="E166" s="16">
        <v>0.13793103448275901</v>
      </c>
      <c r="F166" s="16">
        <v>0.105263157894737</v>
      </c>
      <c r="G166" s="16"/>
      <c r="H166" s="16">
        <v>0.16666666666666699</v>
      </c>
      <c r="I166" s="16">
        <v>0.123287671232877</v>
      </c>
      <c r="J166" s="16">
        <v>5.4054054054054099E-2</v>
      </c>
      <c r="K166" s="16">
        <v>0.20833333333333301</v>
      </c>
      <c r="L166" s="16">
        <v>0.133333333333333</v>
      </c>
      <c r="M166" s="16">
        <v>0.4</v>
      </c>
      <c r="N166" s="16">
        <v>0.17910447761194001</v>
      </c>
      <c r="O166" s="16">
        <v>9.0909090909090898E-2</v>
      </c>
      <c r="P166" s="16">
        <v>0</v>
      </c>
      <c r="Q166" s="16">
        <v>0.25</v>
      </c>
      <c r="R166" s="16">
        <v>0</v>
      </c>
      <c r="S166" s="16">
        <v>0.16666666666666699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/>
      <c r="Z166" s="16">
        <v>0.140161725067385</v>
      </c>
      <c r="AA166" s="16">
        <v>0</v>
      </c>
      <c r="AB166" s="16"/>
      <c r="AC166" s="16"/>
      <c r="AD166" s="16"/>
      <c r="AE166" s="16"/>
      <c r="AF166" s="16"/>
      <c r="AG166" s="16"/>
      <c r="AH166" s="16"/>
    </row>
    <row r="167" spans="2:34" x14ac:dyDescent="0.35">
      <c r="B167" t="s">
        <v>109</v>
      </c>
      <c r="C167" s="16">
        <v>0.12266666666666701</v>
      </c>
      <c r="D167" s="16">
        <v>0.12635379061371799</v>
      </c>
      <c r="E167" s="16">
        <v>0.10344827586206901</v>
      </c>
      <c r="F167" s="16">
        <v>0.12280701754386</v>
      </c>
      <c r="G167" s="16"/>
      <c r="H167" s="16">
        <v>8.3333333333333301E-2</v>
      </c>
      <c r="I167" s="16">
        <v>0.20547945205479501</v>
      </c>
      <c r="J167" s="16">
        <v>0.162162162162162</v>
      </c>
      <c r="K167" s="16">
        <v>0.14583333333333301</v>
      </c>
      <c r="L167" s="16">
        <v>3.3333333333333298E-2</v>
      </c>
      <c r="M167" s="16">
        <v>0</v>
      </c>
      <c r="N167" s="16">
        <v>0.134328358208955</v>
      </c>
      <c r="O167" s="16">
        <v>0.18181818181818199</v>
      </c>
      <c r="P167" s="16">
        <v>0.33333333333333298</v>
      </c>
      <c r="Q167" s="16">
        <v>0.25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/>
      <c r="Z167" s="16">
        <v>0.11859838274932601</v>
      </c>
      <c r="AA167" s="16">
        <v>1</v>
      </c>
      <c r="AB167" s="16"/>
      <c r="AC167" s="16"/>
      <c r="AD167" s="16"/>
      <c r="AE167" s="16"/>
      <c r="AF167" s="16"/>
      <c r="AG167" s="16"/>
      <c r="AH167" s="16"/>
    </row>
    <row r="168" spans="2:34" x14ac:dyDescent="0.35">
      <c r="B168" t="s">
        <v>110</v>
      </c>
      <c r="C168" s="16">
        <v>5.06666666666667E-2</v>
      </c>
      <c r="D168" s="16">
        <v>3.9711191335740102E-2</v>
      </c>
      <c r="E168" s="16">
        <v>6.8965517241379296E-2</v>
      </c>
      <c r="F168" s="16">
        <v>7.0175438596491196E-2</v>
      </c>
      <c r="G168" s="16"/>
      <c r="H168" s="16">
        <v>2.7777777777777801E-2</v>
      </c>
      <c r="I168" s="16">
        <v>4.1095890410958902E-2</v>
      </c>
      <c r="J168" s="16">
        <v>5.4054054054054099E-2</v>
      </c>
      <c r="K168" s="16">
        <v>4.1666666666666699E-2</v>
      </c>
      <c r="L168" s="16">
        <v>6.6666666666666693E-2</v>
      </c>
      <c r="M168" s="16">
        <v>0.2</v>
      </c>
      <c r="N168" s="16">
        <v>7.4626865671641798E-2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0.2</v>
      </c>
      <c r="Y168" s="16"/>
      <c r="Z168" s="16">
        <v>4.8517520215633402E-2</v>
      </c>
      <c r="AA168" s="16">
        <v>0</v>
      </c>
      <c r="AB168" s="16"/>
      <c r="AC168" s="16"/>
      <c r="AD168" s="16"/>
      <c r="AE168" s="16"/>
      <c r="AF168" s="16"/>
      <c r="AG168" s="16"/>
      <c r="AH168" s="16"/>
    </row>
    <row r="169" spans="2:34" x14ac:dyDescent="0.35">
      <c r="B169" t="s">
        <v>111</v>
      </c>
      <c r="C169" s="16">
        <v>2.66666666666667E-2</v>
      </c>
      <c r="D169" s="16">
        <v>3.2490974729241902E-2</v>
      </c>
      <c r="E169" s="16">
        <v>0</v>
      </c>
      <c r="F169" s="16">
        <v>1.7543859649122799E-2</v>
      </c>
      <c r="G169" s="16"/>
      <c r="H169" s="16">
        <v>2.7777777777777801E-2</v>
      </c>
      <c r="I169" s="16">
        <v>2.7397260273972601E-2</v>
      </c>
      <c r="J169" s="16">
        <v>2.7027027027027001E-2</v>
      </c>
      <c r="K169" s="16">
        <v>0</v>
      </c>
      <c r="L169" s="16">
        <v>1.6666666666666701E-2</v>
      </c>
      <c r="M169" s="16">
        <v>0</v>
      </c>
      <c r="N169" s="16">
        <v>4.47761194029851E-2</v>
      </c>
      <c r="O169" s="16">
        <v>0</v>
      </c>
      <c r="P169" s="16">
        <v>0</v>
      </c>
      <c r="Q169" s="16">
        <v>0</v>
      </c>
      <c r="R169" s="16">
        <v>0</v>
      </c>
      <c r="S169" s="16">
        <v>0.16666666666666699</v>
      </c>
      <c r="T169" s="16">
        <v>0.11111111111111099</v>
      </c>
      <c r="U169" s="16">
        <v>0</v>
      </c>
      <c r="V169" s="16">
        <v>0</v>
      </c>
      <c r="W169" s="16">
        <v>0</v>
      </c>
      <c r="X169" s="16">
        <v>0</v>
      </c>
      <c r="Y169" s="16"/>
      <c r="Z169" s="16">
        <v>2.6954177897574101E-2</v>
      </c>
      <c r="AA169" s="16">
        <v>0</v>
      </c>
      <c r="AB169" s="16"/>
      <c r="AC169" s="16"/>
      <c r="AD169" s="16"/>
      <c r="AE169" s="16"/>
      <c r="AF169" s="16"/>
      <c r="AG169" s="16"/>
      <c r="AH169" s="16"/>
    </row>
    <row r="170" spans="2:34" x14ac:dyDescent="0.35">
      <c r="B170" t="s">
        <v>112</v>
      </c>
      <c r="C170" s="16">
        <v>4.26666666666667E-2</v>
      </c>
      <c r="D170" s="16">
        <v>3.2490974729241902E-2</v>
      </c>
      <c r="E170" s="16">
        <v>3.4482758620689703E-2</v>
      </c>
      <c r="F170" s="16">
        <v>5.2631578947368397E-2</v>
      </c>
      <c r="G170" s="16"/>
      <c r="H170" s="16">
        <v>2.7777777777777801E-2</v>
      </c>
      <c r="I170" s="16">
        <v>5.4794520547945202E-2</v>
      </c>
      <c r="J170" s="16">
        <v>2.7027027027027001E-2</v>
      </c>
      <c r="K170" s="16">
        <v>2.0833333333333301E-2</v>
      </c>
      <c r="L170" s="16">
        <v>1.6666666666666701E-2</v>
      </c>
      <c r="M170" s="16">
        <v>0.2</v>
      </c>
      <c r="N170" s="16">
        <v>8.9552238805970102E-2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0.11111111111111099</v>
      </c>
      <c r="U170" s="16">
        <v>0</v>
      </c>
      <c r="V170" s="16">
        <v>0</v>
      </c>
      <c r="W170" s="16">
        <v>0</v>
      </c>
      <c r="X170" s="16">
        <v>0</v>
      </c>
      <c r="Y170" s="16"/>
      <c r="Z170" s="16">
        <v>4.3126684636118601E-2</v>
      </c>
      <c r="AA170" s="16">
        <v>0</v>
      </c>
      <c r="AB170" s="16"/>
      <c r="AC170" s="16"/>
      <c r="AD170" s="16"/>
      <c r="AE170" s="16"/>
      <c r="AF170" s="16"/>
      <c r="AG170" s="16"/>
      <c r="AH170" s="16"/>
    </row>
    <row r="171" spans="2:34" x14ac:dyDescent="0.35">
      <c r="B171" t="s">
        <v>113</v>
      </c>
      <c r="C171" s="16">
        <v>2.66666666666667E-3</v>
      </c>
      <c r="D171" s="16">
        <v>3.6101083032491002E-3</v>
      </c>
      <c r="E171" s="16">
        <v>0</v>
      </c>
      <c r="F171" s="16">
        <v>0</v>
      </c>
      <c r="G171" s="16"/>
      <c r="H171" s="16">
        <v>0</v>
      </c>
      <c r="I171" s="16">
        <v>0</v>
      </c>
      <c r="J171" s="16">
        <v>0</v>
      </c>
      <c r="K171" s="16">
        <v>2.0833333333333301E-2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/>
      <c r="Z171" s="16">
        <v>2.6954177897574099E-3</v>
      </c>
      <c r="AA171" s="16">
        <v>0</v>
      </c>
      <c r="AB171" s="16"/>
      <c r="AC171" s="16"/>
      <c r="AD171" s="16"/>
      <c r="AE171" s="16"/>
      <c r="AF171" s="16"/>
      <c r="AG171" s="16"/>
      <c r="AH171" s="16"/>
    </row>
    <row r="172" spans="2:34" x14ac:dyDescent="0.35">
      <c r="B172" t="s">
        <v>114</v>
      </c>
      <c r="C172" s="16">
        <v>1.6E-2</v>
      </c>
      <c r="D172" s="16">
        <v>1.0830324909747301E-2</v>
      </c>
      <c r="E172" s="16">
        <v>3.4482758620689703E-2</v>
      </c>
      <c r="F172" s="16">
        <v>1.7543859649122799E-2</v>
      </c>
      <c r="G172" s="16"/>
      <c r="H172" s="16">
        <v>2.7777777777777801E-2</v>
      </c>
      <c r="I172" s="16">
        <v>1.3698630136986301E-2</v>
      </c>
      <c r="J172" s="16">
        <v>8.1081081081081099E-2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0.11111111111111099</v>
      </c>
      <c r="U172" s="16">
        <v>0</v>
      </c>
      <c r="V172" s="16">
        <v>0</v>
      </c>
      <c r="W172" s="16">
        <v>0</v>
      </c>
      <c r="X172" s="16">
        <v>0</v>
      </c>
      <c r="Y172" s="16"/>
      <c r="Z172" s="16">
        <v>1.61725067385445E-2</v>
      </c>
      <c r="AA172" s="16">
        <v>0</v>
      </c>
      <c r="AB172" s="16"/>
      <c r="AC172" s="16"/>
      <c r="AD172" s="16"/>
      <c r="AE172" s="16"/>
      <c r="AF172" s="16"/>
      <c r="AG172" s="16"/>
      <c r="AH172" s="16"/>
    </row>
    <row r="173" spans="2:34" x14ac:dyDescent="0.35">
      <c r="B173" t="s">
        <v>115</v>
      </c>
      <c r="C173" s="16">
        <v>8.0000000000000002E-3</v>
      </c>
      <c r="D173" s="16">
        <v>1.0830324909747301E-2</v>
      </c>
      <c r="E173" s="16">
        <v>0</v>
      </c>
      <c r="F173" s="16">
        <v>0</v>
      </c>
      <c r="G173" s="16"/>
      <c r="H173" s="16">
        <v>2.7777777777777801E-2</v>
      </c>
      <c r="I173" s="16">
        <v>1.3698630136986301E-2</v>
      </c>
      <c r="J173" s="16">
        <v>0</v>
      </c>
      <c r="K173" s="16">
        <v>2.0833333333333301E-2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/>
      <c r="Z173" s="16">
        <v>8.0862533692722394E-3</v>
      </c>
      <c r="AA173" s="16">
        <v>0</v>
      </c>
      <c r="AB173" s="16"/>
      <c r="AC173" s="16"/>
      <c r="AD173" s="16"/>
      <c r="AE173" s="16"/>
      <c r="AF173" s="16"/>
      <c r="AG173" s="16"/>
      <c r="AH173" s="16"/>
    </row>
    <row r="174" spans="2:34" x14ac:dyDescent="0.35">
      <c r="B174" t="s">
        <v>116</v>
      </c>
      <c r="C174" s="16">
        <v>8.0000000000000002E-3</v>
      </c>
      <c r="D174" s="16">
        <v>7.2202166064982004E-3</v>
      </c>
      <c r="E174" s="16">
        <v>0</v>
      </c>
      <c r="F174" s="16">
        <v>1.7543859649122799E-2</v>
      </c>
      <c r="G174" s="16"/>
      <c r="H174" s="16">
        <v>0</v>
      </c>
      <c r="I174" s="16">
        <v>0</v>
      </c>
      <c r="J174" s="16">
        <v>0</v>
      </c>
      <c r="K174" s="16">
        <v>2.0833333333333301E-2</v>
      </c>
      <c r="L174" s="16">
        <v>0</v>
      </c>
      <c r="M174" s="16">
        <v>0</v>
      </c>
      <c r="N174" s="16">
        <v>1.49253731343284E-2</v>
      </c>
      <c r="O174" s="16">
        <v>9.0909090909090898E-2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/>
      <c r="Z174" s="16">
        <v>8.0862533692722394E-3</v>
      </c>
      <c r="AA174" s="16">
        <v>0</v>
      </c>
      <c r="AB174" s="16"/>
      <c r="AC174" s="16"/>
      <c r="AD174" s="16"/>
      <c r="AE174" s="16"/>
      <c r="AF174" s="16"/>
      <c r="AG174" s="16"/>
      <c r="AH174" s="16"/>
    </row>
    <row r="175" spans="2:34" x14ac:dyDescent="0.35">
      <c r="B175" t="s">
        <v>121</v>
      </c>
      <c r="C175" s="16">
        <v>1.6E-2</v>
      </c>
      <c r="D175" s="16">
        <v>1.8050541516245501E-2</v>
      </c>
      <c r="E175" s="16">
        <v>0</v>
      </c>
      <c r="F175" s="16">
        <v>1.7543859649122799E-2</v>
      </c>
      <c r="G175" s="16"/>
      <c r="H175" s="16">
        <v>0</v>
      </c>
      <c r="I175" s="16">
        <v>0</v>
      </c>
      <c r="J175" s="16">
        <v>0</v>
      </c>
      <c r="K175" s="16">
        <v>2.0833333333333301E-2</v>
      </c>
      <c r="L175" s="16">
        <v>3.3333333333333298E-2</v>
      </c>
      <c r="M175" s="16">
        <v>0</v>
      </c>
      <c r="N175" s="16">
        <v>1.49253731343284E-2</v>
      </c>
      <c r="O175" s="16">
        <v>9.0909090909090898E-2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0.2</v>
      </c>
      <c r="V175" s="16">
        <v>0</v>
      </c>
      <c r="W175" s="16">
        <v>0</v>
      </c>
      <c r="X175" s="16">
        <v>0</v>
      </c>
      <c r="Y175" s="16"/>
      <c r="Z175" s="16">
        <v>1.61725067385445E-2</v>
      </c>
      <c r="AA175" s="16">
        <v>0</v>
      </c>
      <c r="AB175" s="16"/>
      <c r="AC175" s="16"/>
      <c r="AD175" s="16"/>
      <c r="AE175" s="16"/>
      <c r="AF175" s="16"/>
      <c r="AG175" s="16"/>
      <c r="AH175" s="16"/>
    </row>
    <row r="176" spans="2:34" x14ac:dyDescent="0.35">
      <c r="B176" t="s">
        <v>54</v>
      </c>
      <c r="C176" s="16">
        <v>3.7333333333333302E-2</v>
      </c>
      <c r="D176" s="16">
        <v>3.6101083032491002E-2</v>
      </c>
      <c r="E176" s="16">
        <v>6.8965517241379296E-2</v>
      </c>
      <c r="F176" s="16">
        <v>3.5087719298245598E-2</v>
      </c>
      <c r="G176" s="16"/>
      <c r="H176" s="16">
        <v>0</v>
      </c>
      <c r="I176" s="16">
        <v>0</v>
      </c>
      <c r="J176" s="16">
        <v>5.4054054054054099E-2</v>
      </c>
      <c r="K176" s="16">
        <v>4.1666666666666699E-2</v>
      </c>
      <c r="L176" s="16">
        <v>0.05</v>
      </c>
      <c r="M176" s="16">
        <v>0</v>
      </c>
      <c r="N176" s="16">
        <v>7.4626865671641798E-2</v>
      </c>
      <c r="O176" s="16">
        <v>0</v>
      </c>
      <c r="P176" s="16">
        <v>0</v>
      </c>
      <c r="Q176" s="16">
        <v>0</v>
      </c>
      <c r="R176" s="16">
        <v>0</v>
      </c>
      <c r="S176" s="16">
        <v>0.16666666666666699</v>
      </c>
      <c r="T176" s="16">
        <v>0.11111111111111099</v>
      </c>
      <c r="U176" s="16">
        <v>0</v>
      </c>
      <c r="V176" s="16">
        <v>0</v>
      </c>
      <c r="W176" s="16">
        <v>0</v>
      </c>
      <c r="X176" s="16">
        <v>0</v>
      </c>
      <c r="Y176" s="16"/>
      <c r="Z176" s="16">
        <v>3.77358490566038E-2</v>
      </c>
      <c r="AA176" s="16">
        <v>0</v>
      </c>
      <c r="AB176" s="16"/>
      <c r="AC176" s="16"/>
      <c r="AD176" s="16"/>
      <c r="AE176" s="16"/>
      <c r="AF176" s="16"/>
      <c r="AG176" s="16"/>
      <c r="AH176" s="16"/>
    </row>
    <row r="177" spans="2:34" x14ac:dyDescent="0.35"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</row>
    <row r="178" spans="2:34" x14ac:dyDescent="0.35">
      <c r="B178" s="6" t="s">
        <v>131</v>
      </c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</row>
    <row r="179" spans="2:34" x14ac:dyDescent="0.35">
      <c r="B179" s="23" t="s">
        <v>47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</row>
    <row r="180" spans="2:34" x14ac:dyDescent="0.35">
      <c r="B180" t="s">
        <v>105</v>
      </c>
      <c r="C180" s="16">
        <v>0</v>
      </c>
      <c r="D180" s="16">
        <v>0</v>
      </c>
      <c r="E180" s="16">
        <v>0</v>
      </c>
      <c r="F180" s="16">
        <v>0</v>
      </c>
      <c r="G180" s="16"/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/>
      <c r="Z180" s="16">
        <v>0</v>
      </c>
      <c r="AA180" s="16">
        <v>0</v>
      </c>
      <c r="AB180" s="16"/>
      <c r="AC180" s="16"/>
      <c r="AD180" s="16"/>
      <c r="AE180" s="16"/>
      <c r="AF180" s="16"/>
      <c r="AG180" s="16"/>
      <c r="AH180" s="16"/>
    </row>
    <row r="181" spans="2:34" x14ac:dyDescent="0.35">
      <c r="B181" t="s">
        <v>123</v>
      </c>
      <c r="C181" s="16">
        <v>0.43466666666666698</v>
      </c>
      <c r="D181" s="16">
        <v>0.43682310469314101</v>
      </c>
      <c r="E181" s="16">
        <v>0.48275862068965503</v>
      </c>
      <c r="F181" s="16">
        <v>0.36842105263157898</v>
      </c>
      <c r="G181" s="16"/>
      <c r="H181" s="16">
        <v>0.55555555555555602</v>
      </c>
      <c r="I181" s="16">
        <v>0.35616438356164398</v>
      </c>
      <c r="J181" s="16">
        <v>0.40540540540540498</v>
      </c>
      <c r="K181" s="16">
        <v>0.5</v>
      </c>
      <c r="L181" s="16">
        <v>0.46666666666666701</v>
      </c>
      <c r="M181" s="16">
        <v>0.6</v>
      </c>
      <c r="N181" s="16">
        <v>0.328358208955224</v>
      </c>
      <c r="O181" s="16">
        <v>0.54545454545454497</v>
      </c>
      <c r="P181" s="16">
        <v>1</v>
      </c>
      <c r="Q181" s="16">
        <v>0.25</v>
      </c>
      <c r="R181" s="16">
        <v>0.5</v>
      </c>
      <c r="S181" s="16">
        <v>0.5</v>
      </c>
      <c r="T181" s="16">
        <v>0.55555555555555602</v>
      </c>
      <c r="U181" s="16">
        <v>0.6</v>
      </c>
      <c r="V181" s="16">
        <v>0</v>
      </c>
      <c r="W181" s="16">
        <v>1</v>
      </c>
      <c r="X181" s="16">
        <v>0.2</v>
      </c>
      <c r="Y181" s="16"/>
      <c r="Z181" s="16">
        <v>0.43665768194070098</v>
      </c>
      <c r="AA181" s="16">
        <v>0</v>
      </c>
      <c r="AB181" s="16"/>
      <c r="AC181" s="16"/>
      <c r="AD181" s="16"/>
      <c r="AE181" s="16"/>
      <c r="AF181" s="16"/>
      <c r="AG181" s="16"/>
      <c r="AH181" s="16"/>
    </row>
    <row r="182" spans="2:34" x14ac:dyDescent="0.35">
      <c r="B182" t="s">
        <v>124</v>
      </c>
      <c r="C182" s="16">
        <v>0.24</v>
      </c>
      <c r="D182" s="16">
        <v>0.25992779783393499</v>
      </c>
      <c r="E182" s="16">
        <v>0.20689655172413801</v>
      </c>
      <c r="F182" s="16">
        <v>0.21052631578947401</v>
      </c>
      <c r="G182" s="16"/>
      <c r="H182" s="16">
        <v>0.25</v>
      </c>
      <c r="I182" s="16">
        <v>0.219178082191781</v>
      </c>
      <c r="J182" s="16">
        <v>0.162162162162162</v>
      </c>
      <c r="K182" s="16">
        <v>0.25</v>
      </c>
      <c r="L182" s="16">
        <v>0.3</v>
      </c>
      <c r="M182" s="16">
        <v>0.4</v>
      </c>
      <c r="N182" s="16">
        <v>0.25373134328358199</v>
      </c>
      <c r="O182" s="16">
        <v>0.36363636363636398</v>
      </c>
      <c r="P182" s="16">
        <v>0</v>
      </c>
      <c r="Q182" s="16">
        <v>0</v>
      </c>
      <c r="R182" s="16">
        <v>0</v>
      </c>
      <c r="S182" s="16">
        <v>0.16666666666666699</v>
      </c>
      <c r="T182" s="16">
        <v>0.11111111111111099</v>
      </c>
      <c r="U182" s="16">
        <v>0</v>
      </c>
      <c r="V182" s="16">
        <v>1</v>
      </c>
      <c r="W182" s="16">
        <v>0</v>
      </c>
      <c r="X182" s="16">
        <v>0.4</v>
      </c>
      <c r="Y182" s="16"/>
      <c r="Z182" s="16">
        <v>0.24258760107816699</v>
      </c>
      <c r="AA182" s="16">
        <v>0</v>
      </c>
      <c r="AB182" s="16"/>
      <c r="AC182" s="16"/>
      <c r="AD182" s="16"/>
      <c r="AE182" s="16"/>
      <c r="AF182" s="16"/>
      <c r="AG182" s="16"/>
      <c r="AH182" s="16"/>
    </row>
    <row r="183" spans="2:34" x14ac:dyDescent="0.35">
      <c r="B183" t="s">
        <v>125</v>
      </c>
      <c r="C183" s="16">
        <v>0.22666666666666699</v>
      </c>
      <c r="D183" s="16">
        <v>0.223826714801444</v>
      </c>
      <c r="E183" s="16">
        <v>0.27586206896551702</v>
      </c>
      <c r="F183" s="16">
        <v>0.21052631578947401</v>
      </c>
      <c r="G183" s="16"/>
      <c r="H183" s="16">
        <v>0.16666666666666699</v>
      </c>
      <c r="I183" s="16">
        <v>0.301369863013699</v>
      </c>
      <c r="J183" s="16">
        <v>0.27027027027027001</v>
      </c>
      <c r="K183" s="16">
        <v>0.20833333333333301</v>
      </c>
      <c r="L183" s="16">
        <v>0.18333333333333299</v>
      </c>
      <c r="M183" s="16">
        <v>0</v>
      </c>
      <c r="N183" s="16">
        <v>0.25373134328358199</v>
      </c>
      <c r="O183" s="16">
        <v>0</v>
      </c>
      <c r="P183" s="16">
        <v>0</v>
      </c>
      <c r="Q183" s="16">
        <v>0.5</v>
      </c>
      <c r="R183" s="16">
        <v>0.5</v>
      </c>
      <c r="S183" s="16">
        <v>0.16666666666666699</v>
      </c>
      <c r="T183" s="16">
        <v>0.22222222222222199</v>
      </c>
      <c r="U183" s="16">
        <v>0.2</v>
      </c>
      <c r="V183" s="16">
        <v>0</v>
      </c>
      <c r="W183" s="16">
        <v>0</v>
      </c>
      <c r="X183" s="16">
        <v>0.4</v>
      </c>
      <c r="Y183" s="16"/>
      <c r="Z183" s="16">
        <v>0.22641509433962301</v>
      </c>
      <c r="AA183" s="16">
        <v>0</v>
      </c>
      <c r="AB183" s="16"/>
      <c r="AC183" s="16"/>
      <c r="AD183" s="16"/>
      <c r="AE183" s="16"/>
      <c r="AF183" s="16"/>
      <c r="AG183" s="16"/>
      <c r="AH183" s="16"/>
    </row>
    <row r="184" spans="2:34" x14ac:dyDescent="0.35">
      <c r="B184" t="s">
        <v>126</v>
      </c>
      <c r="C184" s="16">
        <v>4.26666666666667E-2</v>
      </c>
      <c r="D184" s="16">
        <v>4.3321299638989202E-2</v>
      </c>
      <c r="E184" s="16">
        <v>0</v>
      </c>
      <c r="F184" s="16">
        <v>7.0175438596491196E-2</v>
      </c>
      <c r="G184" s="16"/>
      <c r="H184" s="16">
        <v>0</v>
      </c>
      <c r="I184" s="16">
        <v>6.8493150684931503E-2</v>
      </c>
      <c r="J184" s="16">
        <v>8.1081081081081099E-2</v>
      </c>
      <c r="K184" s="16">
        <v>2.0833333333333301E-2</v>
      </c>
      <c r="L184" s="16">
        <v>3.3333333333333298E-2</v>
      </c>
      <c r="M184" s="16">
        <v>0</v>
      </c>
      <c r="N184" s="16">
        <v>2.9850746268656699E-2</v>
      </c>
      <c r="O184" s="16">
        <v>0</v>
      </c>
      <c r="P184" s="16">
        <v>0</v>
      </c>
      <c r="Q184" s="16">
        <v>0.25</v>
      </c>
      <c r="R184" s="16">
        <v>0</v>
      </c>
      <c r="S184" s="16">
        <v>0.16666666666666699</v>
      </c>
      <c r="T184" s="16">
        <v>0.11111111111111099</v>
      </c>
      <c r="U184" s="16">
        <v>0</v>
      </c>
      <c r="V184" s="16">
        <v>0</v>
      </c>
      <c r="W184" s="16">
        <v>0</v>
      </c>
      <c r="X184" s="16">
        <v>0</v>
      </c>
      <c r="Y184" s="16"/>
      <c r="Z184" s="16">
        <v>4.0431266846361197E-2</v>
      </c>
      <c r="AA184" s="16">
        <v>0.5</v>
      </c>
      <c r="AB184" s="16"/>
      <c r="AC184" s="16"/>
      <c r="AD184" s="16"/>
      <c r="AE184" s="16"/>
      <c r="AF184" s="16"/>
      <c r="AG184" s="16"/>
      <c r="AH184" s="16"/>
    </row>
    <row r="185" spans="2:34" x14ac:dyDescent="0.35">
      <c r="B185" t="s">
        <v>127</v>
      </c>
      <c r="C185" s="16">
        <v>2.66666666666667E-2</v>
      </c>
      <c r="D185" s="16">
        <v>1.4440433212996401E-2</v>
      </c>
      <c r="E185" s="16">
        <v>3.4482758620689703E-2</v>
      </c>
      <c r="F185" s="16">
        <v>7.0175438596491196E-2</v>
      </c>
      <c r="G185" s="16"/>
      <c r="H185" s="16">
        <v>2.7777777777777801E-2</v>
      </c>
      <c r="I185" s="16">
        <v>2.7397260273972601E-2</v>
      </c>
      <c r="J185" s="16">
        <v>5.4054054054054099E-2</v>
      </c>
      <c r="K185" s="16">
        <v>0</v>
      </c>
      <c r="L185" s="16">
        <v>0</v>
      </c>
      <c r="M185" s="16">
        <v>0</v>
      </c>
      <c r="N185" s="16">
        <v>7.4626865671641798E-2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/>
      <c r="Z185" s="16">
        <v>2.4258760107816701E-2</v>
      </c>
      <c r="AA185" s="16">
        <v>0.5</v>
      </c>
      <c r="AB185" s="16"/>
      <c r="AC185" s="16"/>
      <c r="AD185" s="16"/>
      <c r="AE185" s="16"/>
      <c r="AF185" s="16"/>
      <c r="AG185" s="16"/>
      <c r="AH185" s="16"/>
    </row>
    <row r="186" spans="2:34" x14ac:dyDescent="0.35">
      <c r="B186" t="s">
        <v>128</v>
      </c>
      <c r="C186" s="16">
        <v>1.3333333333333299E-2</v>
      </c>
      <c r="D186" s="16">
        <v>7.2202166064982004E-3</v>
      </c>
      <c r="E186" s="16">
        <v>0</v>
      </c>
      <c r="F186" s="16">
        <v>3.5087719298245598E-2</v>
      </c>
      <c r="G186" s="16"/>
      <c r="H186" s="16">
        <v>0</v>
      </c>
      <c r="I186" s="16">
        <v>2.7397260273972601E-2</v>
      </c>
      <c r="J186" s="16">
        <v>0</v>
      </c>
      <c r="K186" s="16">
        <v>0</v>
      </c>
      <c r="L186" s="16">
        <v>0</v>
      </c>
      <c r="M186" s="16">
        <v>0</v>
      </c>
      <c r="N186" s="16">
        <v>4.47761194029851E-2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/>
      <c r="Z186" s="16">
        <v>1.3477088948787099E-2</v>
      </c>
      <c r="AA186" s="16">
        <v>0</v>
      </c>
      <c r="AB186" s="16"/>
      <c r="AC186" s="16"/>
      <c r="AD186" s="16"/>
      <c r="AE186" s="16"/>
      <c r="AF186" s="16"/>
      <c r="AG186" s="16"/>
      <c r="AH186" s="16"/>
    </row>
    <row r="187" spans="2:34" x14ac:dyDescent="0.35">
      <c r="B187" t="s">
        <v>129</v>
      </c>
      <c r="C187" s="16">
        <v>2.66666666666667E-3</v>
      </c>
      <c r="D187" s="16">
        <v>3.6101083032491002E-3</v>
      </c>
      <c r="E187" s="16">
        <v>0</v>
      </c>
      <c r="F187" s="16">
        <v>0</v>
      </c>
      <c r="G187" s="16"/>
      <c r="H187" s="16">
        <v>0</v>
      </c>
      <c r="I187" s="16">
        <v>0</v>
      </c>
      <c r="J187" s="16">
        <v>0</v>
      </c>
      <c r="K187" s="16">
        <v>2.0833333333333301E-2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/>
      <c r="Z187" s="16">
        <v>2.6954177897574099E-3</v>
      </c>
      <c r="AA187" s="16">
        <v>0</v>
      </c>
      <c r="AB187" s="16"/>
      <c r="AC187" s="16"/>
      <c r="AD187" s="16"/>
      <c r="AE187" s="16"/>
      <c r="AF187" s="16"/>
      <c r="AG187" s="16"/>
      <c r="AH187" s="16"/>
    </row>
    <row r="188" spans="2:34" x14ac:dyDescent="0.35">
      <c r="B188" t="s">
        <v>130</v>
      </c>
      <c r="C188" s="16">
        <v>0</v>
      </c>
      <c r="D188" s="16">
        <v>0</v>
      </c>
      <c r="E188" s="16">
        <v>0</v>
      </c>
      <c r="F188" s="16">
        <v>0</v>
      </c>
      <c r="G188" s="16"/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/>
      <c r="Z188" s="16">
        <v>0</v>
      </c>
      <c r="AA188" s="16">
        <v>0</v>
      </c>
      <c r="AB188" s="16"/>
      <c r="AC188" s="16"/>
      <c r="AD188" s="16"/>
      <c r="AE188" s="16"/>
      <c r="AF188" s="16"/>
      <c r="AG188" s="16"/>
      <c r="AH188" s="16"/>
    </row>
    <row r="189" spans="2:34" x14ac:dyDescent="0.35">
      <c r="B189" t="s">
        <v>54</v>
      </c>
      <c r="C189" s="16">
        <v>1.3333333333333299E-2</v>
      </c>
      <c r="D189" s="16">
        <v>1.0830324909747301E-2</v>
      </c>
      <c r="E189" s="16">
        <v>0</v>
      </c>
      <c r="F189" s="16">
        <v>3.5087719298245598E-2</v>
      </c>
      <c r="G189" s="16"/>
      <c r="H189" s="16">
        <v>0</v>
      </c>
      <c r="I189" s="16">
        <v>0</v>
      </c>
      <c r="J189" s="16">
        <v>2.7027027027027001E-2</v>
      </c>
      <c r="K189" s="16">
        <v>0</v>
      </c>
      <c r="L189" s="16">
        <v>1.6666666666666701E-2</v>
      </c>
      <c r="M189" s="16">
        <v>0</v>
      </c>
      <c r="N189" s="16">
        <v>1.49253731343284E-2</v>
      </c>
      <c r="O189" s="16">
        <v>9.0909090909090898E-2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0.2</v>
      </c>
      <c r="V189" s="16">
        <v>0</v>
      </c>
      <c r="W189" s="16">
        <v>0</v>
      </c>
      <c r="X189" s="16">
        <v>0</v>
      </c>
      <c r="Y189" s="16"/>
      <c r="Z189" s="16">
        <v>1.3477088948787099E-2</v>
      </c>
      <c r="AA189" s="16">
        <v>0</v>
      </c>
      <c r="AB189" s="16"/>
      <c r="AC189" s="16"/>
      <c r="AD189" s="16"/>
      <c r="AE189" s="16"/>
      <c r="AF189" s="16"/>
      <c r="AG189" s="16"/>
      <c r="AH189" s="16"/>
    </row>
    <row r="190" spans="2:34" x14ac:dyDescent="0.35"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</row>
    <row r="191" spans="2:34" x14ac:dyDescent="0.35">
      <c r="B191" s="6" t="s">
        <v>132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</row>
    <row r="192" spans="2:34" x14ac:dyDescent="0.35">
      <c r="B192" s="23" t="s">
        <v>47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</row>
    <row r="193" spans="2:34" x14ac:dyDescent="0.35">
      <c r="B193" t="s">
        <v>105</v>
      </c>
      <c r="C193" s="16">
        <v>5.3333333333333297E-3</v>
      </c>
      <c r="D193" s="16">
        <v>3.6101083032491002E-3</v>
      </c>
      <c r="E193" s="16">
        <v>3.4482758620689703E-2</v>
      </c>
      <c r="F193" s="16">
        <v>0</v>
      </c>
      <c r="G193" s="16"/>
      <c r="H193" s="16">
        <v>0</v>
      </c>
      <c r="I193" s="16">
        <v>0</v>
      </c>
      <c r="J193" s="16">
        <v>0</v>
      </c>
      <c r="K193" s="16">
        <v>4.1666666666666699E-2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/>
      <c r="Z193" s="16">
        <v>5.3908355795148303E-3</v>
      </c>
      <c r="AA193" s="16">
        <v>0</v>
      </c>
      <c r="AB193" s="16"/>
      <c r="AC193" s="16"/>
      <c r="AD193" s="16"/>
      <c r="AE193" s="16"/>
      <c r="AF193" s="16"/>
      <c r="AG193" s="16"/>
      <c r="AH193" s="16"/>
    </row>
    <row r="194" spans="2:34" x14ac:dyDescent="0.35">
      <c r="B194" t="s">
        <v>123</v>
      </c>
      <c r="C194" s="16">
        <v>0.54666666666666697</v>
      </c>
      <c r="D194" s="16">
        <v>0.55956678700360996</v>
      </c>
      <c r="E194" s="16">
        <v>0.51724137931034497</v>
      </c>
      <c r="F194" s="16">
        <v>0.49122807017543901</v>
      </c>
      <c r="G194" s="16"/>
      <c r="H194" s="16">
        <v>0.66666666666666696</v>
      </c>
      <c r="I194" s="16">
        <v>0.47945205479452102</v>
      </c>
      <c r="J194" s="16">
        <v>0.54054054054054101</v>
      </c>
      <c r="K194" s="16">
        <v>0.5625</v>
      </c>
      <c r="L194" s="16">
        <v>0.61666666666666703</v>
      </c>
      <c r="M194" s="16">
        <v>0.8</v>
      </c>
      <c r="N194" s="16">
        <v>0.328358208955224</v>
      </c>
      <c r="O194" s="16">
        <v>0.63636363636363602</v>
      </c>
      <c r="P194" s="16">
        <v>1</v>
      </c>
      <c r="Q194" s="16">
        <v>0.75</v>
      </c>
      <c r="R194" s="16">
        <v>0.5</v>
      </c>
      <c r="S194" s="16">
        <v>0.83333333333333304</v>
      </c>
      <c r="T194" s="16">
        <v>0.66666666666666696</v>
      </c>
      <c r="U194" s="16">
        <v>0.8</v>
      </c>
      <c r="V194" s="16">
        <v>1</v>
      </c>
      <c r="W194" s="16">
        <v>1</v>
      </c>
      <c r="X194" s="16">
        <v>0.6</v>
      </c>
      <c r="Y194" s="16"/>
      <c r="Z194" s="16">
        <v>0.54986522911051205</v>
      </c>
      <c r="AA194" s="16">
        <v>0</v>
      </c>
      <c r="AB194" s="16"/>
      <c r="AC194" s="16"/>
      <c r="AD194" s="16"/>
      <c r="AE194" s="16"/>
      <c r="AF194" s="16"/>
      <c r="AG194" s="16"/>
      <c r="AH194" s="16"/>
    </row>
    <row r="195" spans="2:34" x14ac:dyDescent="0.35">
      <c r="B195" t="s">
        <v>124</v>
      </c>
      <c r="C195" s="16">
        <v>0.2</v>
      </c>
      <c r="D195" s="16">
        <v>0.20577617328519901</v>
      </c>
      <c r="E195" s="16">
        <v>0.27586206896551702</v>
      </c>
      <c r="F195" s="16">
        <v>0.175438596491228</v>
      </c>
      <c r="G195" s="16"/>
      <c r="H195" s="16">
        <v>0.25</v>
      </c>
      <c r="I195" s="16">
        <v>0.19178082191780799</v>
      </c>
      <c r="J195" s="16">
        <v>0.108108108108108</v>
      </c>
      <c r="K195" s="16">
        <v>0.20833333333333301</v>
      </c>
      <c r="L195" s="16">
        <v>0.233333333333333</v>
      </c>
      <c r="M195" s="16">
        <v>0.2</v>
      </c>
      <c r="N195" s="16">
        <v>0.238805970149254</v>
      </c>
      <c r="O195" s="16">
        <v>0.27272727272727298</v>
      </c>
      <c r="P195" s="16">
        <v>0</v>
      </c>
      <c r="Q195" s="16">
        <v>0</v>
      </c>
      <c r="R195" s="16">
        <v>0</v>
      </c>
      <c r="S195" s="16">
        <v>0.16666666666666699</v>
      </c>
      <c r="T195" s="16">
        <v>0.11111111111111099</v>
      </c>
      <c r="U195" s="16">
        <v>0</v>
      </c>
      <c r="V195" s="16">
        <v>0</v>
      </c>
      <c r="W195" s="16">
        <v>0</v>
      </c>
      <c r="X195" s="16">
        <v>0.4</v>
      </c>
      <c r="Y195" s="16"/>
      <c r="Z195" s="16">
        <v>0.20215633423180601</v>
      </c>
      <c r="AA195" s="16">
        <v>0</v>
      </c>
      <c r="AB195" s="16"/>
      <c r="AC195" s="16"/>
      <c r="AD195" s="16"/>
      <c r="AE195" s="16"/>
      <c r="AF195" s="16"/>
      <c r="AG195" s="16"/>
      <c r="AH195" s="16"/>
    </row>
    <row r="196" spans="2:34" x14ac:dyDescent="0.35">
      <c r="B196" t="s">
        <v>125</v>
      </c>
      <c r="C196" s="16">
        <v>0.17599999999999999</v>
      </c>
      <c r="D196" s="16">
        <v>0.173285198555957</v>
      </c>
      <c r="E196" s="16">
        <v>0.13793103448275901</v>
      </c>
      <c r="F196" s="16">
        <v>0.19298245614035101</v>
      </c>
      <c r="G196" s="16"/>
      <c r="H196" s="16">
        <v>8.3333333333333301E-2</v>
      </c>
      <c r="I196" s="16">
        <v>0.20547945205479501</v>
      </c>
      <c r="J196" s="16">
        <v>0.24324324324324301</v>
      </c>
      <c r="K196" s="16">
        <v>0.1875</v>
      </c>
      <c r="L196" s="16">
        <v>0.133333333333333</v>
      </c>
      <c r="M196" s="16">
        <v>0</v>
      </c>
      <c r="N196" s="16">
        <v>0.28358208955223901</v>
      </c>
      <c r="O196" s="16">
        <v>0</v>
      </c>
      <c r="P196" s="16">
        <v>0</v>
      </c>
      <c r="Q196" s="16">
        <v>0.25</v>
      </c>
      <c r="R196" s="16">
        <v>0.5</v>
      </c>
      <c r="S196" s="16">
        <v>0</v>
      </c>
      <c r="T196" s="16">
        <v>0.11111111111111099</v>
      </c>
      <c r="U196" s="16">
        <v>0</v>
      </c>
      <c r="V196" s="16">
        <v>0</v>
      </c>
      <c r="W196" s="16">
        <v>0</v>
      </c>
      <c r="X196" s="16">
        <v>0</v>
      </c>
      <c r="Y196" s="16"/>
      <c r="Z196" s="16">
        <v>0.175202156334232</v>
      </c>
      <c r="AA196" s="16">
        <v>0</v>
      </c>
      <c r="AB196" s="16"/>
      <c r="AC196" s="16"/>
      <c r="AD196" s="16"/>
      <c r="AE196" s="16"/>
      <c r="AF196" s="16"/>
      <c r="AG196" s="16"/>
      <c r="AH196" s="16"/>
    </row>
    <row r="197" spans="2:34" x14ac:dyDescent="0.35">
      <c r="B197" t="s">
        <v>126</v>
      </c>
      <c r="C197" s="16">
        <v>2.9333333333333302E-2</v>
      </c>
      <c r="D197" s="16">
        <v>2.5270758122743701E-2</v>
      </c>
      <c r="E197" s="16">
        <v>3.4482758620689703E-2</v>
      </c>
      <c r="F197" s="16">
        <v>3.5087719298245598E-2</v>
      </c>
      <c r="G197" s="16"/>
      <c r="H197" s="16">
        <v>0</v>
      </c>
      <c r="I197" s="16">
        <v>6.8493150684931503E-2</v>
      </c>
      <c r="J197" s="16">
        <v>8.1081081081081099E-2</v>
      </c>
      <c r="K197" s="16">
        <v>0</v>
      </c>
      <c r="L197" s="16">
        <v>0</v>
      </c>
      <c r="M197" s="16">
        <v>0</v>
      </c>
      <c r="N197" s="16">
        <v>2.9850746268656699E-2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0.11111111111111099</v>
      </c>
      <c r="U197" s="16">
        <v>0</v>
      </c>
      <c r="V197" s="16">
        <v>0</v>
      </c>
      <c r="W197" s="16">
        <v>0</v>
      </c>
      <c r="X197" s="16">
        <v>0</v>
      </c>
      <c r="Y197" s="16"/>
      <c r="Z197" s="16">
        <v>2.6954177897574101E-2</v>
      </c>
      <c r="AA197" s="16">
        <v>0.5</v>
      </c>
      <c r="AB197" s="16"/>
      <c r="AC197" s="16"/>
      <c r="AD197" s="16"/>
      <c r="AE197" s="16"/>
      <c r="AF197" s="16"/>
      <c r="AG197" s="16"/>
      <c r="AH197" s="16"/>
    </row>
    <row r="198" spans="2:34" x14ac:dyDescent="0.35">
      <c r="B198" t="s">
        <v>127</v>
      </c>
      <c r="C198" s="16">
        <v>2.4E-2</v>
      </c>
      <c r="D198" s="16">
        <v>1.8050541516245501E-2</v>
      </c>
      <c r="E198" s="16">
        <v>0</v>
      </c>
      <c r="F198" s="16">
        <v>7.0175438596491196E-2</v>
      </c>
      <c r="G198" s="16"/>
      <c r="H198" s="16">
        <v>0</v>
      </c>
      <c r="I198" s="16">
        <v>5.4794520547945202E-2</v>
      </c>
      <c r="J198" s="16">
        <v>0</v>
      </c>
      <c r="K198" s="16">
        <v>0</v>
      </c>
      <c r="L198" s="16">
        <v>0</v>
      </c>
      <c r="M198" s="16">
        <v>0</v>
      </c>
      <c r="N198" s="16">
        <v>7.4626865671641798E-2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/>
      <c r="Z198" s="16">
        <v>2.15633423180593E-2</v>
      </c>
      <c r="AA198" s="16">
        <v>0.5</v>
      </c>
      <c r="AB198" s="16"/>
      <c r="AC198" s="16"/>
      <c r="AD198" s="16"/>
      <c r="AE198" s="16"/>
      <c r="AF198" s="16"/>
      <c r="AG198" s="16"/>
      <c r="AH198" s="16"/>
    </row>
    <row r="199" spans="2:34" x14ac:dyDescent="0.35">
      <c r="B199" t="s">
        <v>128</v>
      </c>
      <c r="C199" s="16">
        <v>5.3333333333333297E-3</v>
      </c>
      <c r="D199" s="16">
        <v>3.6101083032491002E-3</v>
      </c>
      <c r="E199" s="16">
        <v>0</v>
      </c>
      <c r="F199" s="16">
        <v>0</v>
      </c>
      <c r="G199" s="16"/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2.9850746268656699E-2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/>
      <c r="Z199" s="16">
        <v>5.3908355795148303E-3</v>
      </c>
      <c r="AA199" s="16">
        <v>0</v>
      </c>
      <c r="AB199" s="16"/>
      <c r="AC199" s="16"/>
      <c r="AD199" s="16"/>
      <c r="AE199" s="16"/>
      <c r="AF199" s="16"/>
      <c r="AG199" s="16"/>
      <c r="AH199" s="16"/>
    </row>
    <row r="200" spans="2:34" x14ac:dyDescent="0.35">
      <c r="B200" t="s">
        <v>129</v>
      </c>
      <c r="C200" s="16">
        <v>0</v>
      </c>
      <c r="D200" s="16">
        <v>0</v>
      </c>
      <c r="E200" s="16">
        <v>0</v>
      </c>
      <c r="F200" s="16">
        <v>0</v>
      </c>
      <c r="G200" s="16"/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/>
      <c r="Z200" s="16">
        <v>0</v>
      </c>
      <c r="AA200" s="16">
        <v>0</v>
      </c>
      <c r="AB200" s="16"/>
      <c r="AC200" s="16"/>
      <c r="AD200" s="16"/>
      <c r="AE200" s="16"/>
      <c r="AF200" s="16"/>
      <c r="AG200" s="16"/>
      <c r="AH200" s="16"/>
    </row>
    <row r="201" spans="2:34" x14ac:dyDescent="0.35">
      <c r="B201" t="s">
        <v>130</v>
      </c>
      <c r="C201" s="16">
        <v>0</v>
      </c>
      <c r="D201" s="16">
        <v>0</v>
      </c>
      <c r="E201" s="16">
        <v>0</v>
      </c>
      <c r="F201" s="16">
        <v>0</v>
      </c>
      <c r="G201" s="16"/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/>
      <c r="Z201" s="16">
        <v>0</v>
      </c>
      <c r="AA201" s="16">
        <v>0</v>
      </c>
      <c r="AB201" s="16"/>
      <c r="AC201" s="16"/>
      <c r="AD201" s="16"/>
      <c r="AE201" s="16"/>
      <c r="AF201" s="16"/>
      <c r="AG201" s="16"/>
      <c r="AH201" s="16"/>
    </row>
    <row r="202" spans="2:34" x14ac:dyDescent="0.35">
      <c r="B202" t="s">
        <v>54</v>
      </c>
      <c r="C202" s="16">
        <v>1.3333333333333299E-2</v>
      </c>
      <c r="D202" s="16">
        <v>1.0830324909747301E-2</v>
      </c>
      <c r="E202" s="16">
        <v>0</v>
      </c>
      <c r="F202" s="16">
        <v>3.5087719298245598E-2</v>
      </c>
      <c r="G202" s="16"/>
      <c r="H202" s="16">
        <v>0</v>
      </c>
      <c r="I202" s="16">
        <v>0</v>
      </c>
      <c r="J202" s="16">
        <v>2.7027027027027001E-2</v>
      </c>
      <c r="K202" s="16">
        <v>0</v>
      </c>
      <c r="L202" s="16">
        <v>1.6666666666666701E-2</v>
      </c>
      <c r="M202" s="16">
        <v>0</v>
      </c>
      <c r="N202" s="16">
        <v>1.49253731343284E-2</v>
      </c>
      <c r="O202" s="16">
        <v>9.0909090909090898E-2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0.2</v>
      </c>
      <c r="V202" s="16">
        <v>0</v>
      </c>
      <c r="W202" s="16">
        <v>0</v>
      </c>
      <c r="X202" s="16">
        <v>0</v>
      </c>
      <c r="Y202" s="16"/>
      <c r="Z202" s="16">
        <v>1.3477088948787099E-2</v>
      </c>
      <c r="AA202" s="16">
        <v>0</v>
      </c>
      <c r="AB202" s="16"/>
      <c r="AC202" s="16"/>
      <c r="AD202" s="16"/>
      <c r="AE202" s="16"/>
      <c r="AF202" s="16"/>
      <c r="AG202" s="16"/>
      <c r="AH202" s="16"/>
    </row>
    <row r="203" spans="2:34" x14ac:dyDescent="0.35"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</row>
    <row r="204" spans="2:34" x14ac:dyDescent="0.35">
      <c r="B204" s="6" t="s">
        <v>133</v>
      </c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</row>
    <row r="205" spans="2:34" x14ac:dyDescent="0.35">
      <c r="B205" s="23" t="s">
        <v>47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</row>
    <row r="206" spans="2:34" x14ac:dyDescent="0.35">
      <c r="B206" t="s">
        <v>79</v>
      </c>
      <c r="C206" s="16">
        <v>0.25333333333333302</v>
      </c>
      <c r="D206" s="16">
        <v>0.27075812274368199</v>
      </c>
      <c r="E206" s="16">
        <v>0.27586206896551702</v>
      </c>
      <c r="F206" s="16">
        <v>0.175438596491228</v>
      </c>
      <c r="G206" s="16"/>
      <c r="H206" s="16">
        <v>0.22222222222222199</v>
      </c>
      <c r="I206" s="16">
        <v>0.31506849315068503</v>
      </c>
      <c r="J206" s="16">
        <v>0.21621621621621601</v>
      </c>
      <c r="K206" s="16">
        <v>0.22916666666666699</v>
      </c>
      <c r="L206" s="16">
        <v>0.2</v>
      </c>
      <c r="M206" s="16">
        <v>0.2</v>
      </c>
      <c r="N206" s="16">
        <v>0.238805970149254</v>
      </c>
      <c r="O206" s="16">
        <v>0.18181818181818199</v>
      </c>
      <c r="P206" s="16">
        <v>0.33333333333333298</v>
      </c>
      <c r="Q206" s="16">
        <v>0.5</v>
      </c>
      <c r="R206" s="16">
        <v>0.5</v>
      </c>
      <c r="S206" s="16">
        <v>0.16666666666666699</v>
      </c>
      <c r="T206" s="16">
        <v>0.55555555555555602</v>
      </c>
      <c r="U206" s="16">
        <v>0</v>
      </c>
      <c r="V206" s="16">
        <v>1</v>
      </c>
      <c r="W206" s="16">
        <v>0</v>
      </c>
      <c r="X206" s="16">
        <v>0.4</v>
      </c>
      <c r="Y206" s="16"/>
      <c r="Z206" s="16">
        <v>0.25606469002695398</v>
      </c>
      <c r="AA206" s="16">
        <v>0</v>
      </c>
      <c r="AB206" s="16"/>
      <c r="AC206" s="16"/>
      <c r="AD206" s="16"/>
      <c r="AE206" s="16"/>
      <c r="AF206" s="16"/>
      <c r="AG206" s="16"/>
      <c r="AH206" s="16"/>
    </row>
    <row r="207" spans="2:34" x14ac:dyDescent="0.35">
      <c r="B207" t="s">
        <v>80</v>
      </c>
      <c r="C207" s="16">
        <v>0.42399999999999999</v>
      </c>
      <c r="D207" s="16">
        <v>0.40072202166065002</v>
      </c>
      <c r="E207" s="16">
        <v>0.37931034482758602</v>
      </c>
      <c r="F207" s="16">
        <v>0.56140350877193002</v>
      </c>
      <c r="G207" s="16"/>
      <c r="H207" s="16">
        <v>0.44444444444444398</v>
      </c>
      <c r="I207" s="16">
        <v>0.38356164383561597</v>
      </c>
      <c r="J207" s="16">
        <v>0.43243243243243201</v>
      </c>
      <c r="K207" s="16">
        <v>0.45833333333333298</v>
      </c>
      <c r="L207" s="16">
        <v>0.5</v>
      </c>
      <c r="M207" s="16">
        <v>0.8</v>
      </c>
      <c r="N207" s="16">
        <v>0.50746268656716398</v>
      </c>
      <c r="O207" s="16">
        <v>9.0909090909090898E-2</v>
      </c>
      <c r="P207" s="16">
        <v>0.66666666666666696</v>
      </c>
      <c r="Q207" s="16">
        <v>0</v>
      </c>
      <c r="R207" s="16">
        <v>0</v>
      </c>
      <c r="S207" s="16">
        <v>0.16666666666666699</v>
      </c>
      <c r="T207" s="16">
        <v>0.22222222222222199</v>
      </c>
      <c r="U207" s="16">
        <v>0.2</v>
      </c>
      <c r="V207" s="16">
        <v>0</v>
      </c>
      <c r="W207" s="16">
        <v>0.5</v>
      </c>
      <c r="X207" s="16">
        <v>0.2</v>
      </c>
      <c r="Y207" s="16"/>
      <c r="Z207" s="16">
        <v>0.42318059299191402</v>
      </c>
      <c r="AA207" s="16">
        <v>1</v>
      </c>
      <c r="AB207" s="16"/>
      <c r="AC207" s="16"/>
      <c r="AD207" s="16"/>
      <c r="AE207" s="16"/>
      <c r="AF207" s="16"/>
      <c r="AG207" s="16"/>
      <c r="AH207" s="16"/>
    </row>
    <row r="208" spans="2:34" x14ac:dyDescent="0.35">
      <c r="B208" t="s">
        <v>81</v>
      </c>
      <c r="C208" s="16">
        <v>0.25866666666666699</v>
      </c>
      <c r="D208" s="16">
        <v>0.27075812274368199</v>
      </c>
      <c r="E208" s="16">
        <v>0.27586206896551702</v>
      </c>
      <c r="F208" s="16">
        <v>0.157894736842105</v>
      </c>
      <c r="G208" s="16"/>
      <c r="H208" s="16">
        <v>0.30555555555555602</v>
      </c>
      <c r="I208" s="16">
        <v>0.19178082191780799</v>
      </c>
      <c r="J208" s="16">
        <v>0.27027027027027001</v>
      </c>
      <c r="K208" s="16">
        <v>0.27083333333333298</v>
      </c>
      <c r="L208" s="16">
        <v>0.28333333333333299</v>
      </c>
      <c r="M208" s="16">
        <v>0</v>
      </c>
      <c r="N208" s="16">
        <v>0.22388059701492499</v>
      </c>
      <c r="O208" s="16">
        <v>0.54545454545454497</v>
      </c>
      <c r="P208" s="16">
        <v>0</v>
      </c>
      <c r="Q208" s="16">
        <v>0.25</v>
      </c>
      <c r="R208" s="16">
        <v>0.5</v>
      </c>
      <c r="S208" s="16">
        <v>0.5</v>
      </c>
      <c r="T208" s="16">
        <v>0.22222222222222199</v>
      </c>
      <c r="U208" s="16">
        <v>0.6</v>
      </c>
      <c r="V208" s="16">
        <v>0</v>
      </c>
      <c r="W208" s="16">
        <v>0</v>
      </c>
      <c r="X208" s="16">
        <v>0.2</v>
      </c>
      <c r="Y208" s="16"/>
      <c r="Z208" s="16">
        <v>0.25606469002695398</v>
      </c>
      <c r="AA208" s="16">
        <v>0</v>
      </c>
      <c r="AB208" s="16"/>
      <c r="AC208" s="16"/>
      <c r="AD208" s="16"/>
      <c r="AE208" s="16"/>
      <c r="AF208" s="16"/>
      <c r="AG208" s="16"/>
      <c r="AH208" s="16"/>
    </row>
    <row r="209" spans="2:34" x14ac:dyDescent="0.35">
      <c r="B209" t="s">
        <v>82</v>
      </c>
      <c r="C209" s="16">
        <v>0.04</v>
      </c>
      <c r="D209" s="16">
        <v>3.6101083032491002E-2</v>
      </c>
      <c r="E209" s="16">
        <v>3.4482758620689703E-2</v>
      </c>
      <c r="F209" s="16">
        <v>7.0175438596491196E-2</v>
      </c>
      <c r="G209" s="16"/>
      <c r="H209" s="16">
        <v>0</v>
      </c>
      <c r="I209" s="16">
        <v>4.1095890410958902E-2</v>
      </c>
      <c r="J209" s="16">
        <v>5.4054054054054099E-2</v>
      </c>
      <c r="K209" s="16">
        <v>2.0833333333333301E-2</v>
      </c>
      <c r="L209" s="16">
        <v>1.6666666666666701E-2</v>
      </c>
      <c r="M209" s="16">
        <v>0</v>
      </c>
      <c r="N209" s="16">
        <v>2.9850746268656699E-2</v>
      </c>
      <c r="O209" s="16">
        <v>0.18181818181818199</v>
      </c>
      <c r="P209" s="16">
        <v>0</v>
      </c>
      <c r="Q209" s="16">
        <v>0.25</v>
      </c>
      <c r="R209" s="16">
        <v>0</v>
      </c>
      <c r="S209" s="16">
        <v>0.16666666666666699</v>
      </c>
      <c r="T209" s="16">
        <v>0</v>
      </c>
      <c r="U209" s="16">
        <v>0.2</v>
      </c>
      <c r="V209" s="16">
        <v>0</v>
      </c>
      <c r="W209" s="16">
        <v>0</v>
      </c>
      <c r="X209" s="16">
        <v>0.2</v>
      </c>
      <c r="Y209" s="16"/>
      <c r="Z209" s="16">
        <v>4.0431266846361197E-2</v>
      </c>
      <c r="AA209" s="16">
        <v>0</v>
      </c>
      <c r="AB209" s="16"/>
      <c r="AC209" s="16"/>
      <c r="AD209" s="16"/>
      <c r="AE209" s="16"/>
      <c r="AF209" s="16"/>
      <c r="AG209" s="16"/>
      <c r="AH209" s="16"/>
    </row>
    <row r="210" spans="2:34" x14ac:dyDescent="0.35">
      <c r="B210" t="s">
        <v>83</v>
      </c>
      <c r="C210" s="16">
        <v>1.6E-2</v>
      </c>
      <c r="D210" s="16">
        <v>1.4440433212996401E-2</v>
      </c>
      <c r="E210" s="16">
        <v>3.4482758620689703E-2</v>
      </c>
      <c r="F210" s="16">
        <v>1.7543859649122799E-2</v>
      </c>
      <c r="G210" s="16"/>
      <c r="H210" s="16">
        <v>0</v>
      </c>
      <c r="I210" s="16">
        <v>5.4794520547945202E-2</v>
      </c>
      <c r="J210" s="16">
        <v>2.7027027027027001E-2</v>
      </c>
      <c r="K210" s="16">
        <v>2.0833333333333301E-2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/>
      <c r="Z210" s="16">
        <v>1.61725067385445E-2</v>
      </c>
      <c r="AA210" s="16">
        <v>0</v>
      </c>
      <c r="AB210" s="16"/>
      <c r="AC210" s="16"/>
      <c r="AD210" s="16"/>
      <c r="AE210" s="16"/>
      <c r="AF210" s="16"/>
      <c r="AG210" s="16"/>
      <c r="AH210" s="16"/>
    </row>
    <row r="211" spans="2:34" x14ac:dyDescent="0.35">
      <c r="B211" t="s">
        <v>54</v>
      </c>
      <c r="C211" s="16">
        <v>8.0000000000000002E-3</v>
      </c>
      <c r="D211" s="16">
        <v>7.2202166064982004E-3</v>
      </c>
      <c r="E211" s="16">
        <v>0</v>
      </c>
      <c r="F211" s="16">
        <v>1.7543859649122799E-2</v>
      </c>
      <c r="G211" s="16"/>
      <c r="H211" s="16">
        <v>2.7777777777777801E-2</v>
      </c>
      <c r="I211" s="16">
        <v>1.3698630136986301E-2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0.5</v>
      </c>
      <c r="X211" s="16">
        <v>0</v>
      </c>
      <c r="Y211" s="16"/>
      <c r="Z211" s="16">
        <v>8.0862533692722394E-3</v>
      </c>
      <c r="AA211" s="16">
        <v>0</v>
      </c>
      <c r="AB211" s="16"/>
      <c r="AC211" s="16"/>
      <c r="AD211" s="16"/>
      <c r="AE211" s="16"/>
      <c r="AF211" s="16"/>
      <c r="AG211" s="16"/>
      <c r="AH211" s="16"/>
    </row>
    <row r="212" spans="2:34" x14ac:dyDescent="0.35"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</row>
    <row r="213" spans="2:34" x14ac:dyDescent="0.35">
      <c r="B213" s="6" t="s">
        <v>136</v>
      </c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2:34" x14ac:dyDescent="0.35">
      <c r="B214" s="23" t="s">
        <v>47</v>
      </c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2:34" x14ac:dyDescent="0.35">
      <c r="B215" t="s">
        <v>134</v>
      </c>
      <c r="C215" s="16">
        <v>0.87733333333333297</v>
      </c>
      <c r="D215" s="16">
        <v>0.88447653429602902</v>
      </c>
      <c r="E215" s="16">
        <v>0.86206896551724099</v>
      </c>
      <c r="F215" s="16">
        <v>0.84210526315789502</v>
      </c>
      <c r="G215" s="16"/>
      <c r="H215" s="16">
        <v>0.91666666666666696</v>
      </c>
      <c r="I215" s="16">
        <v>0.83561643835616395</v>
      </c>
      <c r="J215" s="16">
        <v>0.78378378378378399</v>
      </c>
      <c r="K215" s="16">
        <v>0.89583333333333304</v>
      </c>
      <c r="L215" s="16">
        <v>0.9</v>
      </c>
      <c r="M215" s="16">
        <v>1</v>
      </c>
      <c r="N215" s="16">
        <v>0.92537313432835799</v>
      </c>
      <c r="O215" s="16">
        <v>0.81818181818181801</v>
      </c>
      <c r="P215" s="16">
        <v>1</v>
      </c>
      <c r="Q215" s="16">
        <v>0.75</v>
      </c>
      <c r="R215" s="16">
        <v>0.5</v>
      </c>
      <c r="S215" s="16">
        <v>0.83333333333333304</v>
      </c>
      <c r="T215" s="16">
        <v>1</v>
      </c>
      <c r="U215" s="16">
        <v>1</v>
      </c>
      <c r="V215" s="16">
        <v>1</v>
      </c>
      <c r="W215" s="16">
        <v>0.5</v>
      </c>
      <c r="X215" s="16">
        <v>0.8</v>
      </c>
      <c r="Y215" s="16"/>
      <c r="Z215" s="16">
        <v>0.87601078167115898</v>
      </c>
      <c r="AA215" s="16">
        <v>1</v>
      </c>
      <c r="AB215" s="16"/>
      <c r="AC215" s="16"/>
      <c r="AD215" s="16"/>
      <c r="AE215" s="16"/>
      <c r="AF215" s="16"/>
      <c r="AG215" s="16"/>
      <c r="AH215" s="16"/>
    </row>
    <row r="216" spans="2:34" x14ac:dyDescent="0.35">
      <c r="B216" t="s">
        <v>135</v>
      </c>
      <c r="C216" s="16">
        <v>3.2000000000000001E-2</v>
      </c>
      <c r="D216" s="16">
        <v>3.2490974729241902E-2</v>
      </c>
      <c r="E216" s="16">
        <v>0</v>
      </c>
      <c r="F216" s="16">
        <v>5.2631578947368397E-2</v>
      </c>
      <c r="G216" s="16"/>
      <c r="H216" s="16">
        <v>2.7777777777777801E-2</v>
      </c>
      <c r="I216" s="16">
        <v>6.8493150684931503E-2</v>
      </c>
      <c r="J216" s="16">
        <v>8.1081081081081099E-2</v>
      </c>
      <c r="K216" s="16">
        <v>2.0833333333333301E-2</v>
      </c>
      <c r="L216" s="16">
        <v>0</v>
      </c>
      <c r="M216" s="16">
        <v>0</v>
      </c>
      <c r="N216" s="16">
        <v>2.9850746268656699E-2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/>
      <c r="Z216" s="16">
        <v>3.2345013477088999E-2</v>
      </c>
      <c r="AA216" s="16">
        <v>0</v>
      </c>
      <c r="AB216" s="16"/>
      <c r="AC216" s="16"/>
      <c r="AD216" s="16"/>
      <c r="AE216" s="16"/>
      <c r="AF216" s="16"/>
      <c r="AG216" s="16"/>
      <c r="AH216" s="16"/>
    </row>
    <row r="217" spans="2:34" x14ac:dyDescent="0.35">
      <c r="B217" t="s">
        <v>54</v>
      </c>
      <c r="C217" s="16">
        <v>9.0666666666666701E-2</v>
      </c>
      <c r="D217" s="16">
        <v>8.3032490974729201E-2</v>
      </c>
      <c r="E217" s="16">
        <v>0.13793103448275901</v>
      </c>
      <c r="F217" s="16">
        <v>0.105263157894737</v>
      </c>
      <c r="G217" s="16"/>
      <c r="H217" s="16">
        <v>5.5555555555555601E-2</v>
      </c>
      <c r="I217" s="16">
        <v>9.5890410958904104E-2</v>
      </c>
      <c r="J217" s="16">
        <v>0.135135135135135</v>
      </c>
      <c r="K217" s="16">
        <v>8.3333333333333301E-2</v>
      </c>
      <c r="L217" s="16">
        <v>0.1</v>
      </c>
      <c r="M217" s="16">
        <v>0</v>
      </c>
      <c r="N217" s="16">
        <v>4.47761194029851E-2</v>
      </c>
      <c r="O217" s="16">
        <v>0.18181818181818199</v>
      </c>
      <c r="P217" s="16">
        <v>0</v>
      </c>
      <c r="Q217" s="16">
        <v>0.25</v>
      </c>
      <c r="R217" s="16">
        <v>0.5</v>
      </c>
      <c r="S217" s="16">
        <v>0.16666666666666699</v>
      </c>
      <c r="T217" s="16">
        <v>0</v>
      </c>
      <c r="U217" s="16">
        <v>0</v>
      </c>
      <c r="V217" s="16">
        <v>0</v>
      </c>
      <c r="W217" s="16">
        <v>0.5</v>
      </c>
      <c r="X217" s="16">
        <v>0.2</v>
      </c>
      <c r="Y217" s="16"/>
      <c r="Z217" s="16">
        <v>9.1644204851751995E-2</v>
      </c>
      <c r="AA217" s="16">
        <v>0</v>
      </c>
      <c r="AB217" s="16"/>
      <c r="AC217" s="16"/>
      <c r="AD217" s="16"/>
      <c r="AE217" s="16"/>
      <c r="AF217" s="16"/>
      <c r="AG217" s="16"/>
      <c r="AH217" s="16"/>
    </row>
    <row r="218" spans="2:34" x14ac:dyDescent="0.35"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</row>
    <row r="219" spans="2:34" x14ac:dyDescent="0.35">
      <c r="B219" s="6" t="s">
        <v>147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</row>
    <row r="220" spans="2:34" x14ac:dyDescent="0.35">
      <c r="B220" s="23" t="s">
        <v>47</v>
      </c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</row>
    <row r="221" spans="2:34" x14ac:dyDescent="0.35">
      <c r="B221" t="s">
        <v>137</v>
      </c>
      <c r="C221" s="16">
        <v>0.61866666666666703</v>
      </c>
      <c r="D221" s="16">
        <v>0.62815884476534301</v>
      </c>
      <c r="E221" s="16">
        <v>0.48275862068965503</v>
      </c>
      <c r="F221" s="16">
        <v>0.63157894736842102</v>
      </c>
      <c r="G221" s="16"/>
      <c r="H221" s="16">
        <v>0.52777777777777801</v>
      </c>
      <c r="I221" s="16">
        <v>0.602739726027397</v>
      </c>
      <c r="J221" s="16">
        <v>0.62162162162162204</v>
      </c>
      <c r="K221" s="16">
        <v>0.75</v>
      </c>
      <c r="L221" s="16">
        <v>0.56666666666666698</v>
      </c>
      <c r="M221" s="16">
        <v>0.6</v>
      </c>
      <c r="N221" s="16">
        <v>0.61194029850746301</v>
      </c>
      <c r="O221" s="16">
        <v>0.54545454545454497</v>
      </c>
      <c r="P221" s="16">
        <v>0.66666666666666696</v>
      </c>
      <c r="Q221" s="16">
        <v>1</v>
      </c>
      <c r="R221" s="16">
        <v>0.5</v>
      </c>
      <c r="S221" s="16">
        <v>1</v>
      </c>
      <c r="T221" s="16">
        <v>0.55555555555555602</v>
      </c>
      <c r="U221" s="16">
        <v>0.4</v>
      </c>
      <c r="V221" s="16">
        <v>0.5</v>
      </c>
      <c r="W221" s="16">
        <v>1</v>
      </c>
      <c r="X221" s="16">
        <v>0.6</v>
      </c>
      <c r="Y221" s="16"/>
      <c r="Z221" s="16">
        <v>0.62264150943396201</v>
      </c>
      <c r="AA221" s="16">
        <v>0.5</v>
      </c>
      <c r="AB221" s="16"/>
      <c r="AC221" s="16"/>
      <c r="AD221" s="16"/>
      <c r="AE221" s="16"/>
      <c r="AF221" s="16"/>
      <c r="AG221" s="16"/>
      <c r="AH221" s="16"/>
    </row>
    <row r="222" spans="2:34" x14ac:dyDescent="0.35">
      <c r="B222" t="s">
        <v>138</v>
      </c>
      <c r="C222" s="16">
        <v>0.586666666666667</v>
      </c>
      <c r="D222" s="16">
        <v>0.606498194945848</v>
      </c>
      <c r="E222" s="16">
        <v>0.62068965517241403</v>
      </c>
      <c r="F222" s="16">
        <v>0.49122807017543901</v>
      </c>
      <c r="G222" s="16"/>
      <c r="H222" s="16">
        <v>0.36111111111111099</v>
      </c>
      <c r="I222" s="16">
        <v>0.65753424657534199</v>
      </c>
      <c r="J222" s="16">
        <v>0.51351351351351304</v>
      </c>
      <c r="K222" s="16">
        <v>0.60416666666666696</v>
      </c>
      <c r="L222" s="16">
        <v>0.6</v>
      </c>
      <c r="M222" s="16">
        <v>0.8</v>
      </c>
      <c r="N222" s="16">
        <v>0.61194029850746301</v>
      </c>
      <c r="O222" s="16">
        <v>0.72727272727272696</v>
      </c>
      <c r="P222" s="16">
        <v>0.33333333333333298</v>
      </c>
      <c r="Q222" s="16">
        <v>1</v>
      </c>
      <c r="R222" s="16">
        <v>0.5</v>
      </c>
      <c r="S222" s="16">
        <v>0.83333333333333304</v>
      </c>
      <c r="T222" s="16">
        <v>0.33333333333333298</v>
      </c>
      <c r="U222" s="16">
        <v>0.4</v>
      </c>
      <c r="V222" s="16">
        <v>1</v>
      </c>
      <c r="W222" s="16">
        <v>0</v>
      </c>
      <c r="X222" s="16">
        <v>0.8</v>
      </c>
      <c r="Y222" s="16"/>
      <c r="Z222" s="16">
        <v>0.58490566037735803</v>
      </c>
      <c r="AA222" s="16">
        <v>1</v>
      </c>
      <c r="AB222" s="16"/>
      <c r="AC222" s="16"/>
      <c r="AD222" s="16"/>
      <c r="AE222" s="16"/>
      <c r="AF222" s="16"/>
      <c r="AG222" s="16"/>
      <c r="AH222" s="16"/>
    </row>
    <row r="223" spans="2:34" x14ac:dyDescent="0.35">
      <c r="B223" t="s">
        <v>139</v>
      </c>
      <c r="C223" s="16">
        <v>0.40533333333333299</v>
      </c>
      <c r="D223" s="16">
        <v>0.39711191335740098</v>
      </c>
      <c r="E223" s="16">
        <v>0.41379310344827602</v>
      </c>
      <c r="F223" s="16">
        <v>0.40350877192982498</v>
      </c>
      <c r="G223" s="16"/>
      <c r="H223" s="16">
        <v>0.25</v>
      </c>
      <c r="I223" s="16">
        <v>0.45205479452054798</v>
      </c>
      <c r="J223" s="16">
        <v>0.40540540540540498</v>
      </c>
      <c r="K223" s="16">
        <v>0.33333333333333298</v>
      </c>
      <c r="L223" s="16">
        <v>0.45</v>
      </c>
      <c r="M223" s="16">
        <v>0.8</v>
      </c>
      <c r="N223" s="16">
        <v>0.402985074626866</v>
      </c>
      <c r="O223" s="16">
        <v>0.45454545454545497</v>
      </c>
      <c r="P223" s="16">
        <v>0.33333333333333298</v>
      </c>
      <c r="Q223" s="16">
        <v>0.75</v>
      </c>
      <c r="R223" s="16">
        <v>0.5</v>
      </c>
      <c r="S223" s="16">
        <v>0.5</v>
      </c>
      <c r="T223" s="16">
        <v>0.22222222222222199</v>
      </c>
      <c r="U223" s="16">
        <v>0.4</v>
      </c>
      <c r="V223" s="16">
        <v>0.5</v>
      </c>
      <c r="W223" s="16">
        <v>0</v>
      </c>
      <c r="X223" s="16">
        <v>0.6</v>
      </c>
      <c r="Y223" s="16"/>
      <c r="Z223" s="16">
        <v>0.40431266846361202</v>
      </c>
      <c r="AA223" s="16">
        <v>1</v>
      </c>
      <c r="AB223" s="16"/>
      <c r="AC223" s="16"/>
      <c r="AD223" s="16"/>
      <c r="AE223" s="16"/>
      <c r="AF223" s="16"/>
      <c r="AG223" s="16"/>
      <c r="AH223" s="16"/>
    </row>
    <row r="224" spans="2:34" x14ac:dyDescent="0.35">
      <c r="B224" t="s">
        <v>140</v>
      </c>
      <c r="C224" s="16">
        <v>0.32</v>
      </c>
      <c r="D224" s="16">
        <v>0.28519855595667898</v>
      </c>
      <c r="E224" s="16">
        <v>0.44827586206896602</v>
      </c>
      <c r="F224" s="16">
        <v>0.43859649122806998</v>
      </c>
      <c r="G224" s="16"/>
      <c r="H224" s="16">
        <v>0.27777777777777801</v>
      </c>
      <c r="I224" s="16">
        <v>0.36986301369863001</v>
      </c>
      <c r="J224" s="16">
        <v>0.24324324324324301</v>
      </c>
      <c r="K224" s="16">
        <v>0.1875</v>
      </c>
      <c r="L224" s="16">
        <v>0.3</v>
      </c>
      <c r="M224" s="16">
        <v>0.8</v>
      </c>
      <c r="N224" s="16">
        <v>0.41791044776119401</v>
      </c>
      <c r="O224" s="16">
        <v>0.27272727272727298</v>
      </c>
      <c r="P224" s="16">
        <v>0</v>
      </c>
      <c r="Q224" s="16">
        <v>0.75</v>
      </c>
      <c r="R224" s="16">
        <v>0</v>
      </c>
      <c r="S224" s="16">
        <v>0.66666666666666696</v>
      </c>
      <c r="T224" s="16">
        <v>0.22222222222222199</v>
      </c>
      <c r="U224" s="16">
        <v>0.2</v>
      </c>
      <c r="V224" s="16">
        <v>0</v>
      </c>
      <c r="W224" s="16">
        <v>0.5</v>
      </c>
      <c r="X224" s="16">
        <v>0.2</v>
      </c>
      <c r="Y224" s="16"/>
      <c r="Z224" s="16">
        <v>0.31805929919137499</v>
      </c>
      <c r="AA224" s="16">
        <v>0.5</v>
      </c>
      <c r="AB224" s="16"/>
      <c r="AC224" s="16"/>
      <c r="AD224" s="16"/>
      <c r="AE224" s="16"/>
      <c r="AF224" s="16"/>
      <c r="AG224" s="16"/>
      <c r="AH224" s="16"/>
    </row>
    <row r="225" spans="2:34" x14ac:dyDescent="0.35">
      <c r="B225" t="s">
        <v>141</v>
      </c>
      <c r="C225" s="16">
        <v>0.112</v>
      </c>
      <c r="D225" s="16">
        <v>0.101083032490975</v>
      </c>
      <c r="E225" s="16">
        <v>0.27586206896551702</v>
      </c>
      <c r="F225" s="16">
        <v>8.7719298245614002E-2</v>
      </c>
      <c r="G225" s="16"/>
      <c r="H225" s="16">
        <v>8.3333333333333301E-2</v>
      </c>
      <c r="I225" s="16">
        <v>0.20547945205479501</v>
      </c>
      <c r="J225" s="16">
        <v>8.1081081081081099E-2</v>
      </c>
      <c r="K225" s="16">
        <v>0.125</v>
      </c>
      <c r="L225" s="16">
        <v>6.6666666666666693E-2</v>
      </c>
      <c r="M225" s="16">
        <v>0.2</v>
      </c>
      <c r="N225" s="16">
        <v>0.104477611940299</v>
      </c>
      <c r="O225" s="16">
        <v>0</v>
      </c>
      <c r="P225" s="16">
        <v>0.33333333333333298</v>
      </c>
      <c r="Q225" s="16">
        <v>0.25</v>
      </c>
      <c r="R225" s="16">
        <v>0</v>
      </c>
      <c r="S225" s="16">
        <v>0.16666666666666699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/>
      <c r="Z225" s="16">
        <v>0.113207547169811</v>
      </c>
      <c r="AA225" s="16">
        <v>0</v>
      </c>
      <c r="AB225" s="16"/>
      <c r="AC225" s="16"/>
      <c r="AD225" s="16"/>
      <c r="AE225" s="16"/>
      <c r="AF225" s="16"/>
      <c r="AG225" s="16"/>
      <c r="AH225" s="16"/>
    </row>
    <row r="226" spans="2:34" x14ac:dyDescent="0.35">
      <c r="B226" t="s">
        <v>142</v>
      </c>
      <c r="C226" s="16">
        <v>0.101333333333333</v>
      </c>
      <c r="D226" s="16">
        <v>9.0252707581227401E-2</v>
      </c>
      <c r="E226" s="16">
        <v>0.20689655172413801</v>
      </c>
      <c r="F226" s="16">
        <v>0.105263157894737</v>
      </c>
      <c r="G226" s="16"/>
      <c r="H226" s="16">
        <v>2.7777777777777801E-2</v>
      </c>
      <c r="I226" s="16">
        <v>0.17808219178082199</v>
      </c>
      <c r="J226" s="16">
        <v>5.4054054054054099E-2</v>
      </c>
      <c r="K226" s="16">
        <v>0.16666666666666699</v>
      </c>
      <c r="L226" s="16">
        <v>3.3333333333333298E-2</v>
      </c>
      <c r="M226" s="16">
        <v>0.2</v>
      </c>
      <c r="N226" s="16">
        <v>0.134328358208955</v>
      </c>
      <c r="O226" s="16">
        <v>0</v>
      </c>
      <c r="P226" s="16">
        <v>0</v>
      </c>
      <c r="Q226" s="16">
        <v>0.5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/>
      <c r="Z226" s="16">
        <v>9.9730458221024304E-2</v>
      </c>
      <c r="AA226" s="16">
        <v>0.5</v>
      </c>
      <c r="AB226" s="16"/>
      <c r="AC226" s="16"/>
      <c r="AD226" s="16"/>
      <c r="AE226" s="16"/>
      <c r="AF226" s="16"/>
      <c r="AG226" s="16"/>
      <c r="AH226" s="16"/>
    </row>
    <row r="227" spans="2:34" x14ac:dyDescent="0.35">
      <c r="B227" t="s">
        <v>143</v>
      </c>
      <c r="C227" s="16">
        <v>9.0666666666666701E-2</v>
      </c>
      <c r="D227" s="16">
        <v>8.3032490974729201E-2</v>
      </c>
      <c r="E227" s="16">
        <v>0.20689655172413801</v>
      </c>
      <c r="F227" s="16">
        <v>7.0175438596491196E-2</v>
      </c>
      <c r="G227" s="16"/>
      <c r="H227" s="16">
        <v>5.5555555555555601E-2</v>
      </c>
      <c r="I227" s="16">
        <v>6.8493150684931503E-2</v>
      </c>
      <c r="J227" s="16">
        <v>8.1081081081081099E-2</v>
      </c>
      <c r="K227" s="16">
        <v>0.104166666666667</v>
      </c>
      <c r="L227" s="16">
        <v>8.3333333333333301E-2</v>
      </c>
      <c r="M227" s="16">
        <v>0.2</v>
      </c>
      <c r="N227" s="16">
        <v>0.119402985074627</v>
      </c>
      <c r="O227" s="16">
        <v>9.0909090909090898E-2</v>
      </c>
      <c r="P227" s="16">
        <v>0</v>
      </c>
      <c r="Q227" s="16">
        <v>0.5</v>
      </c>
      <c r="R227" s="16">
        <v>0</v>
      </c>
      <c r="S227" s="16">
        <v>0.16666666666666699</v>
      </c>
      <c r="T227" s="16">
        <v>0</v>
      </c>
      <c r="U227" s="16">
        <v>0.2</v>
      </c>
      <c r="V227" s="16">
        <v>0</v>
      </c>
      <c r="W227" s="16">
        <v>0</v>
      </c>
      <c r="X227" s="16">
        <v>0</v>
      </c>
      <c r="Y227" s="16"/>
      <c r="Z227" s="16">
        <v>9.1644204851751995E-2</v>
      </c>
      <c r="AA227" s="16">
        <v>0</v>
      </c>
      <c r="AB227" s="16"/>
      <c r="AC227" s="16"/>
      <c r="AD227" s="16"/>
      <c r="AE227" s="16"/>
      <c r="AF227" s="16"/>
      <c r="AG227" s="16"/>
      <c r="AH227" s="16"/>
    </row>
    <row r="228" spans="2:34" x14ac:dyDescent="0.35">
      <c r="B228" t="s">
        <v>54</v>
      </c>
      <c r="C228" s="16">
        <v>4.26666666666667E-2</v>
      </c>
      <c r="D228" s="16">
        <v>3.6101083032491002E-2</v>
      </c>
      <c r="E228" s="16">
        <v>3.4482758620689703E-2</v>
      </c>
      <c r="F228" s="16">
        <v>7.0175438596491196E-2</v>
      </c>
      <c r="G228" s="16"/>
      <c r="H228" s="16">
        <v>2.7777777777777801E-2</v>
      </c>
      <c r="I228" s="16">
        <v>4.1095890410958902E-2</v>
      </c>
      <c r="J228" s="16">
        <v>5.4054054054054099E-2</v>
      </c>
      <c r="K228" s="16">
        <v>4.1666666666666699E-2</v>
      </c>
      <c r="L228" s="16">
        <v>3.3333333333333298E-2</v>
      </c>
      <c r="M228" s="16">
        <v>0</v>
      </c>
      <c r="N228" s="16">
        <v>2.9850746268656699E-2</v>
      </c>
      <c r="O228" s="16">
        <v>0</v>
      </c>
      <c r="P228" s="16">
        <v>0.33333333333333298</v>
      </c>
      <c r="Q228" s="16">
        <v>0</v>
      </c>
      <c r="R228" s="16">
        <v>0.5</v>
      </c>
      <c r="S228" s="16">
        <v>0</v>
      </c>
      <c r="T228" s="16">
        <v>0.22222222222222199</v>
      </c>
      <c r="U228" s="16">
        <v>0</v>
      </c>
      <c r="V228" s="16">
        <v>0</v>
      </c>
      <c r="W228" s="16">
        <v>0</v>
      </c>
      <c r="X228" s="16">
        <v>0</v>
      </c>
      <c r="Y228" s="16"/>
      <c r="Z228" s="16">
        <v>4.3126684636118601E-2</v>
      </c>
      <c r="AA228" s="16">
        <v>0</v>
      </c>
      <c r="AB228" s="16"/>
      <c r="AC228" s="16"/>
      <c r="AD228" s="16"/>
      <c r="AE228" s="16"/>
      <c r="AF228" s="16"/>
      <c r="AG228" s="16"/>
      <c r="AH228" s="16"/>
    </row>
    <row r="229" spans="2:34" x14ac:dyDescent="0.35">
      <c r="B229" t="s">
        <v>144</v>
      </c>
      <c r="C229" s="16">
        <v>2.9333333333333302E-2</v>
      </c>
      <c r="D229" s="16">
        <v>1.8050541516245501E-2</v>
      </c>
      <c r="E229" s="16">
        <v>6.8965517241379296E-2</v>
      </c>
      <c r="F229" s="16">
        <v>7.0175438596491196E-2</v>
      </c>
      <c r="G229" s="16"/>
      <c r="H229" s="16">
        <v>0</v>
      </c>
      <c r="I229" s="16">
        <v>1.3698630136986301E-2</v>
      </c>
      <c r="J229" s="16">
        <v>2.7027027027027001E-2</v>
      </c>
      <c r="K229" s="16">
        <v>6.25E-2</v>
      </c>
      <c r="L229" s="16">
        <v>0</v>
      </c>
      <c r="M229" s="16">
        <v>0</v>
      </c>
      <c r="N229" s="16">
        <v>7.4626865671641798E-2</v>
      </c>
      <c r="O229" s="16">
        <v>0</v>
      </c>
      <c r="P229" s="16">
        <v>0</v>
      </c>
      <c r="Q229" s="16">
        <v>0.25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/>
      <c r="Z229" s="16">
        <v>2.6954177897574101E-2</v>
      </c>
      <c r="AA229" s="16">
        <v>0</v>
      </c>
      <c r="AB229" s="16"/>
      <c r="AC229" s="16"/>
      <c r="AD229" s="16"/>
      <c r="AE229" s="16"/>
      <c r="AF229" s="16"/>
      <c r="AG229" s="16"/>
      <c r="AH229" s="16"/>
    </row>
    <row r="230" spans="2:34" x14ac:dyDescent="0.35">
      <c r="B230" t="s">
        <v>145</v>
      </c>
      <c r="C230" s="16">
        <v>2.9333333333333302E-2</v>
      </c>
      <c r="D230" s="16">
        <v>1.8050541516245501E-2</v>
      </c>
      <c r="E230" s="16">
        <v>0.13793103448275901</v>
      </c>
      <c r="F230" s="16">
        <v>1.7543859649122799E-2</v>
      </c>
      <c r="G230" s="16"/>
      <c r="H230" s="16">
        <v>5.5555555555555601E-2</v>
      </c>
      <c r="I230" s="16">
        <v>2.7397260273972601E-2</v>
      </c>
      <c r="J230" s="16">
        <v>0</v>
      </c>
      <c r="K230" s="16">
        <v>8.3333333333333301E-2</v>
      </c>
      <c r="L230" s="16">
        <v>0</v>
      </c>
      <c r="M230" s="16">
        <v>0</v>
      </c>
      <c r="N230" s="16">
        <v>1.49253731343284E-2</v>
      </c>
      <c r="O230" s="16">
        <v>0</v>
      </c>
      <c r="P230" s="16">
        <v>0</v>
      </c>
      <c r="Q230" s="16">
        <v>0.25</v>
      </c>
      <c r="R230" s="16">
        <v>0</v>
      </c>
      <c r="S230" s="16">
        <v>0</v>
      </c>
      <c r="T230" s="16">
        <v>0.11111111111111099</v>
      </c>
      <c r="U230" s="16">
        <v>0</v>
      </c>
      <c r="V230" s="16">
        <v>0</v>
      </c>
      <c r="W230" s="16">
        <v>0</v>
      </c>
      <c r="X230" s="16">
        <v>0</v>
      </c>
      <c r="Y230" s="16"/>
      <c r="Z230" s="16">
        <v>2.9649595687331502E-2</v>
      </c>
      <c r="AA230" s="16">
        <v>0</v>
      </c>
      <c r="AB230" s="16"/>
      <c r="AC230" s="16"/>
      <c r="AD230" s="16"/>
      <c r="AE230" s="16"/>
      <c r="AF230" s="16"/>
      <c r="AG230" s="16"/>
      <c r="AH230" s="16"/>
    </row>
    <row r="231" spans="2:34" x14ac:dyDescent="0.35">
      <c r="B231" t="s">
        <v>146</v>
      </c>
      <c r="C231" s="16">
        <v>5.06666666666667E-2</v>
      </c>
      <c r="D231" s="16">
        <v>5.7761732851985603E-2</v>
      </c>
      <c r="E231" s="16">
        <v>0</v>
      </c>
      <c r="F231" s="16">
        <v>5.2631578947368397E-2</v>
      </c>
      <c r="G231" s="16"/>
      <c r="H231" s="16">
        <v>0.13888888888888901</v>
      </c>
      <c r="I231" s="16">
        <v>2.7397260273972601E-2</v>
      </c>
      <c r="J231" s="16">
        <v>0.108108108108108</v>
      </c>
      <c r="K231" s="16">
        <v>4.1666666666666699E-2</v>
      </c>
      <c r="L231" s="16">
        <v>3.3333333333333298E-2</v>
      </c>
      <c r="M231" s="16">
        <v>0</v>
      </c>
      <c r="N231" s="16">
        <v>5.9701492537313397E-2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/>
      <c r="Z231" s="16">
        <v>5.1212938005390798E-2</v>
      </c>
      <c r="AA231" s="16">
        <v>0</v>
      </c>
      <c r="AB231" s="16"/>
      <c r="AC231" s="16"/>
      <c r="AD231" s="16"/>
      <c r="AE231" s="16"/>
      <c r="AF231" s="16"/>
      <c r="AG231" s="16"/>
      <c r="AH231" s="16"/>
    </row>
    <row r="232" spans="2:34" x14ac:dyDescent="0.35"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</row>
    <row r="233" spans="2:34" x14ac:dyDescent="0.35">
      <c r="B233" s="6" t="s">
        <v>168</v>
      </c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</row>
    <row r="234" spans="2:34" x14ac:dyDescent="0.35">
      <c r="B234" s="23" t="s">
        <v>47</v>
      </c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</row>
    <row r="235" spans="2:34" x14ac:dyDescent="0.35">
      <c r="B235" t="s">
        <v>157</v>
      </c>
      <c r="C235" s="16">
        <v>0.68533333333333302</v>
      </c>
      <c r="D235" s="16">
        <v>0.71841155234656995</v>
      </c>
      <c r="E235" s="16">
        <v>0.58620689655172398</v>
      </c>
      <c r="F235" s="16">
        <v>0.63157894736842102</v>
      </c>
      <c r="G235" s="16"/>
      <c r="H235" s="16">
        <v>0.72222222222222199</v>
      </c>
      <c r="I235" s="16">
        <v>0.67123287671232901</v>
      </c>
      <c r="J235" s="16">
        <v>0.59459459459459496</v>
      </c>
      <c r="K235" s="16">
        <v>0.8125</v>
      </c>
      <c r="L235" s="16">
        <v>0.61666666666666703</v>
      </c>
      <c r="M235" s="16">
        <v>0.8</v>
      </c>
      <c r="N235" s="16">
        <v>0.67164179104477595</v>
      </c>
      <c r="O235" s="16">
        <v>0.54545454545454497</v>
      </c>
      <c r="P235" s="16">
        <v>0.66666666666666696</v>
      </c>
      <c r="Q235" s="16">
        <v>1</v>
      </c>
      <c r="R235" s="16">
        <v>0.5</v>
      </c>
      <c r="S235" s="16">
        <v>0.83333333333333304</v>
      </c>
      <c r="T235" s="16">
        <v>0.44444444444444398</v>
      </c>
      <c r="U235" s="16">
        <v>1</v>
      </c>
      <c r="V235" s="16">
        <v>1</v>
      </c>
      <c r="W235" s="16">
        <v>1</v>
      </c>
      <c r="X235" s="16">
        <v>0.8</v>
      </c>
      <c r="Y235" s="16"/>
      <c r="Z235" s="16">
        <v>0.69002695417789806</v>
      </c>
      <c r="AA235" s="16">
        <v>0</v>
      </c>
      <c r="AB235" s="16"/>
      <c r="AC235" s="16"/>
      <c r="AD235" s="16"/>
      <c r="AE235" s="16"/>
      <c r="AF235" s="16"/>
      <c r="AG235" s="16"/>
      <c r="AH235" s="16"/>
    </row>
    <row r="236" spans="2:34" x14ac:dyDescent="0.35">
      <c r="B236" t="s">
        <v>158</v>
      </c>
      <c r="C236" s="16">
        <v>0.25066666666666698</v>
      </c>
      <c r="D236" s="16">
        <v>0.231046931407942</v>
      </c>
      <c r="E236" s="16">
        <v>0.31034482758620702</v>
      </c>
      <c r="F236" s="16">
        <v>0.31578947368421101</v>
      </c>
      <c r="G236" s="16"/>
      <c r="H236" s="16">
        <v>0.22222222222222199</v>
      </c>
      <c r="I236" s="16">
        <v>0.31506849315068503</v>
      </c>
      <c r="J236" s="16">
        <v>0.29729729729729698</v>
      </c>
      <c r="K236" s="16">
        <v>0.125</v>
      </c>
      <c r="L236" s="16">
        <v>0.31666666666666698</v>
      </c>
      <c r="M236" s="16">
        <v>0.2</v>
      </c>
      <c r="N236" s="16">
        <v>0.238805970149254</v>
      </c>
      <c r="O236" s="16">
        <v>0.45454545454545497</v>
      </c>
      <c r="P236" s="16">
        <v>0.33333333333333298</v>
      </c>
      <c r="Q236" s="16">
        <v>0</v>
      </c>
      <c r="R236" s="16">
        <v>0</v>
      </c>
      <c r="S236" s="16">
        <v>0</v>
      </c>
      <c r="T236" s="16">
        <v>0.33333333333333298</v>
      </c>
      <c r="U236" s="16">
        <v>0</v>
      </c>
      <c r="V236" s="16">
        <v>0</v>
      </c>
      <c r="W236" s="16">
        <v>0</v>
      </c>
      <c r="X236" s="16">
        <v>0.2</v>
      </c>
      <c r="Y236" s="16"/>
      <c r="Z236" s="16">
        <v>0.24797843665768199</v>
      </c>
      <c r="AA236" s="16">
        <v>1</v>
      </c>
      <c r="AB236" s="16"/>
      <c r="AC236" s="16"/>
      <c r="AD236" s="16"/>
      <c r="AE236" s="16"/>
      <c r="AF236" s="16"/>
      <c r="AG236" s="16"/>
      <c r="AH236" s="16"/>
    </row>
    <row r="237" spans="2:34" x14ac:dyDescent="0.35">
      <c r="B237" t="s">
        <v>159</v>
      </c>
      <c r="C237" s="16">
        <v>4.5333333333333302E-2</v>
      </c>
      <c r="D237" s="16">
        <v>2.8880866425992802E-2</v>
      </c>
      <c r="E237" s="16">
        <v>0.10344827586206901</v>
      </c>
      <c r="F237" s="16">
        <v>3.5087719298245598E-2</v>
      </c>
      <c r="G237" s="16"/>
      <c r="H237" s="16">
        <v>5.5555555555555601E-2</v>
      </c>
      <c r="I237" s="16">
        <v>1.3698630136986301E-2</v>
      </c>
      <c r="J237" s="16">
        <v>8.1081081081081099E-2</v>
      </c>
      <c r="K237" s="16">
        <v>4.1666666666666699E-2</v>
      </c>
      <c r="L237" s="16">
        <v>0.05</v>
      </c>
      <c r="M237" s="16">
        <v>0</v>
      </c>
      <c r="N237" s="16">
        <v>5.9701492537313397E-2</v>
      </c>
      <c r="O237" s="16">
        <v>0</v>
      </c>
      <c r="P237" s="16">
        <v>0</v>
      </c>
      <c r="Q237" s="16">
        <v>0</v>
      </c>
      <c r="R237" s="16">
        <v>0.5</v>
      </c>
      <c r="S237" s="16">
        <v>0</v>
      </c>
      <c r="T237" s="16">
        <v>0.11111111111111099</v>
      </c>
      <c r="U237" s="16">
        <v>0</v>
      </c>
      <c r="V237" s="16">
        <v>0</v>
      </c>
      <c r="W237" s="16">
        <v>0</v>
      </c>
      <c r="X237" s="16">
        <v>0</v>
      </c>
      <c r="Y237" s="16"/>
      <c r="Z237" s="16">
        <v>4.3126684636118601E-2</v>
      </c>
      <c r="AA237" s="16">
        <v>0</v>
      </c>
      <c r="AB237" s="16"/>
      <c r="AC237" s="16"/>
      <c r="AD237" s="16"/>
      <c r="AE237" s="16"/>
      <c r="AF237" s="16"/>
      <c r="AG237" s="16"/>
      <c r="AH237" s="16"/>
    </row>
    <row r="238" spans="2:34" x14ac:dyDescent="0.35">
      <c r="B238" t="s">
        <v>160</v>
      </c>
      <c r="C238" s="16">
        <v>2.66666666666667E-3</v>
      </c>
      <c r="D238" s="16">
        <v>3.6101083032491002E-3</v>
      </c>
      <c r="E238" s="16">
        <v>0</v>
      </c>
      <c r="F238" s="16">
        <v>0</v>
      </c>
      <c r="G238" s="16"/>
      <c r="H238" s="16">
        <v>0</v>
      </c>
      <c r="I238" s="16">
        <v>0</v>
      </c>
      <c r="J238" s="16">
        <v>0</v>
      </c>
      <c r="K238" s="16">
        <v>0</v>
      </c>
      <c r="L238" s="16">
        <v>1.6666666666666701E-2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/>
      <c r="Z238" s="16">
        <v>2.6954177897574099E-3</v>
      </c>
      <c r="AA238" s="16">
        <v>0</v>
      </c>
      <c r="AB238" s="16"/>
      <c r="AC238" s="16"/>
      <c r="AD238" s="16"/>
      <c r="AE238" s="16"/>
      <c r="AF238" s="16"/>
      <c r="AG238" s="16"/>
      <c r="AH238" s="16"/>
    </row>
    <row r="239" spans="2:34" x14ac:dyDescent="0.35">
      <c r="B239" t="s">
        <v>161</v>
      </c>
      <c r="C239" s="16">
        <v>2.66666666666667E-3</v>
      </c>
      <c r="D239" s="16">
        <v>0</v>
      </c>
      <c r="E239" s="16">
        <v>0</v>
      </c>
      <c r="F239" s="16">
        <v>1.7543859649122799E-2</v>
      </c>
      <c r="G239" s="16"/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1.49253731343284E-2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/>
      <c r="Z239" s="16">
        <v>2.6954177897574099E-3</v>
      </c>
      <c r="AA239" s="16">
        <v>0</v>
      </c>
      <c r="AB239" s="16"/>
      <c r="AC239" s="16"/>
      <c r="AD239" s="16"/>
      <c r="AE239" s="16"/>
      <c r="AF239" s="16"/>
      <c r="AG239" s="16"/>
      <c r="AH239" s="16"/>
    </row>
    <row r="240" spans="2:34" x14ac:dyDescent="0.35">
      <c r="B240" t="s">
        <v>162</v>
      </c>
      <c r="C240" s="16">
        <v>8.0000000000000002E-3</v>
      </c>
      <c r="D240" s="16">
        <v>1.0830324909747301E-2</v>
      </c>
      <c r="E240" s="16">
        <v>0</v>
      </c>
      <c r="F240" s="16">
        <v>0</v>
      </c>
      <c r="G240" s="16"/>
      <c r="H240" s="16">
        <v>0</v>
      </c>
      <c r="I240" s="16">
        <v>0</v>
      </c>
      <c r="J240" s="16">
        <v>2.7027027027027001E-2</v>
      </c>
      <c r="K240" s="16">
        <v>2.0833333333333301E-2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0.11111111111111099</v>
      </c>
      <c r="U240" s="16">
        <v>0</v>
      </c>
      <c r="V240" s="16">
        <v>0</v>
      </c>
      <c r="W240" s="16">
        <v>0</v>
      </c>
      <c r="X240" s="16">
        <v>0</v>
      </c>
      <c r="Y240" s="16"/>
      <c r="Z240" s="16">
        <v>8.0862533692722394E-3</v>
      </c>
      <c r="AA240" s="16">
        <v>0</v>
      </c>
      <c r="AB240" s="16"/>
      <c r="AC240" s="16"/>
      <c r="AD240" s="16"/>
      <c r="AE240" s="16"/>
      <c r="AF240" s="16"/>
      <c r="AG240" s="16"/>
      <c r="AH240" s="16"/>
    </row>
    <row r="241" spans="2:34" x14ac:dyDescent="0.35">
      <c r="B241" t="s">
        <v>163</v>
      </c>
      <c r="C241" s="16">
        <v>5.3333333333333297E-3</v>
      </c>
      <c r="D241" s="16">
        <v>7.2202166064982004E-3</v>
      </c>
      <c r="E241" s="16">
        <v>0</v>
      </c>
      <c r="F241" s="16">
        <v>0</v>
      </c>
      <c r="G241" s="16"/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1.49253731343284E-2</v>
      </c>
      <c r="O241" s="16">
        <v>0</v>
      </c>
      <c r="P241" s="16">
        <v>0</v>
      </c>
      <c r="Q241" s="16">
        <v>0</v>
      </c>
      <c r="R241" s="16">
        <v>0</v>
      </c>
      <c r="S241" s="16">
        <v>0.16666666666666699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/>
      <c r="Z241" s="16">
        <v>5.3908355795148303E-3</v>
      </c>
      <c r="AA241" s="16">
        <v>0</v>
      </c>
      <c r="AB241" s="16"/>
      <c r="AC241" s="16"/>
      <c r="AD241" s="16"/>
      <c r="AE241" s="16"/>
      <c r="AF241" s="16"/>
      <c r="AG241" s="16"/>
      <c r="AH241" s="16"/>
    </row>
    <row r="242" spans="2:34" x14ac:dyDescent="0.35">
      <c r="B242" t="s">
        <v>164</v>
      </c>
      <c r="C242" s="16">
        <v>0.93600000000000005</v>
      </c>
      <c r="D242" s="16">
        <v>0.94945848375451303</v>
      </c>
      <c r="E242" s="16">
        <v>0.89655172413793105</v>
      </c>
      <c r="F242" s="16">
        <v>0.94736842105263197</v>
      </c>
      <c r="G242" s="16"/>
      <c r="H242" s="16">
        <v>0.94444444444444398</v>
      </c>
      <c r="I242" s="16">
        <v>0.98630136986301398</v>
      </c>
      <c r="J242" s="16">
        <v>0.891891891891892</v>
      </c>
      <c r="K242" s="16">
        <v>0.9375</v>
      </c>
      <c r="L242" s="16">
        <v>0.93333333333333302</v>
      </c>
      <c r="M242" s="16">
        <v>1</v>
      </c>
      <c r="N242" s="16">
        <v>0.91044776119403004</v>
      </c>
      <c r="O242" s="16">
        <v>1</v>
      </c>
      <c r="P242" s="16">
        <v>1</v>
      </c>
      <c r="Q242" s="16">
        <v>1</v>
      </c>
      <c r="R242" s="16">
        <v>0.5</v>
      </c>
      <c r="S242" s="16">
        <v>0.83333333333333304</v>
      </c>
      <c r="T242" s="16">
        <v>0.77777777777777801</v>
      </c>
      <c r="U242" s="16">
        <v>1</v>
      </c>
      <c r="V242" s="16">
        <v>1</v>
      </c>
      <c r="W242" s="16">
        <v>1</v>
      </c>
      <c r="X242" s="16">
        <v>1</v>
      </c>
      <c r="Y242" s="16"/>
      <c r="Z242" s="16">
        <v>0.93800539083557999</v>
      </c>
      <c r="AA242" s="16">
        <v>1</v>
      </c>
      <c r="AB242" s="16"/>
      <c r="AC242" s="16"/>
      <c r="AD242" s="16"/>
      <c r="AE242" s="16"/>
      <c r="AF242" s="16"/>
      <c r="AG242" s="16"/>
      <c r="AH242" s="16"/>
    </row>
    <row r="243" spans="2:34" x14ac:dyDescent="0.35">
      <c r="B243" t="s">
        <v>165</v>
      </c>
      <c r="C243" s="16">
        <v>5.3333333333333297E-3</v>
      </c>
      <c r="D243" s="16">
        <v>3.6101083032491002E-3</v>
      </c>
      <c r="E243" s="16">
        <v>0</v>
      </c>
      <c r="F243" s="16">
        <v>1.7543859649122799E-2</v>
      </c>
      <c r="G243" s="16"/>
      <c r="H243" s="16">
        <v>0</v>
      </c>
      <c r="I243" s="16">
        <v>0</v>
      </c>
      <c r="J243" s="16">
        <v>0</v>
      </c>
      <c r="K243" s="16">
        <v>0</v>
      </c>
      <c r="L243" s="16">
        <v>1.6666666666666701E-2</v>
      </c>
      <c r="M243" s="16">
        <v>0</v>
      </c>
      <c r="N243" s="16">
        <v>1.49253731343284E-2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/>
      <c r="Z243" s="16">
        <v>5.3908355795148303E-3</v>
      </c>
      <c r="AA243" s="16">
        <v>0</v>
      </c>
      <c r="AB243" s="16"/>
      <c r="AC243" s="16"/>
      <c r="AD243" s="16"/>
      <c r="AE243" s="16"/>
      <c r="AF243" s="16"/>
      <c r="AG243" s="16"/>
      <c r="AH243" s="16"/>
    </row>
    <row r="244" spans="2:34" x14ac:dyDescent="0.35">
      <c r="B244" t="s">
        <v>166</v>
      </c>
      <c r="C244" s="16">
        <v>0.93066666666666698</v>
      </c>
      <c r="D244" s="16">
        <v>0.94584837545126299</v>
      </c>
      <c r="E244" s="16">
        <v>0.89655172413793105</v>
      </c>
      <c r="F244" s="16">
        <v>0.929824561403509</v>
      </c>
      <c r="G244" s="16"/>
      <c r="H244" s="16">
        <v>0.94444444444444398</v>
      </c>
      <c r="I244" s="16">
        <v>0.98630136986301398</v>
      </c>
      <c r="J244" s="16">
        <v>0.891891891891892</v>
      </c>
      <c r="K244" s="16">
        <v>0.9375</v>
      </c>
      <c r="L244" s="16">
        <v>0.91666666666666696</v>
      </c>
      <c r="M244" s="16">
        <v>1</v>
      </c>
      <c r="N244" s="16">
        <v>0.89552238805970197</v>
      </c>
      <c r="O244" s="16">
        <v>1</v>
      </c>
      <c r="P244" s="16">
        <v>1</v>
      </c>
      <c r="Q244" s="16">
        <v>1</v>
      </c>
      <c r="R244" s="16">
        <v>0.5</v>
      </c>
      <c r="S244" s="16">
        <v>0.83333333333333304</v>
      </c>
      <c r="T244" s="16">
        <v>0.77777777777777801</v>
      </c>
      <c r="U244" s="16">
        <v>1</v>
      </c>
      <c r="V244" s="16">
        <v>1</v>
      </c>
      <c r="W244" s="16">
        <v>1</v>
      </c>
      <c r="X244" s="16">
        <v>1</v>
      </c>
      <c r="Y244" s="16"/>
      <c r="Z244" s="16">
        <v>0.93261455525606496</v>
      </c>
      <c r="AA244" s="16">
        <v>1</v>
      </c>
      <c r="AB244" s="16"/>
      <c r="AC244" s="16"/>
      <c r="AD244" s="16"/>
      <c r="AE244" s="16"/>
      <c r="AF244" s="16"/>
      <c r="AG244" s="16"/>
      <c r="AH244" s="16"/>
    </row>
    <row r="245" spans="2:34" x14ac:dyDescent="0.35"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</row>
    <row r="246" spans="2:34" x14ac:dyDescent="0.35">
      <c r="B246" s="6" t="s">
        <v>169</v>
      </c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</row>
    <row r="247" spans="2:34" x14ac:dyDescent="0.35">
      <c r="B247" s="23" t="s">
        <v>47</v>
      </c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</row>
    <row r="248" spans="2:34" x14ac:dyDescent="0.35">
      <c r="B248" t="s">
        <v>157</v>
      </c>
      <c r="C248" s="16">
        <v>0.40533333333333299</v>
      </c>
      <c r="D248" s="16">
        <v>0.415162454873646</v>
      </c>
      <c r="E248" s="16">
        <v>0.44827586206896602</v>
      </c>
      <c r="F248" s="16">
        <v>0.36842105263157898</v>
      </c>
      <c r="G248" s="16"/>
      <c r="H248" s="16">
        <v>0.41666666666666702</v>
      </c>
      <c r="I248" s="16">
        <v>0.35616438356164398</v>
      </c>
      <c r="J248" s="16">
        <v>0.43243243243243201</v>
      </c>
      <c r="K248" s="16">
        <v>0.45833333333333298</v>
      </c>
      <c r="L248" s="16">
        <v>0.28333333333333299</v>
      </c>
      <c r="M248" s="16">
        <v>0.4</v>
      </c>
      <c r="N248" s="16">
        <v>0.49253731343283602</v>
      </c>
      <c r="O248" s="16">
        <v>0.27272727272727298</v>
      </c>
      <c r="P248" s="16">
        <v>0</v>
      </c>
      <c r="Q248" s="16">
        <v>0.75</v>
      </c>
      <c r="R248" s="16">
        <v>0.5</v>
      </c>
      <c r="S248" s="16">
        <v>0.5</v>
      </c>
      <c r="T248" s="16">
        <v>0.44444444444444398</v>
      </c>
      <c r="U248" s="16">
        <v>0.4</v>
      </c>
      <c r="V248" s="16">
        <v>0.5</v>
      </c>
      <c r="W248" s="16">
        <v>0</v>
      </c>
      <c r="X248" s="16">
        <v>0.8</v>
      </c>
      <c r="Y248" s="16"/>
      <c r="Z248" s="16">
        <v>0.40700808625336898</v>
      </c>
      <c r="AA248" s="16">
        <v>0.5</v>
      </c>
      <c r="AB248" s="16"/>
      <c r="AC248" s="16"/>
      <c r="AD248" s="16"/>
      <c r="AE248" s="16"/>
      <c r="AF248" s="16"/>
      <c r="AG248" s="16"/>
      <c r="AH248" s="16"/>
    </row>
    <row r="249" spans="2:34" x14ac:dyDescent="0.35">
      <c r="B249" t="s">
        <v>158</v>
      </c>
      <c r="C249" s="16">
        <v>0.42666666666666703</v>
      </c>
      <c r="D249" s="16">
        <v>0.425992779783394</v>
      </c>
      <c r="E249" s="16">
        <v>0.37931034482758602</v>
      </c>
      <c r="F249" s="16">
        <v>0.42105263157894701</v>
      </c>
      <c r="G249" s="16"/>
      <c r="H249" s="16">
        <v>0.44444444444444398</v>
      </c>
      <c r="I249" s="16">
        <v>0.43835616438356201</v>
      </c>
      <c r="J249" s="16">
        <v>0.35135135135135098</v>
      </c>
      <c r="K249" s="16">
        <v>0.33333333333333298</v>
      </c>
      <c r="L249" s="16">
        <v>0.55000000000000004</v>
      </c>
      <c r="M249" s="16">
        <v>0.6</v>
      </c>
      <c r="N249" s="16">
        <v>0.37313432835820898</v>
      </c>
      <c r="O249" s="16">
        <v>0.54545454545454497</v>
      </c>
      <c r="P249" s="16">
        <v>0.66666666666666696</v>
      </c>
      <c r="Q249" s="16">
        <v>0.25</v>
      </c>
      <c r="R249" s="16">
        <v>0</v>
      </c>
      <c r="S249" s="16">
        <v>0.33333333333333298</v>
      </c>
      <c r="T249" s="16">
        <v>0.44444444444444398</v>
      </c>
      <c r="U249" s="16">
        <v>0.6</v>
      </c>
      <c r="V249" s="16">
        <v>0.5</v>
      </c>
      <c r="W249" s="16">
        <v>1</v>
      </c>
      <c r="X249" s="16">
        <v>0.2</v>
      </c>
      <c r="Y249" s="16"/>
      <c r="Z249" s="16">
        <v>0.42587601078167098</v>
      </c>
      <c r="AA249" s="16">
        <v>0.5</v>
      </c>
      <c r="AB249" s="16"/>
      <c r="AC249" s="16"/>
      <c r="AD249" s="16"/>
      <c r="AE249" s="16"/>
      <c r="AF249" s="16"/>
      <c r="AG249" s="16"/>
      <c r="AH249" s="16"/>
    </row>
    <row r="250" spans="2:34" x14ac:dyDescent="0.35">
      <c r="B250" t="s">
        <v>159</v>
      </c>
      <c r="C250" s="16">
        <v>0.114666666666667</v>
      </c>
      <c r="D250" s="16">
        <v>0.104693140794224</v>
      </c>
      <c r="E250" s="16">
        <v>0.13793103448275901</v>
      </c>
      <c r="F250" s="16">
        <v>0.140350877192982</v>
      </c>
      <c r="G250" s="16"/>
      <c r="H250" s="16">
        <v>0.13888888888888901</v>
      </c>
      <c r="I250" s="16">
        <v>0.13698630136986301</v>
      </c>
      <c r="J250" s="16">
        <v>0.162162162162162</v>
      </c>
      <c r="K250" s="16">
        <v>0.104166666666667</v>
      </c>
      <c r="L250" s="16">
        <v>0.133333333333333</v>
      </c>
      <c r="M250" s="16">
        <v>0</v>
      </c>
      <c r="N250" s="16">
        <v>7.4626865671641798E-2</v>
      </c>
      <c r="O250" s="16">
        <v>9.0909090909090898E-2</v>
      </c>
      <c r="P250" s="16">
        <v>0.33333333333333298</v>
      </c>
      <c r="Q250" s="16">
        <v>0</v>
      </c>
      <c r="R250" s="16">
        <v>0.5</v>
      </c>
      <c r="S250" s="16">
        <v>0.16666666666666699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/>
      <c r="Z250" s="16">
        <v>0.113207547169811</v>
      </c>
      <c r="AA250" s="16">
        <v>0</v>
      </c>
      <c r="AB250" s="16"/>
      <c r="AC250" s="16"/>
      <c r="AD250" s="16"/>
      <c r="AE250" s="16"/>
      <c r="AF250" s="16"/>
      <c r="AG250" s="16"/>
      <c r="AH250" s="16"/>
    </row>
    <row r="251" spans="2:34" x14ac:dyDescent="0.35">
      <c r="B251" t="s">
        <v>160</v>
      </c>
      <c r="C251" s="16">
        <v>1.6E-2</v>
      </c>
      <c r="D251" s="16">
        <v>1.8050541516245501E-2</v>
      </c>
      <c r="E251" s="16">
        <v>0</v>
      </c>
      <c r="F251" s="16">
        <v>1.7543859649122799E-2</v>
      </c>
      <c r="G251" s="16"/>
      <c r="H251" s="16">
        <v>0</v>
      </c>
      <c r="I251" s="16">
        <v>4.1095890410958902E-2</v>
      </c>
      <c r="J251" s="16">
        <v>2.7027027027027001E-2</v>
      </c>
      <c r="K251" s="16">
        <v>2.0833333333333301E-2</v>
      </c>
      <c r="L251" s="16">
        <v>1.6666666666666701E-2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/>
      <c r="Z251" s="16">
        <v>1.61725067385445E-2</v>
      </c>
      <c r="AA251" s="16">
        <v>0</v>
      </c>
      <c r="AB251" s="16"/>
      <c r="AC251" s="16"/>
      <c r="AD251" s="16"/>
      <c r="AE251" s="16"/>
      <c r="AF251" s="16"/>
      <c r="AG251" s="16"/>
      <c r="AH251" s="16"/>
    </row>
    <row r="252" spans="2:34" x14ac:dyDescent="0.35">
      <c r="B252" t="s">
        <v>161</v>
      </c>
      <c r="C252" s="16">
        <v>8.0000000000000002E-3</v>
      </c>
      <c r="D252" s="16">
        <v>7.2202166064982004E-3</v>
      </c>
      <c r="E252" s="16">
        <v>0</v>
      </c>
      <c r="F252" s="16">
        <v>1.7543859649122799E-2</v>
      </c>
      <c r="G252" s="16"/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2.9850746268656699E-2</v>
      </c>
      <c r="O252" s="16">
        <v>9.0909090909090898E-2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/>
      <c r="Z252" s="16">
        <v>8.0862533692722394E-3</v>
      </c>
      <c r="AA252" s="16">
        <v>0</v>
      </c>
      <c r="AB252" s="16"/>
      <c r="AC252" s="16"/>
      <c r="AD252" s="16"/>
      <c r="AE252" s="16"/>
      <c r="AF252" s="16"/>
      <c r="AG252" s="16"/>
      <c r="AH252" s="16"/>
    </row>
    <row r="253" spans="2:34" x14ac:dyDescent="0.35">
      <c r="B253" t="s">
        <v>162</v>
      </c>
      <c r="C253" s="16">
        <v>8.0000000000000002E-3</v>
      </c>
      <c r="D253" s="16">
        <v>1.0830324909747301E-2</v>
      </c>
      <c r="E253" s="16">
        <v>0</v>
      </c>
      <c r="F253" s="16">
        <v>0</v>
      </c>
      <c r="G253" s="16"/>
      <c r="H253" s="16">
        <v>0</v>
      </c>
      <c r="I253" s="16">
        <v>1.3698630136986301E-2</v>
      </c>
      <c r="J253" s="16">
        <v>0</v>
      </c>
      <c r="K253" s="16">
        <v>2.0833333333333301E-2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0.11111111111111099</v>
      </c>
      <c r="U253" s="16">
        <v>0</v>
      </c>
      <c r="V253" s="16">
        <v>0</v>
      </c>
      <c r="W253" s="16">
        <v>0</v>
      </c>
      <c r="X253" s="16">
        <v>0</v>
      </c>
      <c r="Y253" s="16"/>
      <c r="Z253" s="16">
        <v>8.0862533692722394E-3</v>
      </c>
      <c r="AA253" s="16">
        <v>0</v>
      </c>
      <c r="AB253" s="16"/>
      <c r="AC253" s="16"/>
      <c r="AD253" s="16"/>
      <c r="AE253" s="16"/>
      <c r="AF253" s="16"/>
      <c r="AG253" s="16"/>
      <c r="AH253" s="16"/>
    </row>
    <row r="254" spans="2:34" x14ac:dyDescent="0.35">
      <c r="B254" t="s">
        <v>163</v>
      </c>
      <c r="C254" s="16">
        <v>2.1333333333333301E-2</v>
      </c>
      <c r="D254" s="16">
        <v>1.8050541516245501E-2</v>
      </c>
      <c r="E254" s="16">
        <v>3.4482758620689703E-2</v>
      </c>
      <c r="F254" s="16">
        <v>3.5087719298245598E-2</v>
      </c>
      <c r="G254" s="16"/>
      <c r="H254" s="16">
        <v>0</v>
      </c>
      <c r="I254" s="16">
        <v>1.3698630136986301E-2</v>
      </c>
      <c r="J254" s="16">
        <v>2.7027027027027001E-2</v>
      </c>
      <c r="K254" s="16">
        <v>6.25E-2</v>
      </c>
      <c r="L254" s="16">
        <v>1.6666666666666701E-2</v>
      </c>
      <c r="M254" s="16">
        <v>0</v>
      </c>
      <c r="N254" s="16">
        <v>2.9850746268656699E-2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/>
      <c r="Z254" s="16">
        <v>2.15633423180593E-2</v>
      </c>
      <c r="AA254" s="16">
        <v>0</v>
      </c>
      <c r="AB254" s="16"/>
      <c r="AC254" s="16"/>
      <c r="AD254" s="16"/>
      <c r="AE254" s="16"/>
      <c r="AF254" s="16"/>
      <c r="AG254" s="16"/>
      <c r="AH254" s="16"/>
    </row>
    <row r="255" spans="2:34" x14ac:dyDescent="0.35">
      <c r="B255" t="s">
        <v>164</v>
      </c>
      <c r="C255" s="16">
        <v>0.83199999999999996</v>
      </c>
      <c r="D255" s="16">
        <v>0.84115523465704001</v>
      </c>
      <c r="E255" s="16">
        <v>0.82758620689655205</v>
      </c>
      <c r="F255" s="16">
        <v>0.78947368421052599</v>
      </c>
      <c r="G255" s="16"/>
      <c r="H255" s="16">
        <v>0.86111111111111105</v>
      </c>
      <c r="I255" s="16">
        <v>0.79452054794520499</v>
      </c>
      <c r="J255" s="16">
        <v>0.78378378378378399</v>
      </c>
      <c r="K255" s="16">
        <v>0.79166666666666696</v>
      </c>
      <c r="L255" s="16">
        <v>0.83333333333333304</v>
      </c>
      <c r="M255" s="16">
        <v>1</v>
      </c>
      <c r="N255" s="16">
        <v>0.86567164179104505</v>
      </c>
      <c r="O255" s="16">
        <v>0.81818181818181801</v>
      </c>
      <c r="P255" s="16">
        <v>0.66666666666666696</v>
      </c>
      <c r="Q255" s="16">
        <v>1</v>
      </c>
      <c r="R255" s="16">
        <v>0.5</v>
      </c>
      <c r="S255" s="16">
        <v>0.83333333333333304</v>
      </c>
      <c r="T255" s="16">
        <v>0.88888888888888895</v>
      </c>
      <c r="U255" s="16">
        <v>1</v>
      </c>
      <c r="V255" s="16">
        <v>1</v>
      </c>
      <c r="W255" s="16">
        <v>1</v>
      </c>
      <c r="X255" s="16">
        <v>1</v>
      </c>
      <c r="Y255" s="16"/>
      <c r="Z255" s="16">
        <v>0.83288409703503996</v>
      </c>
      <c r="AA255" s="16">
        <v>1</v>
      </c>
      <c r="AB255" s="16"/>
      <c r="AC255" s="16"/>
      <c r="AD255" s="16"/>
      <c r="AE255" s="16"/>
      <c r="AF255" s="16"/>
      <c r="AG255" s="16"/>
      <c r="AH255" s="16"/>
    </row>
    <row r="256" spans="2:34" x14ac:dyDescent="0.35">
      <c r="B256" t="s">
        <v>165</v>
      </c>
      <c r="C256" s="16">
        <v>2.4E-2</v>
      </c>
      <c r="D256" s="16">
        <v>2.5270758122743701E-2</v>
      </c>
      <c r="E256" s="16">
        <v>0</v>
      </c>
      <c r="F256" s="16">
        <v>3.5087719298245598E-2</v>
      </c>
      <c r="G256" s="16"/>
      <c r="H256" s="16">
        <v>0</v>
      </c>
      <c r="I256" s="16">
        <v>4.1095890410958902E-2</v>
      </c>
      <c r="J256" s="16">
        <v>2.7027027027027001E-2</v>
      </c>
      <c r="K256" s="16">
        <v>2.0833333333333301E-2</v>
      </c>
      <c r="L256" s="16">
        <v>1.6666666666666701E-2</v>
      </c>
      <c r="M256" s="16">
        <v>0</v>
      </c>
      <c r="N256" s="16">
        <v>2.9850746268656699E-2</v>
      </c>
      <c r="O256" s="16">
        <v>9.0909090909090898E-2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/>
      <c r="Z256" s="16">
        <v>2.4258760107816701E-2</v>
      </c>
      <c r="AA256" s="16">
        <v>0</v>
      </c>
      <c r="AB256" s="16"/>
      <c r="AC256" s="16"/>
      <c r="AD256" s="16"/>
      <c r="AE256" s="16"/>
      <c r="AF256" s="16"/>
      <c r="AG256" s="16"/>
      <c r="AH256" s="16"/>
    </row>
    <row r="257" spans="2:34" x14ac:dyDescent="0.35">
      <c r="B257" t="s">
        <v>166</v>
      </c>
      <c r="C257" s="16">
        <v>0.80800000000000005</v>
      </c>
      <c r="D257" s="16">
        <v>0.81588447653429597</v>
      </c>
      <c r="E257" s="16">
        <v>0.82758620689655205</v>
      </c>
      <c r="F257" s="16">
        <v>0.75438596491228105</v>
      </c>
      <c r="G257" s="16"/>
      <c r="H257" s="16">
        <v>0.86111111111111105</v>
      </c>
      <c r="I257" s="16">
        <v>0.75342465753424603</v>
      </c>
      <c r="J257" s="16">
        <v>0.75675675675675702</v>
      </c>
      <c r="K257" s="16">
        <v>0.77083333333333304</v>
      </c>
      <c r="L257" s="16">
        <v>0.81666666666666698</v>
      </c>
      <c r="M257" s="16">
        <v>1</v>
      </c>
      <c r="N257" s="16">
        <v>0.83582089552238803</v>
      </c>
      <c r="O257" s="16">
        <v>0.72727272727272696</v>
      </c>
      <c r="P257" s="16">
        <v>0.66666666666666696</v>
      </c>
      <c r="Q257" s="16">
        <v>1</v>
      </c>
      <c r="R257" s="16">
        <v>0.5</v>
      </c>
      <c r="S257" s="16">
        <v>0.83333333333333304</v>
      </c>
      <c r="T257" s="16">
        <v>0.88888888888888895</v>
      </c>
      <c r="U257" s="16">
        <v>1</v>
      </c>
      <c r="V257" s="16">
        <v>1</v>
      </c>
      <c r="W257" s="16">
        <v>1</v>
      </c>
      <c r="X257" s="16">
        <v>1</v>
      </c>
      <c r="Y257" s="16"/>
      <c r="Z257" s="16">
        <v>0.80862533692722405</v>
      </c>
      <c r="AA257" s="16">
        <v>1</v>
      </c>
      <c r="AB257" s="16"/>
      <c r="AC257" s="16"/>
      <c r="AD257" s="16"/>
      <c r="AE257" s="16"/>
      <c r="AF257" s="16"/>
      <c r="AG257" s="16"/>
      <c r="AH257" s="16"/>
    </row>
    <row r="258" spans="2:34" x14ac:dyDescent="0.35"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</row>
    <row r="259" spans="2:34" x14ac:dyDescent="0.35">
      <c r="B259" s="6" t="s">
        <v>170</v>
      </c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</row>
    <row r="260" spans="2:34" x14ac:dyDescent="0.35">
      <c r="B260" s="23" t="s">
        <v>47</v>
      </c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</row>
    <row r="261" spans="2:34" x14ac:dyDescent="0.35">
      <c r="B261" t="s">
        <v>157</v>
      </c>
      <c r="C261" s="16">
        <v>0.34399999999999997</v>
      </c>
      <c r="D261" s="16">
        <v>0.34296028880866403</v>
      </c>
      <c r="E261" s="16">
        <v>0.41379310344827602</v>
      </c>
      <c r="F261" s="16">
        <v>0.33333333333333298</v>
      </c>
      <c r="G261" s="16"/>
      <c r="H261" s="16">
        <v>0.33333333333333298</v>
      </c>
      <c r="I261" s="16">
        <v>0.36986301369863001</v>
      </c>
      <c r="J261" s="16">
        <v>0.29729729729729698</v>
      </c>
      <c r="K261" s="16">
        <v>0.33333333333333298</v>
      </c>
      <c r="L261" s="16">
        <v>0.266666666666667</v>
      </c>
      <c r="M261" s="16">
        <v>0.6</v>
      </c>
      <c r="N261" s="16">
        <v>0.35820895522388102</v>
      </c>
      <c r="O261" s="16">
        <v>0.27272727272727298</v>
      </c>
      <c r="P261" s="16">
        <v>0</v>
      </c>
      <c r="Q261" s="16">
        <v>0.75</v>
      </c>
      <c r="R261" s="16">
        <v>0.5</v>
      </c>
      <c r="S261" s="16">
        <v>0.5</v>
      </c>
      <c r="T261" s="16">
        <v>0.33333333333333298</v>
      </c>
      <c r="U261" s="16">
        <v>0.6</v>
      </c>
      <c r="V261" s="16">
        <v>0</v>
      </c>
      <c r="W261" s="16">
        <v>1</v>
      </c>
      <c r="X261" s="16">
        <v>0.4</v>
      </c>
      <c r="Y261" s="16"/>
      <c r="Z261" s="16">
        <v>0.34501347708894903</v>
      </c>
      <c r="AA261" s="16">
        <v>0.5</v>
      </c>
      <c r="AB261" s="16"/>
      <c r="AC261" s="16"/>
      <c r="AD261" s="16"/>
      <c r="AE261" s="16"/>
      <c r="AF261" s="16"/>
      <c r="AG261" s="16"/>
      <c r="AH261" s="16"/>
    </row>
    <row r="262" spans="2:34" x14ac:dyDescent="0.35">
      <c r="B262" t="s">
        <v>158</v>
      </c>
      <c r="C262" s="16">
        <v>0.39733333333333298</v>
      </c>
      <c r="D262" s="16">
        <v>0.38989169675090302</v>
      </c>
      <c r="E262" s="16">
        <v>0.44827586206896602</v>
      </c>
      <c r="F262" s="16">
        <v>0.40350877192982498</v>
      </c>
      <c r="G262" s="16"/>
      <c r="H262" s="16">
        <v>0.38888888888888901</v>
      </c>
      <c r="I262" s="16">
        <v>0.34246575342465801</v>
      </c>
      <c r="J262" s="16">
        <v>0.45945945945945899</v>
      </c>
      <c r="K262" s="16">
        <v>0.39583333333333298</v>
      </c>
      <c r="L262" s="16">
        <v>0.45</v>
      </c>
      <c r="M262" s="16">
        <v>0.4</v>
      </c>
      <c r="N262" s="16">
        <v>0.41791044776119401</v>
      </c>
      <c r="O262" s="16">
        <v>0.45454545454545497</v>
      </c>
      <c r="P262" s="16">
        <v>0.33333333333333298</v>
      </c>
      <c r="Q262" s="16">
        <v>0.25</v>
      </c>
      <c r="R262" s="16">
        <v>0</v>
      </c>
      <c r="S262" s="16">
        <v>0.33333333333333298</v>
      </c>
      <c r="T262" s="16">
        <v>0.33333333333333298</v>
      </c>
      <c r="U262" s="16">
        <v>0.2</v>
      </c>
      <c r="V262" s="16">
        <v>0.5</v>
      </c>
      <c r="W262" s="16">
        <v>0</v>
      </c>
      <c r="X262" s="16">
        <v>0.6</v>
      </c>
      <c r="Y262" s="16"/>
      <c r="Z262" s="16">
        <v>0.39353099730458202</v>
      </c>
      <c r="AA262" s="16">
        <v>0.5</v>
      </c>
      <c r="AB262" s="16"/>
      <c r="AC262" s="16"/>
      <c r="AD262" s="16"/>
      <c r="AE262" s="16"/>
      <c r="AF262" s="16"/>
      <c r="AG262" s="16"/>
      <c r="AH262" s="16"/>
    </row>
    <row r="263" spans="2:34" x14ac:dyDescent="0.35">
      <c r="B263" t="s">
        <v>159</v>
      </c>
      <c r="C263" s="16">
        <v>0.14399999999999999</v>
      </c>
      <c r="D263" s="16">
        <v>0.14801444043321299</v>
      </c>
      <c r="E263" s="16">
        <v>6.8965517241379296E-2</v>
      </c>
      <c r="F263" s="16">
        <v>0.12280701754386</v>
      </c>
      <c r="G263" s="16"/>
      <c r="H263" s="16">
        <v>0.25</v>
      </c>
      <c r="I263" s="16">
        <v>0.164383561643836</v>
      </c>
      <c r="J263" s="16">
        <v>0.108108108108108</v>
      </c>
      <c r="K263" s="16">
        <v>0.104166666666667</v>
      </c>
      <c r="L263" s="16">
        <v>0.16666666666666699</v>
      </c>
      <c r="M263" s="16">
        <v>0</v>
      </c>
      <c r="N263" s="16">
        <v>8.9552238805970102E-2</v>
      </c>
      <c r="O263" s="16">
        <v>9.0909090909090898E-2</v>
      </c>
      <c r="P263" s="16">
        <v>0.66666666666666696</v>
      </c>
      <c r="Q263" s="16">
        <v>0</v>
      </c>
      <c r="R263" s="16">
        <v>0.5</v>
      </c>
      <c r="S263" s="16">
        <v>0</v>
      </c>
      <c r="T263" s="16">
        <v>0.22222222222222199</v>
      </c>
      <c r="U263" s="16">
        <v>0.2</v>
      </c>
      <c r="V263" s="16">
        <v>0.5</v>
      </c>
      <c r="W263" s="16">
        <v>0</v>
      </c>
      <c r="X263" s="16">
        <v>0</v>
      </c>
      <c r="Y263" s="16"/>
      <c r="Z263" s="16">
        <v>0.1455525606469</v>
      </c>
      <c r="AA263" s="16">
        <v>0</v>
      </c>
      <c r="AB263" s="16"/>
      <c r="AC263" s="16"/>
      <c r="AD263" s="16"/>
      <c r="AE263" s="16"/>
      <c r="AF263" s="16"/>
      <c r="AG263" s="16"/>
      <c r="AH263" s="16"/>
    </row>
    <row r="264" spans="2:34" x14ac:dyDescent="0.35">
      <c r="B264" t="s">
        <v>160</v>
      </c>
      <c r="C264" s="16">
        <v>3.2000000000000001E-2</v>
      </c>
      <c r="D264" s="16">
        <v>3.2490974729241902E-2</v>
      </c>
      <c r="E264" s="16">
        <v>0</v>
      </c>
      <c r="F264" s="16">
        <v>5.2631578947368397E-2</v>
      </c>
      <c r="G264" s="16"/>
      <c r="H264" s="16">
        <v>0</v>
      </c>
      <c r="I264" s="16">
        <v>5.4794520547945202E-2</v>
      </c>
      <c r="J264" s="16">
        <v>0</v>
      </c>
      <c r="K264" s="16">
        <v>6.25E-2</v>
      </c>
      <c r="L264" s="16">
        <v>3.3333333333333298E-2</v>
      </c>
      <c r="M264" s="16">
        <v>0</v>
      </c>
      <c r="N264" s="16">
        <v>4.47761194029851E-2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16">
        <v>0</v>
      </c>
      <c r="X264" s="16">
        <v>0</v>
      </c>
      <c r="Y264" s="16"/>
      <c r="Z264" s="16">
        <v>3.2345013477088999E-2</v>
      </c>
      <c r="AA264" s="16">
        <v>0</v>
      </c>
      <c r="AB264" s="16"/>
      <c r="AC264" s="16"/>
      <c r="AD264" s="16"/>
      <c r="AE264" s="16"/>
      <c r="AF264" s="16"/>
      <c r="AG264" s="16"/>
      <c r="AH264" s="16"/>
    </row>
    <row r="265" spans="2:34" x14ac:dyDescent="0.35">
      <c r="B265" t="s">
        <v>161</v>
      </c>
      <c r="C265" s="16">
        <v>5.3333333333333297E-3</v>
      </c>
      <c r="D265" s="16">
        <v>3.6101083032491002E-3</v>
      </c>
      <c r="E265" s="16">
        <v>0</v>
      </c>
      <c r="F265" s="16">
        <v>1.7543859649122799E-2</v>
      </c>
      <c r="G265" s="16"/>
      <c r="H265" s="16">
        <v>0</v>
      </c>
      <c r="I265" s="16">
        <v>0</v>
      </c>
      <c r="J265" s="16">
        <v>0</v>
      </c>
      <c r="K265" s="16">
        <v>2.0833333333333301E-2</v>
      </c>
      <c r="L265" s="16">
        <v>0</v>
      </c>
      <c r="M265" s="16">
        <v>0</v>
      </c>
      <c r="N265" s="16">
        <v>1.49253731343284E-2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16">
        <v>0</v>
      </c>
      <c r="X265" s="16">
        <v>0</v>
      </c>
      <c r="Y265" s="16"/>
      <c r="Z265" s="16">
        <v>5.3908355795148303E-3</v>
      </c>
      <c r="AA265" s="16">
        <v>0</v>
      </c>
      <c r="AB265" s="16"/>
      <c r="AC265" s="16"/>
      <c r="AD265" s="16"/>
      <c r="AE265" s="16"/>
      <c r="AF265" s="16"/>
      <c r="AG265" s="16"/>
      <c r="AH265" s="16"/>
    </row>
    <row r="266" spans="2:34" x14ac:dyDescent="0.35">
      <c r="B266" t="s">
        <v>162</v>
      </c>
      <c r="C266" s="16">
        <v>3.2000000000000001E-2</v>
      </c>
      <c r="D266" s="16">
        <v>3.9711191335740102E-2</v>
      </c>
      <c r="E266" s="16">
        <v>0</v>
      </c>
      <c r="F266" s="16">
        <v>1.7543859649122799E-2</v>
      </c>
      <c r="G266" s="16"/>
      <c r="H266" s="16">
        <v>0</v>
      </c>
      <c r="I266" s="16">
        <v>4.1095890410958902E-2</v>
      </c>
      <c r="J266" s="16">
        <v>8.1081081081081099E-2</v>
      </c>
      <c r="K266" s="16">
        <v>2.0833333333333301E-2</v>
      </c>
      <c r="L266" s="16">
        <v>3.3333333333333298E-2</v>
      </c>
      <c r="M266" s="16">
        <v>0</v>
      </c>
      <c r="N266" s="16">
        <v>1.49253731343284E-2</v>
      </c>
      <c r="O266" s="16">
        <v>9.0909090909090898E-2</v>
      </c>
      <c r="P266" s="16">
        <v>0</v>
      </c>
      <c r="Q266" s="16">
        <v>0</v>
      </c>
      <c r="R266" s="16">
        <v>0</v>
      </c>
      <c r="S266" s="16">
        <v>0</v>
      </c>
      <c r="T266" s="16">
        <v>0.11111111111111099</v>
      </c>
      <c r="U266" s="16">
        <v>0</v>
      </c>
      <c r="V266" s="16">
        <v>0</v>
      </c>
      <c r="W266" s="16">
        <v>0</v>
      </c>
      <c r="X266" s="16">
        <v>0</v>
      </c>
      <c r="Y266" s="16"/>
      <c r="Z266" s="16">
        <v>3.2345013477088999E-2</v>
      </c>
      <c r="AA266" s="16">
        <v>0</v>
      </c>
      <c r="AB266" s="16"/>
      <c r="AC266" s="16"/>
      <c r="AD266" s="16"/>
      <c r="AE266" s="16"/>
      <c r="AF266" s="16"/>
      <c r="AG266" s="16"/>
      <c r="AH266" s="16"/>
    </row>
    <row r="267" spans="2:34" x14ac:dyDescent="0.35">
      <c r="B267" t="s">
        <v>163</v>
      </c>
      <c r="C267" s="16">
        <v>4.5333333333333302E-2</v>
      </c>
      <c r="D267" s="16">
        <v>4.3321299638989202E-2</v>
      </c>
      <c r="E267" s="16">
        <v>6.8965517241379296E-2</v>
      </c>
      <c r="F267" s="16">
        <v>5.2631578947368397E-2</v>
      </c>
      <c r="G267" s="16"/>
      <c r="H267" s="16">
        <v>2.7777777777777801E-2</v>
      </c>
      <c r="I267" s="16">
        <v>2.7397260273972601E-2</v>
      </c>
      <c r="J267" s="16">
        <v>5.4054054054054099E-2</v>
      </c>
      <c r="K267" s="16">
        <v>6.25E-2</v>
      </c>
      <c r="L267" s="16">
        <v>0.05</v>
      </c>
      <c r="M267" s="16">
        <v>0</v>
      </c>
      <c r="N267" s="16">
        <v>5.9701492537313397E-2</v>
      </c>
      <c r="O267" s="16">
        <v>9.0909090909090898E-2</v>
      </c>
      <c r="P267" s="16">
        <v>0</v>
      </c>
      <c r="Q267" s="16">
        <v>0</v>
      </c>
      <c r="R267" s="16">
        <v>0</v>
      </c>
      <c r="S267" s="16">
        <v>0.16666666666666699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/>
      <c r="Z267" s="16">
        <v>4.5822102425875998E-2</v>
      </c>
      <c r="AA267" s="16">
        <v>0</v>
      </c>
      <c r="AB267" s="16"/>
      <c r="AC267" s="16"/>
      <c r="AD267" s="16"/>
      <c r="AE267" s="16"/>
      <c r="AF267" s="16"/>
      <c r="AG267" s="16"/>
      <c r="AH267" s="16"/>
    </row>
    <row r="268" spans="2:34" x14ac:dyDescent="0.35">
      <c r="B268" t="s">
        <v>164</v>
      </c>
      <c r="C268" s="16">
        <v>0.74133333333333296</v>
      </c>
      <c r="D268" s="16">
        <v>0.73285198555956699</v>
      </c>
      <c r="E268" s="16">
        <v>0.86206896551724099</v>
      </c>
      <c r="F268" s="16">
        <v>0.73684210526315796</v>
      </c>
      <c r="G268" s="16"/>
      <c r="H268" s="16">
        <v>0.72222222222222199</v>
      </c>
      <c r="I268" s="16">
        <v>0.71232876712328796</v>
      </c>
      <c r="J268" s="16">
        <v>0.75675675675675702</v>
      </c>
      <c r="K268" s="16">
        <v>0.72916666666666696</v>
      </c>
      <c r="L268" s="16">
        <v>0.71666666666666701</v>
      </c>
      <c r="M268" s="16">
        <v>1</v>
      </c>
      <c r="N268" s="16">
        <v>0.77611940298507498</v>
      </c>
      <c r="O268" s="16">
        <v>0.72727272727272696</v>
      </c>
      <c r="P268" s="16">
        <v>0.33333333333333298</v>
      </c>
      <c r="Q268" s="16">
        <v>1</v>
      </c>
      <c r="R268" s="16">
        <v>0.5</v>
      </c>
      <c r="S268" s="16">
        <v>0.83333333333333304</v>
      </c>
      <c r="T268" s="16">
        <v>0.66666666666666696</v>
      </c>
      <c r="U268" s="16">
        <v>0.8</v>
      </c>
      <c r="V268" s="16">
        <v>0.5</v>
      </c>
      <c r="W268" s="16">
        <v>1</v>
      </c>
      <c r="X268" s="16">
        <v>1</v>
      </c>
      <c r="Y268" s="16"/>
      <c r="Z268" s="16">
        <v>0.73854447439353099</v>
      </c>
      <c r="AA268" s="16">
        <v>1</v>
      </c>
      <c r="AB268" s="16"/>
      <c r="AC268" s="16"/>
      <c r="AD268" s="16"/>
      <c r="AE268" s="16"/>
      <c r="AF268" s="16"/>
      <c r="AG268" s="16"/>
      <c r="AH268" s="16"/>
    </row>
    <row r="269" spans="2:34" x14ac:dyDescent="0.35">
      <c r="B269" t="s">
        <v>165</v>
      </c>
      <c r="C269" s="16">
        <v>3.7333333333333302E-2</v>
      </c>
      <c r="D269" s="16">
        <v>3.6101083032491002E-2</v>
      </c>
      <c r="E269" s="16">
        <v>0</v>
      </c>
      <c r="F269" s="16">
        <v>7.0175438596491196E-2</v>
      </c>
      <c r="G269" s="16"/>
      <c r="H269" s="16">
        <v>0</v>
      </c>
      <c r="I269" s="16">
        <v>5.4794520547945202E-2</v>
      </c>
      <c r="J269" s="16">
        <v>0</v>
      </c>
      <c r="K269" s="16">
        <v>8.3333333333333301E-2</v>
      </c>
      <c r="L269" s="16">
        <v>3.3333333333333298E-2</v>
      </c>
      <c r="M269" s="16">
        <v>0</v>
      </c>
      <c r="N269" s="16">
        <v>5.9701492537313397E-2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/>
      <c r="Z269" s="16">
        <v>3.77358490566038E-2</v>
      </c>
      <c r="AA269" s="16">
        <v>0</v>
      </c>
      <c r="AB269" s="16"/>
      <c r="AC269" s="16"/>
      <c r="AD269" s="16"/>
      <c r="AE269" s="16"/>
      <c r="AF269" s="16"/>
      <c r="AG269" s="16"/>
      <c r="AH269" s="16"/>
    </row>
    <row r="270" spans="2:34" x14ac:dyDescent="0.35">
      <c r="B270" t="s">
        <v>166</v>
      </c>
      <c r="C270" s="16">
        <v>0.70399999999999996</v>
      </c>
      <c r="D270" s="16">
        <v>0.69675090252707605</v>
      </c>
      <c r="E270" s="16">
        <v>0.86206896551724099</v>
      </c>
      <c r="F270" s="16">
        <v>0.66666666666666696</v>
      </c>
      <c r="G270" s="16"/>
      <c r="H270" s="16">
        <v>0.72222222222222199</v>
      </c>
      <c r="I270" s="16">
        <v>0.65753424657534199</v>
      </c>
      <c r="J270" s="16">
        <v>0.75675675675675702</v>
      </c>
      <c r="K270" s="16">
        <v>0.64583333333333304</v>
      </c>
      <c r="L270" s="16">
        <v>0.68333333333333302</v>
      </c>
      <c r="M270" s="16">
        <v>1</v>
      </c>
      <c r="N270" s="16">
        <v>0.71641791044776104</v>
      </c>
      <c r="O270" s="16">
        <v>0.72727272727272696</v>
      </c>
      <c r="P270" s="16">
        <v>0.33333333333333298</v>
      </c>
      <c r="Q270" s="16">
        <v>1</v>
      </c>
      <c r="R270" s="16">
        <v>0.5</v>
      </c>
      <c r="S270" s="16">
        <v>0.83333333333333304</v>
      </c>
      <c r="T270" s="16">
        <v>0.66666666666666696</v>
      </c>
      <c r="U270" s="16">
        <v>0.8</v>
      </c>
      <c r="V270" s="16">
        <v>0.5</v>
      </c>
      <c r="W270" s="16">
        <v>1</v>
      </c>
      <c r="X270" s="16">
        <v>1</v>
      </c>
      <c r="Y270" s="16"/>
      <c r="Z270" s="16">
        <v>0.700808625336927</v>
      </c>
      <c r="AA270" s="16">
        <v>1</v>
      </c>
      <c r="AB270" s="16"/>
      <c r="AC270" s="16"/>
      <c r="AD270" s="16"/>
      <c r="AE270" s="16"/>
      <c r="AF270" s="16"/>
      <c r="AG270" s="16"/>
      <c r="AH270" s="16"/>
    </row>
    <row r="271" spans="2:34" x14ac:dyDescent="0.35"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</row>
    <row r="272" spans="2:34" x14ac:dyDescent="0.35">
      <c r="B272" s="6" t="s">
        <v>171</v>
      </c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</row>
    <row r="273" spans="2:34" x14ac:dyDescent="0.35">
      <c r="B273" s="23" t="s">
        <v>47</v>
      </c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</row>
    <row r="274" spans="2:34" x14ac:dyDescent="0.35">
      <c r="B274" t="s">
        <v>157</v>
      </c>
      <c r="C274" s="16">
        <v>0.16266666666666699</v>
      </c>
      <c r="D274" s="16">
        <v>0.17689530685920599</v>
      </c>
      <c r="E274" s="16">
        <v>0.17241379310344801</v>
      </c>
      <c r="F274" s="16">
        <v>0.12280701754386</v>
      </c>
      <c r="G274" s="16"/>
      <c r="H274" s="16">
        <v>0.16666666666666699</v>
      </c>
      <c r="I274" s="16">
        <v>0.19178082191780799</v>
      </c>
      <c r="J274" s="16">
        <v>5.4054054054054099E-2</v>
      </c>
      <c r="K274" s="16">
        <v>0.1875</v>
      </c>
      <c r="L274" s="16">
        <v>0.16666666666666699</v>
      </c>
      <c r="M274" s="16">
        <v>0.2</v>
      </c>
      <c r="N274" s="16">
        <v>0.134328358208955</v>
      </c>
      <c r="O274" s="16">
        <v>0</v>
      </c>
      <c r="P274" s="16">
        <v>0</v>
      </c>
      <c r="Q274" s="16">
        <v>0.5</v>
      </c>
      <c r="R274" s="16">
        <v>0.5</v>
      </c>
      <c r="S274" s="16">
        <v>0.16666666666666699</v>
      </c>
      <c r="T274" s="16">
        <v>0.22222222222222199</v>
      </c>
      <c r="U274" s="16">
        <v>0.4</v>
      </c>
      <c r="V274" s="16">
        <v>0</v>
      </c>
      <c r="W274" s="16">
        <v>0.5</v>
      </c>
      <c r="X274" s="16">
        <v>0.2</v>
      </c>
      <c r="Y274" s="16"/>
      <c r="Z274" s="16">
        <v>0.16172506738544501</v>
      </c>
      <c r="AA274" s="16">
        <v>0.5</v>
      </c>
      <c r="AB274" s="16"/>
      <c r="AC274" s="16"/>
      <c r="AD274" s="16"/>
      <c r="AE274" s="16"/>
      <c r="AF274" s="16"/>
      <c r="AG274" s="16"/>
      <c r="AH274" s="16"/>
    </row>
    <row r="275" spans="2:34" x14ac:dyDescent="0.35">
      <c r="B275" t="s">
        <v>158</v>
      </c>
      <c r="C275" s="16">
        <v>0.37866666666666698</v>
      </c>
      <c r="D275" s="16">
        <v>0.37545126353790598</v>
      </c>
      <c r="E275" s="16">
        <v>0.37931034482758602</v>
      </c>
      <c r="F275" s="16">
        <v>0.35087719298245601</v>
      </c>
      <c r="G275" s="16"/>
      <c r="H275" s="16">
        <v>0.27777777777777801</v>
      </c>
      <c r="I275" s="16">
        <v>0.38356164383561597</v>
      </c>
      <c r="J275" s="16">
        <v>0.43243243243243201</v>
      </c>
      <c r="K275" s="16">
        <v>0.3125</v>
      </c>
      <c r="L275" s="16">
        <v>0.35</v>
      </c>
      <c r="M275" s="16">
        <v>0.6</v>
      </c>
      <c r="N275" s="16">
        <v>0.44776119402985098</v>
      </c>
      <c r="O275" s="16">
        <v>0.72727272727272696</v>
      </c>
      <c r="P275" s="16">
        <v>0.33333333333333298</v>
      </c>
      <c r="Q275" s="16">
        <v>0.25</v>
      </c>
      <c r="R275" s="16">
        <v>0</v>
      </c>
      <c r="S275" s="16">
        <v>0</v>
      </c>
      <c r="T275" s="16">
        <v>0.44444444444444398</v>
      </c>
      <c r="U275" s="16">
        <v>0.4</v>
      </c>
      <c r="V275" s="16">
        <v>0.5</v>
      </c>
      <c r="W275" s="16">
        <v>0</v>
      </c>
      <c r="X275" s="16">
        <v>0.4</v>
      </c>
      <c r="Y275" s="16"/>
      <c r="Z275" s="16">
        <v>0.37735849056603799</v>
      </c>
      <c r="AA275" s="16">
        <v>0</v>
      </c>
      <c r="AB275" s="16"/>
      <c r="AC275" s="16"/>
      <c r="AD275" s="16"/>
      <c r="AE275" s="16"/>
      <c r="AF275" s="16"/>
      <c r="AG275" s="16"/>
      <c r="AH275" s="16"/>
    </row>
    <row r="276" spans="2:34" x14ac:dyDescent="0.35">
      <c r="B276" t="s">
        <v>159</v>
      </c>
      <c r="C276" s="16">
        <v>0.274666666666667</v>
      </c>
      <c r="D276" s="16">
        <v>0.27075812274368199</v>
      </c>
      <c r="E276" s="16">
        <v>0.31034482758620702</v>
      </c>
      <c r="F276" s="16">
        <v>0.24561403508771901</v>
      </c>
      <c r="G276" s="16"/>
      <c r="H276" s="16">
        <v>0.41666666666666702</v>
      </c>
      <c r="I276" s="16">
        <v>0.24657534246575299</v>
      </c>
      <c r="J276" s="16">
        <v>0.29729729729729698</v>
      </c>
      <c r="K276" s="16">
        <v>0.29166666666666702</v>
      </c>
      <c r="L276" s="16">
        <v>0.33333333333333298</v>
      </c>
      <c r="M276" s="16">
        <v>0</v>
      </c>
      <c r="N276" s="16">
        <v>0.17910447761194001</v>
      </c>
      <c r="O276" s="16">
        <v>0.18181818181818199</v>
      </c>
      <c r="P276" s="16">
        <v>0.33333333333333298</v>
      </c>
      <c r="Q276" s="16">
        <v>0.25</v>
      </c>
      <c r="R276" s="16">
        <v>0.5</v>
      </c>
      <c r="S276" s="16">
        <v>0.5</v>
      </c>
      <c r="T276" s="16">
        <v>0</v>
      </c>
      <c r="U276" s="16">
        <v>0.2</v>
      </c>
      <c r="V276" s="16">
        <v>0.5</v>
      </c>
      <c r="W276" s="16">
        <v>0.5</v>
      </c>
      <c r="X276" s="16">
        <v>0.4</v>
      </c>
      <c r="Y276" s="16"/>
      <c r="Z276" s="16">
        <v>0.27762803234501299</v>
      </c>
      <c r="AA276" s="16">
        <v>0</v>
      </c>
      <c r="AB276" s="16"/>
      <c r="AC276" s="16"/>
      <c r="AD276" s="16"/>
      <c r="AE276" s="16"/>
      <c r="AF276" s="16"/>
      <c r="AG276" s="16"/>
      <c r="AH276" s="16"/>
    </row>
    <row r="277" spans="2:34" x14ac:dyDescent="0.35">
      <c r="B277" t="s">
        <v>160</v>
      </c>
      <c r="C277" s="16">
        <v>3.46666666666667E-2</v>
      </c>
      <c r="D277" s="16">
        <v>3.2490974729241902E-2</v>
      </c>
      <c r="E277" s="16">
        <v>0</v>
      </c>
      <c r="F277" s="16">
        <v>7.0175438596491196E-2</v>
      </c>
      <c r="G277" s="16"/>
      <c r="H277" s="16">
        <v>5.5555555555555601E-2</v>
      </c>
      <c r="I277" s="16">
        <v>6.8493150684931503E-2</v>
      </c>
      <c r="J277" s="16">
        <v>0</v>
      </c>
      <c r="K277" s="16">
        <v>4.1666666666666699E-2</v>
      </c>
      <c r="L277" s="16">
        <v>1.6666666666666701E-2</v>
      </c>
      <c r="M277" s="16">
        <v>0</v>
      </c>
      <c r="N277" s="16">
        <v>4.47761194029851E-2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/>
      <c r="Z277" s="16">
        <v>3.2345013477088999E-2</v>
      </c>
      <c r="AA277" s="16">
        <v>0.5</v>
      </c>
      <c r="AB277" s="16"/>
      <c r="AC277" s="16"/>
      <c r="AD277" s="16"/>
      <c r="AE277" s="16"/>
      <c r="AF277" s="16"/>
      <c r="AG277" s="16"/>
      <c r="AH277" s="16"/>
    </row>
    <row r="278" spans="2:34" x14ac:dyDescent="0.35">
      <c r="B278" t="s">
        <v>161</v>
      </c>
      <c r="C278" s="16">
        <v>2.66666666666667E-2</v>
      </c>
      <c r="D278" s="16">
        <v>2.1660649819494601E-2</v>
      </c>
      <c r="E278" s="16">
        <v>0</v>
      </c>
      <c r="F278" s="16">
        <v>7.0175438596491196E-2</v>
      </c>
      <c r="G278" s="16"/>
      <c r="H278" s="16">
        <v>2.7777777777777801E-2</v>
      </c>
      <c r="I278" s="16">
        <v>1.3698630136986301E-2</v>
      </c>
      <c r="J278" s="16">
        <v>5.4054054054054099E-2</v>
      </c>
      <c r="K278" s="16">
        <v>0</v>
      </c>
      <c r="L278" s="16">
        <v>1.6666666666666701E-2</v>
      </c>
      <c r="M278" s="16">
        <v>0</v>
      </c>
      <c r="N278" s="16">
        <v>4.47761194029851E-2</v>
      </c>
      <c r="O278" s="16">
        <v>0</v>
      </c>
      <c r="P278" s="16">
        <v>0.33333333333333298</v>
      </c>
      <c r="Q278" s="16">
        <v>0</v>
      </c>
      <c r="R278" s="16">
        <v>0</v>
      </c>
      <c r="S278" s="16">
        <v>0.16666666666666699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/>
      <c r="Z278" s="16">
        <v>2.6954177897574101E-2</v>
      </c>
      <c r="AA278" s="16">
        <v>0</v>
      </c>
      <c r="AB278" s="16"/>
      <c r="AC278" s="16"/>
      <c r="AD278" s="16"/>
      <c r="AE278" s="16"/>
      <c r="AF278" s="16"/>
      <c r="AG278" s="16"/>
      <c r="AH278" s="16"/>
    </row>
    <row r="279" spans="2:34" x14ac:dyDescent="0.35">
      <c r="B279" t="s">
        <v>162</v>
      </c>
      <c r="C279" s="16">
        <v>4.5333333333333302E-2</v>
      </c>
      <c r="D279" s="16">
        <v>5.4151624548736503E-2</v>
      </c>
      <c r="E279" s="16">
        <v>0</v>
      </c>
      <c r="F279" s="16">
        <v>3.5087719298245598E-2</v>
      </c>
      <c r="G279" s="16"/>
      <c r="H279" s="16">
        <v>0</v>
      </c>
      <c r="I279" s="16">
        <v>5.4794520547945202E-2</v>
      </c>
      <c r="J279" s="16">
        <v>8.1081081081081099E-2</v>
      </c>
      <c r="K279" s="16">
        <v>2.0833333333333301E-2</v>
      </c>
      <c r="L279" s="16">
        <v>0.05</v>
      </c>
      <c r="M279" s="16">
        <v>0</v>
      </c>
      <c r="N279" s="16">
        <v>2.9850746268656699E-2</v>
      </c>
      <c r="O279" s="16">
        <v>0</v>
      </c>
      <c r="P279" s="16">
        <v>0</v>
      </c>
      <c r="Q279" s="16">
        <v>0</v>
      </c>
      <c r="R279" s="16">
        <v>0</v>
      </c>
      <c r="S279" s="16">
        <v>0.16666666666666699</v>
      </c>
      <c r="T279" s="16">
        <v>0.33333333333333298</v>
      </c>
      <c r="U279" s="16">
        <v>0</v>
      </c>
      <c r="V279" s="16">
        <v>0</v>
      </c>
      <c r="W279" s="16">
        <v>0</v>
      </c>
      <c r="X279" s="16">
        <v>0</v>
      </c>
      <c r="Y279" s="16"/>
      <c r="Z279" s="16">
        <v>4.5822102425875998E-2</v>
      </c>
      <c r="AA279" s="16">
        <v>0</v>
      </c>
      <c r="AB279" s="16"/>
      <c r="AC279" s="16"/>
      <c r="AD279" s="16"/>
      <c r="AE279" s="16"/>
      <c r="AF279" s="16"/>
      <c r="AG279" s="16"/>
      <c r="AH279" s="16"/>
    </row>
    <row r="280" spans="2:34" x14ac:dyDescent="0.35">
      <c r="B280" t="s">
        <v>163</v>
      </c>
      <c r="C280" s="16">
        <v>7.7333333333333296E-2</v>
      </c>
      <c r="D280" s="16">
        <v>6.8592057761732897E-2</v>
      </c>
      <c r="E280" s="16">
        <v>0.13793103448275901</v>
      </c>
      <c r="F280" s="16">
        <v>0.105263157894737</v>
      </c>
      <c r="G280" s="16"/>
      <c r="H280" s="16">
        <v>5.5555555555555601E-2</v>
      </c>
      <c r="I280" s="16">
        <v>4.1095890410958902E-2</v>
      </c>
      <c r="J280" s="16">
        <v>8.1081081081081099E-2</v>
      </c>
      <c r="K280" s="16">
        <v>0.14583333333333301</v>
      </c>
      <c r="L280" s="16">
        <v>6.6666666666666693E-2</v>
      </c>
      <c r="M280" s="16">
        <v>0.2</v>
      </c>
      <c r="N280" s="16">
        <v>0.119402985074627</v>
      </c>
      <c r="O280" s="16">
        <v>9.0909090909090898E-2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/>
      <c r="Z280" s="16">
        <v>7.8167115902965004E-2</v>
      </c>
      <c r="AA280" s="16">
        <v>0</v>
      </c>
      <c r="AB280" s="16"/>
      <c r="AC280" s="16"/>
      <c r="AD280" s="16"/>
      <c r="AE280" s="16"/>
      <c r="AF280" s="16"/>
      <c r="AG280" s="16"/>
      <c r="AH280" s="16"/>
    </row>
    <row r="281" spans="2:34" x14ac:dyDescent="0.35">
      <c r="B281" t="s">
        <v>164</v>
      </c>
      <c r="C281" s="16">
        <v>0.541333333333333</v>
      </c>
      <c r="D281" s="16">
        <v>0.55234657039711199</v>
      </c>
      <c r="E281" s="16">
        <v>0.55172413793103403</v>
      </c>
      <c r="F281" s="16">
        <v>0.47368421052631599</v>
      </c>
      <c r="G281" s="16"/>
      <c r="H281" s="16">
        <v>0.44444444444444398</v>
      </c>
      <c r="I281" s="16">
        <v>0.57534246575342496</v>
      </c>
      <c r="J281" s="16">
        <v>0.48648648648648701</v>
      </c>
      <c r="K281" s="16">
        <v>0.5</v>
      </c>
      <c r="L281" s="16">
        <v>0.51666666666666705</v>
      </c>
      <c r="M281" s="16">
        <v>0.8</v>
      </c>
      <c r="N281" s="16">
        <v>0.58208955223880599</v>
      </c>
      <c r="O281" s="16">
        <v>0.72727272727272696</v>
      </c>
      <c r="P281" s="16">
        <v>0.33333333333333298</v>
      </c>
      <c r="Q281" s="16">
        <v>0.75</v>
      </c>
      <c r="R281" s="16">
        <v>0.5</v>
      </c>
      <c r="S281" s="16">
        <v>0.16666666666666699</v>
      </c>
      <c r="T281" s="16">
        <v>0.66666666666666696</v>
      </c>
      <c r="U281" s="16">
        <v>0.8</v>
      </c>
      <c r="V281" s="16">
        <v>0.5</v>
      </c>
      <c r="W281" s="16">
        <v>0.5</v>
      </c>
      <c r="X281" s="16">
        <v>0.6</v>
      </c>
      <c r="Y281" s="16"/>
      <c r="Z281" s="16">
        <v>0.53908355795148299</v>
      </c>
      <c r="AA281" s="16">
        <v>0.5</v>
      </c>
      <c r="AB281" s="16"/>
      <c r="AC281" s="16"/>
      <c r="AD281" s="16"/>
      <c r="AE281" s="16"/>
      <c r="AF281" s="16"/>
      <c r="AG281" s="16"/>
      <c r="AH281" s="16"/>
    </row>
    <row r="282" spans="2:34" x14ac:dyDescent="0.35">
      <c r="B282" t="s">
        <v>165</v>
      </c>
      <c r="C282" s="16">
        <v>6.1333333333333302E-2</v>
      </c>
      <c r="D282" s="16">
        <v>5.4151624548736503E-2</v>
      </c>
      <c r="E282" s="16">
        <v>0</v>
      </c>
      <c r="F282" s="16">
        <v>0.140350877192982</v>
      </c>
      <c r="G282" s="16"/>
      <c r="H282" s="16">
        <v>8.3333333333333301E-2</v>
      </c>
      <c r="I282" s="16">
        <v>8.2191780821917804E-2</v>
      </c>
      <c r="J282" s="16">
        <v>5.4054054054054099E-2</v>
      </c>
      <c r="K282" s="16">
        <v>4.1666666666666699E-2</v>
      </c>
      <c r="L282" s="16">
        <v>3.3333333333333298E-2</v>
      </c>
      <c r="M282" s="16">
        <v>0</v>
      </c>
      <c r="N282" s="16">
        <v>8.9552238805970102E-2</v>
      </c>
      <c r="O282" s="16">
        <v>0</v>
      </c>
      <c r="P282" s="16">
        <v>0.33333333333333298</v>
      </c>
      <c r="Q282" s="16">
        <v>0</v>
      </c>
      <c r="R282" s="16">
        <v>0</v>
      </c>
      <c r="S282" s="16">
        <v>0.16666666666666699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/>
      <c r="Z282" s="16">
        <v>5.92991913746631E-2</v>
      </c>
      <c r="AA282" s="16">
        <v>0.5</v>
      </c>
      <c r="AB282" s="16"/>
      <c r="AC282" s="16"/>
      <c r="AD282" s="16"/>
      <c r="AE282" s="16"/>
      <c r="AF282" s="16"/>
      <c r="AG282" s="16"/>
      <c r="AH282" s="16"/>
    </row>
    <row r="283" spans="2:34" x14ac:dyDescent="0.35">
      <c r="B283" t="s">
        <v>166</v>
      </c>
      <c r="C283" s="16">
        <v>0.48</v>
      </c>
      <c r="D283" s="16">
        <v>0.49819494584837498</v>
      </c>
      <c r="E283" s="16">
        <v>0.55172413793103403</v>
      </c>
      <c r="F283" s="16">
        <v>0.33333333333333298</v>
      </c>
      <c r="G283" s="16"/>
      <c r="H283" s="16">
        <v>0.36111111111111099</v>
      </c>
      <c r="I283" s="16">
        <v>0.49315068493150699</v>
      </c>
      <c r="J283" s="16">
        <v>0.43243243243243201</v>
      </c>
      <c r="K283" s="16">
        <v>0.45833333333333298</v>
      </c>
      <c r="L283" s="16">
        <v>0.483333333333333</v>
      </c>
      <c r="M283" s="16">
        <v>0.8</v>
      </c>
      <c r="N283" s="16">
        <v>0.49253731343283602</v>
      </c>
      <c r="O283" s="16">
        <v>0.72727272727272696</v>
      </c>
      <c r="P283" s="16">
        <v>0</v>
      </c>
      <c r="Q283" s="16">
        <v>0.75</v>
      </c>
      <c r="R283" s="16">
        <v>0.5</v>
      </c>
      <c r="S283" s="16">
        <v>0</v>
      </c>
      <c r="T283" s="16">
        <v>0.66666666666666696</v>
      </c>
      <c r="U283" s="16">
        <v>0.8</v>
      </c>
      <c r="V283" s="16">
        <v>0.5</v>
      </c>
      <c r="W283" s="16">
        <v>0.5</v>
      </c>
      <c r="X283" s="16">
        <v>0.6</v>
      </c>
      <c r="Y283" s="16"/>
      <c r="Z283" s="16">
        <v>0.479784366576819</v>
      </c>
      <c r="AA283" s="16">
        <v>0</v>
      </c>
      <c r="AB283" s="16"/>
      <c r="AC283" s="16"/>
      <c r="AD283" s="16"/>
      <c r="AE283" s="16"/>
      <c r="AF283" s="16"/>
      <c r="AG283" s="16"/>
      <c r="AH283" s="16"/>
    </row>
    <row r="284" spans="2:34" x14ac:dyDescent="0.35"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</row>
    <row r="285" spans="2:34" x14ac:dyDescent="0.35">
      <c r="B285" s="6" t="s">
        <v>172</v>
      </c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</row>
    <row r="286" spans="2:34" x14ac:dyDescent="0.35">
      <c r="B286" s="23" t="s">
        <v>47</v>
      </c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</row>
    <row r="287" spans="2:34" x14ac:dyDescent="0.35">
      <c r="B287" t="s">
        <v>157</v>
      </c>
      <c r="C287" s="16">
        <v>0.31733333333333302</v>
      </c>
      <c r="D287" s="16">
        <v>0.31768953068592098</v>
      </c>
      <c r="E287" s="16">
        <v>0.34482758620689702</v>
      </c>
      <c r="F287" s="16">
        <v>0.31578947368421101</v>
      </c>
      <c r="G287" s="16"/>
      <c r="H287" s="16">
        <v>0.16666666666666699</v>
      </c>
      <c r="I287" s="16">
        <v>0.41095890410958902</v>
      </c>
      <c r="J287" s="16">
        <v>0.24324324324324301</v>
      </c>
      <c r="K287" s="16">
        <v>0.33333333333333298</v>
      </c>
      <c r="L287" s="16">
        <v>0.233333333333333</v>
      </c>
      <c r="M287" s="16">
        <v>0.4</v>
      </c>
      <c r="N287" s="16">
        <v>0.34328358208955201</v>
      </c>
      <c r="O287" s="16">
        <v>0.36363636363636398</v>
      </c>
      <c r="P287" s="16">
        <v>0</v>
      </c>
      <c r="Q287" s="16">
        <v>0.25</v>
      </c>
      <c r="R287" s="16">
        <v>0.5</v>
      </c>
      <c r="S287" s="16">
        <v>0.33333333333333298</v>
      </c>
      <c r="T287" s="16">
        <v>0.55555555555555602</v>
      </c>
      <c r="U287" s="16">
        <v>0.6</v>
      </c>
      <c r="V287" s="16">
        <v>1</v>
      </c>
      <c r="W287" s="16">
        <v>0</v>
      </c>
      <c r="X287" s="16">
        <v>0.2</v>
      </c>
      <c r="Y287" s="16"/>
      <c r="Z287" s="16">
        <v>0.31536388140161697</v>
      </c>
      <c r="AA287" s="16">
        <v>1</v>
      </c>
      <c r="AB287" s="16"/>
      <c r="AC287" s="16"/>
      <c r="AD287" s="16"/>
      <c r="AE287" s="16"/>
      <c r="AF287" s="16"/>
      <c r="AG287" s="16"/>
      <c r="AH287" s="16"/>
    </row>
    <row r="288" spans="2:34" x14ac:dyDescent="0.35">
      <c r="B288" t="s">
        <v>158</v>
      </c>
      <c r="C288" s="16">
        <v>0.38133333333333302</v>
      </c>
      <c r="D288" s="16">
        <v>0.38628158844765298</v>
      </c>
      <c r="E288" s="16">
        <v>0.31034482758620702</v>
      </c>
      <c r="F288" s="16">
        <v>0.38596491228070201</v>
      </c>
      <c r="G288" s="16"/>
      <c r="H288" s="16">
        <v>0.55555555555555602</v>
      </c>
      <c r="I288" s="16">
        <v>0.31506849315068503</v>
      </c>
      <c r="J288" s="16">
        <v>0.40540540540540498</v>
      </c>
      <c r="K288" s="16">
        <v>0.33333333333333298</v>
      </c>
      <c r="L288" s="16">
        <v>0.4</v>
      </c>
      <c r="M288" s="16">
        <v>0.4</v>
      </c>
      <c r="N288" s="16">
        <v>0.41791044776119401</v>
      </c>
      <c r="O288" s="16">
        <v>0.45454545454545497</v>
      </c>
      <c r="P288" s="16">
        <v>0.33333333333333298</v>
      </c>
      <c r="Q288" s="16">
        <v>0.5</v>
      </c>
      <c r="R288" s="16">
        <v>0</v>
      </c>
      <c r="S288" s="16">
        <v>0</v>
      </c>
      <c r="T288" s="16">
        <v>0.22222222222222199</v>
      </c>
      <c r="U288" s="16">
        <v>0.4</v>
      </c>
      <c r="V288" s="16">
        <v>0</v>
      </c>
      <c r="W288" s="16">
        <v>0</v>
      </c>
      <c r="X288" s="16">
        <v>0.6</v>
      </c>
      <c r="Y288" s="16"/>
      <c r="Z288" s="16">
        <v>0.38274932614555301</v>
      </c>
      <c r="AA288" s="16">
        <v>0</v>
      </c>
      <c r="AB288" s="16"/>
      <c r="AC288" s="16"/>
      <c r="AD288" s="16"/>
      <c r="AE288" s="16"/>
      <c r="AF288" s="16"/>
      <c r="AG288" s="16"/>
      <c r="AH288" s="16"/>
    </row>
    <row r="289" spans="2:34" x14ac:dyDescent="0.35">
      <c r="B289" t="s">
        <v>159</v>
      </c>
      <c r="C289" s="16">
        <v>0.229333333333333</v>
      </c>
      <c r="D289" s="16">
        <v>0.22743682310469299</v>
      </c>
      <c r="E289" s="16">
        <v>0.20689655172413801</v>
      </c>
      <c r="F289" s="16">
        <v>0.24561403508771901</v>
      </c>
      <c r="G289" s="16"/>
      <c r="H289" s="16">
        <v>0.16666666666666699</v>
      </c>
      <c r="I289" s="16">
        <v>0.232876712328767</v>
      </c>
      <c r="J289" s="16">
        <v>0.24324324324324301</v>
      </c>
      <c r="K289" s="16">
        <v>0.25</v>
      </c>
      <c r="L289" s="16">
        <v>0.3</v>
      </c>
      <c r="M289" s="16">
        <v>0</v>
      </c>
      <c r="N289" s="16">
        <v>0.17910447761194001</v>
      </c>
      <c r="O289" s="16">
        <v>0.18181818181818199</v>
      </c>
      <c r="P289" s="16">
        <v>0.66666666666666696</v>
      </c>
      <c r="Q289" s="16">
        <v>0.25</v>
      </c>
      <c r="R289" s="16">
        <v>0.5</v>
      </c>
      <c r="S289" s="16">
        <v>0.5</v>
      </c>
      <c r="T289" s="16">
        <v>0.11111111111111099</v>
      </c>
      <c r="U289" s="16">
        <v>0</v>
      </c>
      <c r="V289" s="16">
        <v>0</v>
      </c>
      <c r="W289" s="16">
        <v>0.5</v>
      </c>
      <c r="X289" s="16">
        <v>0.2</v>
      </c>
      <c r="Y289" s="16"/>
      <c r="Z289" s="16">
        <v>0.22911051212938</v>
      </c>
      <c r="AA289" s="16">
        <v>0</v>
      </c>
      <c r="AB289" s="16"/>
      <c r="AC289" s="16"/>
      <c r="AD289" s="16"/>
      <c r="AE289" s="16"/>
      <c r="AF289" s="16"/>
      <c r="AG289" s="16"/>
      <c r="AH289" s="16"/>
    </row>
    <row r="290" spans="2:34" x14ac:dyDescent="0.35">
      <c r="B290" t="s">
        <v>160</v>
      </c>
      <c r="C290" s="16">
        <v>2.66666666666667E-2</v>
      </c>
      <c r="D290" s="16">
        <v>2.5270758122743701E-2</v>
      </c>
      <c r="E290" s="16">
        <v>6.8965517241379296E-2</v>
      </c>
      <c r="F290" s="16">
        <v>1.7543859649122799E-2</v>
      </c>
      <c r="G290" s="16"/>
      <c r="H290" s="16">
        <v>5.5555555555555601E-2</v>
      </c>
      <c r="I290" s="16">
        <v>2.7397260273972601E-2</v>
      </c>
      <c r="J290" s="16">
        <v>2.7027027027027001E-2</v>
      </c>
      <c r="K290" s="16">
        <v>4.1666666666666699E-2</v>
      </c>
      <c r="L290" s="16">
        <v>1.6666666666666701E-2</v>
      </c>
      <c r="M290" s="16">
        <v>0.2</v>
      </c>
      <c r="N290" s="16">
        <v>1.49253731343284E-2</v>
      </c>
      <c r="O290" s="16">
        <v>0</v>
      </c>
      <c r="P290" s="16">
        <v>0</v>
      </c>
      <c r="Q290" s="16">
        <v>0</v>
      </c>
      <c r="R290" s="16">
        <v>0</v>
      </c>
      <c r="S290" s="16">
        <v>0</v>
      </c>
      <c r="T290" s="16">
        <v>0</v>
      </c>
      <c r="U290" s="16">
        <v>0</v>
      </c>
      <c r="V290" s="16">
        <v>0</v>
      </c>
      <c r="W290" s="16">
        <v>0</v>
      </c>
      <c r="X290" s="16">
        <v>0</v>
      </c>
      <c r="Y290" s="16"/>
      <c r="Z290" s="16">
        <v>2.6954177897574101E-2</v>
      </c>
      <c r="AA290" s="16">
        <v>0</v>
      </c>
      <c r="AB290" s="16"/>
      <c r="AC290" s="16"/>
      <c r="AD290" s="16"/>
      <c r="AE290" s="16"/>
      <c r="AF290" s="16"/>
      <c r="AG290" s="16"/>
      <c r="AH290" s="16"/>
    </row>
    <row r="291" spans="2:34" x14ac:dyDescent="0.35">
      <c r="B291" t="s">
        <v>161</v>
      </c>
      <c r="C291" s="16">
        <v>1.3333333333333299E-2</v>
      </c>
      <c r="D291" s="16">
        <v>1.4440433212996401E-2</v>
      </c>
      <c r="E291" s="16">
        <v>0</v>
      </c>
      <c r="F291" s="16">
        <v>0</v>
      </c>
      <c r="G291" s="16"/>
      <c r="H291" s="16">
        <v>0</v>
      </c>
      <c r="I291" s="16">
        <v>1.3698630136986301E-2</v>
      </c>
      <c r="J291" s="16">
        <v>2.7027027027027001E-2</v>
      </c>
      <c r="K291" s="16">
        <v>2.0833333333333301E-2</v>
      </c>
      <c r="L291" s="16">
        <v>0</v>
      </c>
      <c r="M291" s="16">
        <v>0</v>
      </c>
      <c r="N291" s="16">
        <v>1.49253731343284E-2</v>
      </c>
      <c r="O291" s="16">
        <v>0</v>
      </c>
      <c r="P291" s="16">
        <v>0</v>
      </c>
      <c r="Q291" s="16">
        <v>0</v>
      </c>
      <c r="R291" s="16">
        <v>0</v>
      </c>
      <c r="S291" s="16">
        <v>0.16666666666666699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16"/>
      <c r="Z291" s="16">
        <v>1.3477088948787099E-2</v>
      </c>
      <c r="AA291" s="16">
        <v>0</v>
      </c>
      <c r="AB291" s="16"/>
      <c r="AC291" s="16"/>
      <c r="AD291" s="16"/>
      <c r="AE291" s="16"/>
      <c r="AF291" s="16"/>
      <c r="AG291" s="16"/>
      <c r="AH291" s="16"/>
    </row>
    <row r="292" spans="2:34" x14ac:dyDescent="0.35">
      <c r="B292" t="s">
        <v>162</v>
      </c>
      <c r="C292" s="16">
        <v>1.8666666666666699E-2</v>
      </c>
      <c r="D292" s="16">
        <v>2.1660649819494601E-2</v>
      </c>
      <c r="E292" s="16">
        <v>0</v>
      </c>
      <c r="F292" s="16">
        <v>1.7543859649122799E-2</v>
      </c>
      <c r="G292" s="16"/>
      <c r="H292" s="16">
        <v>5.5555555555555601E-2</v>
      </c>
      <c r="I292" s="16">
        <v>0</v>
      </c>
      <c r="J292" s="16">
        <v>2.7027027027027001E-2</v>
      </c>
      <c r="K292" s="16">
        <v>0</v>
      </c>
      <c r="L292" s="16">
        <v>1.6666666666666701E-2</v>
      </c>
      <c r="M292" s="16">
        <v>0</v>
      </c>
      <c r="N292" s="16">
        <v>1.49253731343284E-2</v>
      </c>
      <c r="O292" s="16">
        <v>0</v>
      </c>
      <c r="P292" s="16">
        <v>0</v>
      </c>
      <c r="Q292" s="16">
        <v>0</v>
      </c>
      <c r="R292" s="16">
        <v>0</v>
      </c>
      <c r="S292" s="16">
        <v>0</v>
      </c>
      <c r="T292" s="16">
        <v>0.11111111111111099</v>
      </c>
      <c r="U292" s="16">
        <v>0</v>
      </c>
      <c r="V292" s="16">
        <v>0</v>
      </c>
      <c r="W292" s="16">
        <v>0.5</v>
      </c>
      <c r="X292" s="16">
        <v>0</v>
      </c>
      <c r="Y292" s="16"/>
      <c r="Z292" s="16">
        <v>1.88679245283019E-2</v>
      </c>
      <c r="AA292" s="16">
        <v>0</v>
      </c>
      <c r="AB292" s="16"/>
      <c r="AC292" s="16"/>
      <c r="AD292" s="16"/>
      <c r="AE292" s="16"/>
      <c r="AF292" s="16"/>
      <c r="AG292" s="16"/>
      <c r="AH292" s="16"/>
    </row>
    <row r="293" spans="2:34" x14ac:dyDescent="0.35">
      <c r="B293" t="s">
        <v>163</v>
      </c>
      <c r="C293" s="16">
        <v>1.3333333333333299E-2</v>
      </c>
      <c r="D293" s="16">
        <v>7.2202166064982004E-3</v>
      </c>
      <c r="E293" s="16">
        <v>6.8965517241379296E-2</v>
      </c>
      <c r="F293" s="16">
        <v>1.7543859649122799E-2</v>
      </c>
      <c r="G293" s="16"/>
      <c r="H293" s="16">
        <v>0</v>
      </c>
      <c r="I293" s="16">
        <v>0</v>
      </c>
      <c r="J293" s="16">
        <v>2.7027027027027001E-2</v>
      </c>
      <c r="K293" s="16">
        <v>2.0833333333333301E-2</v>
      </c>
      <c r="L293" s="16">
        <v>3.3333333333333298E-2</v>
      </c>
      <c r="M293" s="16">
        <v>0</v>
      </c>
      <c r="N293" s="16">
        <v>1.49253731343284E-2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/>
      <c r="Z293" s="16">
        <v>1.3477088948787099E-2</v>
      </c>
      <c r="AA293" s="16">
        <v>0</v>
      </c>
      <c r="AB293" s="16"/>
      <c r="AC293" s="16"/>
      <c r="AD293" s="16"/>
      <c r="AE293" s="16"/>
      <c r="AF293" s="16"/>
      <c r="AG293" s="16"/>
      <c r="AH293" s="16"/>
    </row>
    <row r="294" spans="2:34" x14ac:dyDescent="0.35">
      <c r="B294" t="s">
        <v>164</v>
      </c>
      <c r="C294" s="16">
        <v>0.69866666666666699</v>
      </c>
      <c r="D294" s="16">
        <v>0.70397111913357402</v>
      </c>
      <c r="E294" s="16">
        <v>0.65517241379310298</v>
      </c>
      <c r="F294" s="16">
        <v>0.70175438596491202</v>
      </c>
      <c r="G294" s="16"/>
      <c r="H294" s="16">
        <v>0.72222222222222199</v>
      </c>
      <c r="I294" s="16">
        <v>0.72602739726027399</v>
      </c>
      <c r="J294" s="16">
        <v>0.64864864864864902</v>
      </c>
      <c r="K294" s="16">
        <v>0.66666666666666696</v>
      </c>
      <c r="L294" s="16">
        <v>0.63333333333333297</v>
      </c>
      <c r="M294" s="16">
        <v>0.8</v>
      </c>
      <c r="N294" s="16">
        <v>0.76119402985074602</v>
      </c>
      <c r="O294" s="16">
        <v>0.81818181818181801</v>
      </c>
      <c r="P294" s="16">
        <v>0.33333333333333298</v>
      </c>
      <c r="Q294" s="16">
        <v>0.75</v>
      </c>
      <c r="R294" s="16">
        <v>0.5</v>
      </c>
      <c r="S294" s="16">
        <v>0.33333333333333298</v>
      </c>
      <c r="T294" s="16">
        <v>0.77777777777777801</v>
      </c>
      <c r="U294" s="16">
        <v>1</v>
      </c>
      <c r="V294" s="16">
        <v>1</v>
      </c>
      <c r="W294" s="16">
        <v>0</v>
      </c>
      <c r="X294" s="16">
        <v>0.8</v>
      </c>
      <c r="Y294" s="16"/>
      <c r="Z294" s="16">
        <v>0.69811320754716999</v>
      </c>
      <c r="AA294" s="16">
        <v>1</v>
      </c>
      <c r="AB294" s="16"/>
      <c r="AC294" s="16"/>
      <c r="AD294" s="16"/>
      <c r="AE294" s="16"/>
      <c r="AF294" s="16"/>
      <c r="AG294" s="16"/>
      <c r="AH294" s="16"/>
    </row>
    <row r="295" spans="2:34" x14ac:dyDescent="0.35">
      <c r="B295" t="s">
        <v>165</v>
      </c>
      <c r="C295" s="16">
        <v>0.04</v>
      </c>
      <c r="D295" s="16">
        <v>3.9711191335740102E-2</v>
      </c>
      <c r="E295" s="16">
        <v>6.8965517241379296E-2</v>
      </c>
      <c r="F295" s="16">
        <v>1.7543859649122799E-2</v>
      </c>
      <c r="G295" s="16"/>
      <c r="H295" s="16">
        <v>5.5555555555555601E-2</v>
      </c>
      <c r="I295" s="16">
        <v>4.1095890410958902E-2</v>
      </c>
      <c r="J295" s="16">
        <v>5.4054054054054099E-2</v>
      </c>
      <c r="K295" s="16">
        <v>6.25E-2</v>
      </c>
      <c r="L295" s="16">
        <v>1.6666666666666701E-2</v>
      </c>
      <c r="M295" s="16">
        <v>0.2</v>
      </c>
      <c r="N295" s="16">
        <v>2.9850746268656699E-2</v>
      </c>
      <c r="O295" s="16">
        <v>0</v>
      </c>
      <c r="P295" s="16">
        <v>0</v>
      </c>
      <c r="Q295" s="16">
        <v>0</v>
      </c>
      <c r="R295" s="16">
        <v>0</v>
      </c>
      <c r="S295" s="16">
        <v>0.16666666666666699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/>
      <c r="Z295" s="16">
        <v>4.0431266846361197E-2</v>
      </c>
      <c r="AA295" s="16">
        <v>0</v>
      </c>
      <c r="AB295" s="16"/>
      <c r="AC295" s="16"/>
      <c r="AD295" s="16"/>
      <c r="AE295" s="16"/>
      <c r="AF295" s="16"/>
      <c r="AG295" s="16"/>
      <c r="AH295" s="16"/>
    </row>
    <row r="296" spans="2:34" x14ac:dyDescent="0.35">
      <c r="B296" t="s">
        <v>166</v>
      </c>
      <c r="C296" s="16">
        <v>0.65866666666666696</v>
      </c>
      <c r="D296" s="16">
        <v>0.66425992779783405</v>
      </c>
      <c r="E296" s="16">
        <v>0.58620689655172398</v>
      </c>
      <c r="F296" s="16">
        <v>0.68421052631578905</v>
      </c>
      <c r="G296" s="16"/>
      <c r="H296" s="16">
        <v>0.66666666666666696</v>
      </c>
      <c r="I296" s="16">
        <v>0.68493150684931503</v>
      </c>
      <c r="J296" s="16">
        <v>0.59459459459459496</v>
      </c>
      <c r="K296" s="16">
        <v>0.60416666666666696</v>
      </c>
      <c r="L296" s="16">
        <v>0.61666666666666703</v>
      </c>
      <c r="M296" s="16">
        <v>0.6</v>
      </c>
      <c r="N296" s="16">
        <v>0.73134328358209</v>
      </c>
      <c r="O296" s="16">
        <v>0.81818181818181801</v>
      </c>
      <c r="P296" s="16">
        <v>0.33333333333333298</v>
      </c>
      <c r="Q296" s="16">
        <v>0.75</v>
      </c>
      <c r="R296" s="16">
        <v>0.5</v>
      </c>
      <c r="S296" s="16">
        <v>0.16666666666666699</v>
      </c>
      <c r="T296" s="16">
        <v>0.77777777777777801</v>
      </c>
      <c r="U296" s="16">
        <v>1</v>
      </c>
      <c r="V296" s="16">
        <v>1</v>
      </c>
      <c r="W296" s="16">
        <v>0</v>
      </c>
      <c r="X296" s="16">
        <v>0.8</v>
      </c>
      <c r="Y296" s="16"/>
      <c r="Z296" s="16">
        <v>0.65768194070080899</v>
      </c>
      <c r="AA296" s="16">
        <v>1</v>
      </c>
      <c r="AB296" s="16"/>
      <c r="AC296" s="16"/>
      <c r="AD296" s="16"/>
      <c r="AE296" s="16"/>
      <c r="AF296" s="16"/>
      <c r="AG296" s="16"/>
      <c r="AH296" s="16"/>
    </row>
    <row r="297" spans="2:34" x14ac:dyDescent="0.35"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</row>
    <row r="298" spans="2:34" x14ac:dyDescent="0.35">
      <c r="B298" s="6" t="s">
        <v>173</v>
      </c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</row>
    <row r="299" spans="2:34" x14ac:dyDescent="0.35">
      <c r="B299" s="23" t="s">
        <v>47</v>
      </c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</row>
    <row r="300" spans="2:34" x14ac:dyDescent="0.35">
      <c r="B300" t="s">
        <v>157</v>
      </c>
      <c r="C300" s="16">
        <v>6.9333333333333302E-2</v>
      </c>
      <c r="D300" s="16">
        <v>7.2202166064981907E-2</v>
      </c>
      <c r="E300" s="16">
        <v>6.8965517241379296E-2</v>
      </c>
      <c r="F300" s="16">
        <v>7.0175438596491196E-2</v>
      </c>
      <c r="G300" s="16"/>
      <c r="H300" s="16">
        <v>8.3333333333333301E-2</v>
      </c>
      <c r="I300" s="16">
        <v>6.8493150684931503E-2</v>
      </c>
      <c r="J300" s="16">
        <v>8.1081081081081099E-2</v>
      </c>
      <c r="K300" s="16">
        <v>6.25E-2</v>
      </c>
      <c r="L300" s="16">
        <v>6.6666666666666693E-2</v>
      </c>
      <c r="M300" s="16">
        <v>0</v>
      </c>
      <c r="N300" s="16">
        <v>2.9850746268656699E-2</v>
      </c>
      <c r="O300" s="16">
        <v>0</v>
      </c>
      <c r="P300" s="16">
        <v>0</v>
      </c>
      <c r="Q300" s="16">
        <v>0</v>
      </c>
      <c r="R300" s="16">
        <v>0.5</v>
      </c>
      <c r="S300" s="16">
        <v>0</v>
      </c>
      <c r="T300" s="16">
        <v>0.22222222222222199</v>
      </c>
      <c r="U300" s="16">
        <v>0.2</v>
      </c>
      <c r="V300" s="16">
        <v>0.5</v>
      </c>
      <c r="W300" s="16">
        <v>0</v>
      </c>
      <c r="X300" s="16">
        <v>0.2</v>
      </c>
      <c r="Y300" s="16"/>
      <c r="Z300" s="16">
        <v>7.0080862533692695E-2</v>
      </c>
      <c r="AA300" s="16">
        <v>0</v>
      </c>
      <c r="AB300" s="16"/>
      <c r="AC300" s="16"/>
      <c r="AD300" s="16"/>
      <c r="AE300" s="16"/>
      <c r="AF300" s="16"/>
      <c r="AG300" s="16"/>
      <c r="AH300" s="16"/>
    </row>
    <row r="301" spans="2:34" x14ac:dyDescent="0.35">
      <c r="B301" t="s">
        <v>158</v>
      </c>
      <c r="C301" s="16">
        <v>0.15466666666666701</v>
      </c>
      <c r="D301" s="16">
        <v>0.14801444043321299</v>
      </c>
      <c r="E301" s="16">
        <v>0.13793103448275901</v>
      </c>
      <c r="F301" s="16">
        <v>0.175438596491228</v>
      </c>
      <c r="G301" s="16"/>
      <c r="H301" s="16">
        <v>0.11111111111111099</v>
      </c>
      <c r="I301" s="16">
        <v>0.10958904109589</v>
      </c>
      <c r="J301" s="16">
        <v>8.1081081081081099E-2</v>
      </c>
      <c r="K301" s="16">
        <v>0.1875</v>
      </c>
      <c r="L301" s="16">
        <v>0.18333333333333299</v>
      </c>
      <c r="M301" s="16">
        <v>0.6</v>
      </c>
      <c r="N301" s="16">
        <v>0.119402985074627</v>
      </c>
      <c r="O301" s="16">
        <v>0.27272727272727298</v>
      </c>
      <c r="P301" s="16">
        <v>0</v>
      </c>
      <c r="Q301" s="16">
        <v>0.5</v>
      </c>
      <c r="R301" s="16">
        <v>0</v>
      </c>
      <c r="S301" s="16">
        <v>0.16666666666666699</v>
      </c>
      <c r="T301" s="16">
        <v>0.22222222222222199</v>
      </c>
      <c r="U301" s="16">
        <v>0.4</v>
      </c>
      <c r="V301" s="16">
        <v>0.5</v>
      </c>
      <c r="W301" s="16">
        <v>0</v>
      </c>
      <c r="X301" s="16">
        <v>0.2</v>
      </c>
      <c r="Y301" s="16"/>
      <c r="Z301" s="16">
        <v>0.15363881401617299</v>
      </c>
      <c r="AA301" s="16">
        <v>0.5</v>
      </c>
      <c r="AB301" s="16"/>
      <c r="AC301" s="16"/>
      <c r="AD301" s="16"/>
      <c r="AE301" s="16"/>
      <c r="AF301" s="16"/>
      <c r="AG301" s="16"/>
      <c r="AH301" s="16"/>
    </row>
    <row r="302" spans="2:34" x14ac:dyDescent="0.35">
      <c r="B302" t="s">
        <v>159</v>
      </c>
      <c r="C302" s="16">
        <v>0.32</v>
      </c>
      <c r="D302" s="16">
        <v>0.324909747292419</v>
      </c>
      <c r="E302" s="16">
        <v>0.44827586206896602</v>
      </c>
      <c r="F302" s="16">
        <v>0.21052631578947401</v>
      </c>
      <c r="G302" s="16"/>
      <c r="H302" s="16">
        <v>0.44444444444444398</v>
      </c>
      <c r="I302" s="16">
        <v>0.45205479452054798</v>
      </c>
      <c r="J302" s="16">
        <v>0.32432432432432401</v>
      </c>
      <c r="K302" s="16">
        <v>0.22916666666666699</v>
      </c>
      <c r="L302" s="16">
        <v>0.233333333333333</v>
      </c>
      <c r="M302" s="16">
        <v>0.2</v>
      </c>
      <c r="N302" s="16">
        <v>0.31343283582089598</v>
      </c>
      <c r="O302" s="16">
        <v>0.36363636363636398</v>
      </c>
      <c r="P302" s="16">
        <v>0.33333333333333298</v>
      </c>
      <c r="Q302" s="16">
        <v>0.25</v>
      </c>
      <c r="R302" s="16">
        <v>0.5</v>
      </c>
      <c r="S302" s="16">
        <v>0</v>
      </c>
      <c r="T302" s="16">
        <v>0.11111111111111099</v>
      </c>
      <c r="U302" s="16">
        <v>0</v>
      </c>
      <c r="V302" s="16">
        <v>0</v>
      </c>
      <c r="W302" s="16">
        <v>1</v>
      </c>
      <c r="X302" s="16">
        <v>0.4</v>
      </c>
      <c r="Y302" s="16"/>
      <c r="Z302" s="16">
        <v>0.320754716981132</v>
      </c>
      <c r="AA302" s="16">
        <v>0</v>
      </c>
      <c r="AB302" s="16"/>
      <c r="AC302" s="16"/>
      <c r="AD302" s="16"/>
      <c r="AE302" s="16"/>
      <c r="AF302" s="16"/>
      <c r="AG302" s="16"/>
      <c r="AH302" s="16"/>
    </row>
    <row r="303" spans="2:34" x14ac:dyDescent="0.35">
      <c r="B303" t="s">
        <v>160</v>
      </c>
      <c r="C303" s="16">
        <v>0.20266666666666699</v>
      </c>
      <c r="D303" s="16">
        <v>0.191335740072202</v>
      </c>
      <c r="E303" s="16">
        <v>0.20689655172413801</v>
      </c>
      <c r="F303" s="16">
        <v>0.24561403508771901</v>
      </c>
      <c r="G303" s="16"/>
      <c r="H303" s="16">
        <v>0.22222222222222199</v>
      </c>
      <c r="I303" s="16">
        <v>0.20547945205479501</v>
      </c>
      <c r="J303" s="16">
        <v>0.108108108108108</v>
      </c>
      <c r="K303" s="16">
        <v>0.27083333333333298</v>
      </c>
      <c r="L303" s="16">
        <v>0.233333333333333</v>
      </c>
      <c r="M303" s="16">
        <v>0</v>
      </c>
      <c r="N303" s="16">
        <v>0.25373134328358199</v>
      </c>
      <c r="O303" s="16">
        <v>0</v>
      </c>
      <c r="P303" s="16">
        <v>0.33333333333333298</v>
      </c>
      <c r="Q303" s="16">
        <v>0.25</v>
      </c>
      <c r="R303" s="16">
        <v>0</v>
      </c>
      <c r="S303" s="16">
        <v>0.16666666666666699</v>
      </c>
      <c r="T303" s="16">
        <v>0</v>
      </c>
      <c r="U303" s="16">
        <v>0.2</v>
      </c>
      <c r="V303" s="16">
        <v>0</v>
      </c>
      <c r="W303" s="16">
        <v>0</v>
      </c>
      <c r="X303" s="16">
        <v>0.2</v>
      </c>
      <c r="Y303" s="16"/>
      <c r="Z303" s="16">
        <v>0.20215633423180601</v>
      </c>
      <c r="AA303" s="16">
        <v>0.5</v>
      </c>
      <c r="AB303" s="16"/>
      <c r="AC303" s="16"/>
      <c r="AD303" s="16"/>
      <c r="AE303" s="16"/>
      <c r="AF303" s="16"/>
      <c r="AG303" s="16"/>
      <c r="AH303" s="16"/>
    </row>
    <row r="304" spans="2:34" x14ac:dyDescent="0.35">
      <c r="B304" t="s">
        <v>161</v>
      </c>
      <c r="C304" s="16">
        <v>0.101333333333333</v>
      </c>
      <c r="D304" s="16">
        <v>0.104693140794224</v>
      </c>
      <c r="E304" s="16">
        <v>3.4482758620689703E-2</v>
      </c>
      <c r="F304" s="16">
        <v>0.140350877192982</v>
      </c>
      <c r="G304" s="16"/>
      <c r="H304" s="16">
        <v>5.5555555555555601E-2</v>
      </c>
      <c r="I304" s="16">
        <v>6.8493150684931503E-2</v>
      </c>
      <c r="J304" s="16">
        <v>0.135135135135135</v>
      </c>
      <c r="K304" s="16">
        <v>0.125</v>
      </c>
      <c r="L304" s="16">
        <v>8.3333333333333301E-2</v>
      </c>
      <c r="M304" s="16">
        <v>0</v>
      </c>
      <c r="N304" s="16">
        <v>0.119402985074627</v>
      </c>
      <c r="O304" s="16">
        <v>9.0909090909090898E-2</v>
      </c>
      <c r="P304" s="16">
        <v>0.33333333333333298</v>
      </c>
      <c r="Q304" s="16">
        <v>0</v>
      </c>
      <c r="R304" s="16">
        <v>0</v>
      </c>
      <c r="S304" s="16">
        <v>0.33333333333333298</v>
      </c>
      <c r="T304" s="16">
        <v>0.22222222222222199</v>
      </c>
      <c r="U304" s="16">
        <v>0.2</v>
      </c>
      <c r="V304" s="16">
        <v>0</v>
      </c>
      <c r="W304" s="16">
        <v>0</v>
      </c>
      <c r="X304" s="16">
        <v>0</v>
      </c>
      <c r="Y304" s="16"/>
      <c r="Z304" s="16">
        <v>9.9730458221024304E-2</v>
      </c>
      <c r="AA304" s="16">
        <v>0</v>
      </c>
      <c r="AB304" s="16"/>
      <c r="AC304" s="16"/>
      <c r="AD304" s="16"/>
      <c r="AE304" s="16"/>
      <c r="AF304" s="16"/>
      <c r="AG304" s="16"/>
      <c r="AH304" s="16"/>
    </row>
    <row r="305" spans="2:34" x14ac:dyDescent="0.35">
      <c r="B305" t="s">
        <v>162</v>
      </c>
      <c r="C305" s="16">
        <v>5.06666666666667E-2</v>
      </c>
      <c r="D305" s="16">
        <v>6.4981949458483707E-2</v>
      </c>
      <c r="E305" s="16">
        <v>0</v>
      </c>
      <c r="F305" s="16">
        <v>1.7543859649122799E-2</v>
      </c>
      <c r="G305" s="16"/>
      <c r="H305" s="16">
        <v>2.7777777777777801E-2</v>
      </c>
      <c r="I305" s="16">
        <v>2.7397260273972601E-2</v>
      </c>
      <c r="J305" s="16">
        <v>0.108108108108108</v>
      </c>
      <c r="K305" s="16">
        <v>4.1666666666666699E-2</v>
      </c>
      <c r="L305" s="16">
        <v>8.3333333333333301E-2</v>
      </c>
      <c r="M305" s="16">
        <v>0</v>
      </c>
      <c r="N305" s="16">
        <v>4.47761194029851E-2</v>
      </c>
      <c r="O305" s="16">
        <v>9.0909090909090898E-2</v>
      </c>
      <c r="P305" s="16">
        <v>0</v>
      </c>
      <c r="Q305" s="16">
        <v>0</v>
      </c>
      <c r="R305" s="16">
        <v>0</v>
      </c>
      <c r="S305" s="16">
        <v>0</v>
      </c>
      <c r="T305" s="16">
        <v>0.11111111111111099</v>
      </c>
      <c r="U305" s="16">
        <v>0</v>
      </c>
      <c r="V305" s="16">
        <v>0</v>
      </c>
      <c r="W305" s="16">
        <v>0</v>
      </c>
      <c r="X305" s="16">
        <v>0</v>
      </c>
      <c r="Y305" s="16"/>
      <c r="Z305" s="16">
        <v>5.1212938005390798E-2</v>
      </c>
      <c r="AA305" s="16">
        <v>0</v>
      </c>
      <c r="AB305" s="16"/>
      <c r="AC305" s="16"/>
      <c r="AD305" s="16"/>
      <c r="AE305" s="16"/>
      <c r="AF305" s="16"/>
      <c r="AG305" s="16"/>
      <c r="AH305" s="16"/>
    </row>
    <row r="306" spans="2:34" x14ac:dyDescent="0.35">
      <c r="B306" t="s">
        <v>163</v>
      </c>
      <c r="C306" s="16">
        <v>0.101333333333333</v>
      </c>
      <c r="D306" s="16">
        <v>9.3862815884476494E-2</v>
      </c>
      <c r="E306" s="16">
        <v>0.10344827586206901</v>
      </c>
      <c r="F306" s="16">
        <v>0.140350877192982</v>
      </c>
      <c r="G306" s="16"/>
      <c r="H306" s="16">
        <v>5.5555555555555601E-2</v>
      </c>
      <c r="I306" s="16">
        <v>6.8493150684931503E-2</v>
      </c>
      <c r="J306" s="16">
        <v>0.162162162162162</v>
      </c>
      <c r="K306" s="16">
        <v>8.3333333333333301E-2</v>
      </c>
      <c r="L306" s="16">
        <v>0.116666666666667</v>
      </c>
      <c r="M306" s="16">
        <v>0.2</v>
      </c>
      <c r="N306" s="16">
        <v>0.119402985074627</v>
      </c>
      <c r="O306" s="16">
        <v>0.18181818181818199</v>
      </c>
      <c r="P306" s="16">
        <v>0</v>
      </c>
      <c r="Q306" s="16">
        <v>0</v>
      </c>
      <c r="R306" s="16">
        <v>0</v>
      </c>
      <c r="S306" s="16">
        <v>0.33333333333333298</v>
      </c>
      <c r="T306" s="16">
        <v>0.11111111111111099</v>
      </c>
      <c r="U306" s="16">
        <v>0</v>
      </c>
      <c r="V306" s="16">
        <v>0</v>
      </c>
      <c r="W306" s="16">
        <v>0</v>
      </c>
      <c r="X306" s="16">
        <v>0</v>
      </c>
      <c r="Y306" s="16"/>
      <c r="Z306" s="16">
        <v>0.102425876010782</v>
      </c>
      <c r="AA306" s="16">
        <v>0</v>
      </c>
      <c r="AB306" s="16"/>
      <c r="AC306" s="16"/>
      <c r="AD306" s="16"/>
      <c r="AE306" s="16"/>
      <c r="AF306" s="16"/>
      <c r="AG306" s="16"/>
      <c r="AH306" s="16"/>
    </row>
    <row r="307" spans="2:34" x14ac:dyDescent="0.35">
      <c r="B307" t="s">
        <v>164</v>
      </c>
      <c r="C307" s="16">
        <v>0.224</v>
      </c>
      <c r="D307" s="16">
        <v>0.22021660649819499</v>
      </c>
      <c r="E307" s="16">
        <v>0.20689655172413801</v>
      </c>
      <c r="F307" s="16">
        <v>0.24561403508771901</v>
      </c>
      <c r="G307" s="16"/>
      <c r="H307" s="16">
        <v>0.194444444444444</v>
      </c>
      <c r="I307" s="16">
        <v>0.17808219178082199</v>
      </c>
      <c r="J307" s="16">
        <v>0.162162162162162</v>
      </c>
      <c r="K307" s="16">
        <v>0.25</v>
      </c>
      <c r="L307" s="16">
        <v>0.25</v>
      </c>
      <c r="M307" s="16">
        <v>0.6</v>
      </c>
      <c r="N307" s="16">
        <v>0.14925373134328401</v>
      </c>
      <c r="O307" s="16">
        <v>0.27272727272727298</v>
      </c>
      <c r="P307" s="16">
        <v>0</v>
      </c>
      <c r="Q307" s="16">
        <v>0.5</v>
      </c>
      <c r="R307" s="16">
        <v>0.5</v>
      </c>
      <c r="S307" s="16">
        <v>0.16666666666666699</v>
      </c>
      <c r="T307" s="16">
        <v>0.44444444444444398</v>
      </c>
      <c r="U307" s="16">
        <v>0.6</v>
      </c>
      <c r="V307" s="16">
        <v>1</v>
      </c>
      <c r="W307" s="16">
        <v>0</v>
      </c>
      <c r="X307" s="16">
        <v>0.4</v>
      </c>
      <c r="Y307" s="16"/>
      <c r="Z307" s="16">
        <v>0.22371967654986499</v>
      </c>
      <c r="AA307" s="16">
        <v>0.5</v>
      </c>
      <c r="AB307" s="16"/>
      <c r="AC307" s="16"/>
      <c r="AD307" s="16"/>
      <c r="AE307" s="16"/>
      <c r="AF307" s="16"/>
      <c r="AG307" s="16"/>
      <c r="AH307" s="16"/>
    </row>
    <row r="308" spans="2:34" x14ac:dyDescent="0.35">
      <c r="B308" t="s">
        <v>165</v>
      </c>
      <c r="C308" s="16">
        <v>0.30399999999999999</v>
      </c>
      <c r="D308" s="16">
        <v>0.29602888086642598</v>
      </c>
      <c r="E308" s="16">
        <v>0.24137931034482801</v>
      </c>
      <c r="F308" s="16">
        <v>0.38596491228070201</v>
      </c>
      <c r="G308" s="16"/>
      <c r="H308" s="16">
        <v>0.27777777777777801</v>
      </c>
      <c r="I308" s="16">
        <v>0.27397260273972601</v>
      </c>
      <c r="J308" s="16">
        <v>0.24324324324324301</v>
      </c>
      <c r="K308" s="16">
        <v>0.39583333333333298</v>
      </c>
      <c r="L308" s="16">
        <v>0.31666666666666698</v>
      </c>
      <c r="M308" s="16">
        <v>0</v>
      </c>
      <c r="N308" s="16">
        <v>0.37313432835820898</v>
      </c>
      <c r="O308" s="16">
        <v>9.0909090909090898E-2</v>
      </c>
      <c r="P308" s="16">
        <v>0.66666666666666696</v>
      </c>
      <c r="Q308" s="16">
        <v>0.25</v>
      </c>
      <c r="R308" s="16">
        <v>0</v>
      </c>
      <c r="S308" s="16">
        <v>0.5</v>
      </c>
      <c r="T308" s="16">
        <v>0.22222222222222199</v>
      </c>
      <c r="U308" s="16">
        <v>0.4</v>
      </c>
      <c r="V308" s="16">
        <v>0</v>
      </c>
      <c r="W308" s="16">
        <v>0</v>
      </c>
      <c r="X308" s="16">
        <v>0.2</v>
      </c>
      <c r="Y308" s="16"/>
      <c r="Z308" s="16">
        <v>0.30188679245283001</v>
      </c>
      <c r="AA308" s="16">
        <v>0.5</v>
      </c>
      <c r="AB308" s="16"/>
      <c r="AC308" s="16"/>
      <c r="AD308" s="16"/>
      <c r="AE308" s="16"/>
      <c r="AF308" s="16"/>
      <c r="AG308" s="16"/>
      <c r="AH308" s="16"/>
    </row>
    <row r="309" spans="2:34" x14ac:dyDescent="0.35">
      <c r="B309" t="s">
        <v>166</v>
      </c>
      <c r="C309" s="16">
        <v>-0.08</v>
      </c>
      <c r="D309" s="16">
        <v>-7.5812274368231E-2</v>
      </c>
      <c r="E309" s="16">
        <v>-3.4482758620689599E-2</v>
      </c>
      <c r="F309" s="16">
        <v>-0.140350877192982</v>
      </c>
      <c r="G309" s="16"/>
      <c r="H309" s="16">
        <v>-8.3333333333333398E-2</v>
      </c>
      <c r="I309" s="16">
        <v>-9.5890410958904104E-2</v>
      </c>
      <c r="J309" s="16">
        <v>-8.1081081081081099E-2</v>
      </c>
      <c r="K309" s="16">
        <v>-0.14583333333333301</v>
      </c>
      <c r="L309" s="16">
        <v>-6.6666666666666693E-2</v>
      </c>
      <c r="M309" s="16">
        <v>0.6</v>
      </c>
      <c r="N309" s="16">
        <v>-0.22388059701492499</v>
      </c>
      <c r="O309" s="16">
        <v>0.18181818181818199</v>
      </c>
      <c r="P309" s="16">
        <v>-0.66666666666666696</v>
      </c>
      <c r="Q309" s="16">
        <v>0.25</v>
      </c>
      <c r="R309" s="16">
        <v>0.5</v>
      </c>
      <c r="S309" s="16">
        <v>-0.33333333333333298</v>
      </c>
      <c r="T309" s="16">
        <v>0.22222222222222199</v>
      </c>
      <c r="U309" s="16">
        <v>0.2</v>
      </c>
      <c r="V309" s="16">
        <v>1</v>
      </c>
      <c r="W309" s="16">
        <v>0</v>
      </c>
      <c r="X309" s="16">
        <v>0.2</v>
      </c>
      <c r="Y309" s="16"/>
      <c r="Z309" s="16">
        <v>-7.8167115902964907E-2</v>
      </c>
      <c r="AA309" s="16">
        <v>0</v>
      </c>
      <c r="AB309" s="16"/>
      <c r="AC309" s="16"/>
      <c r="AD309" s="16"/>
      <c r="AE309" s="16"/>
      <c r="AF309" s="16"/>
      <c r="AG309" s="16"/>
      <c r="AH309" s="16"/>
    </row>
    <row r="310" spans="2:34" x14ac:dyDescent="0.35"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</row>
    <row r="311" spans="2:34" x14ac:dyDescent="0.35">
      <c r="B311" s="6" t="s">
        <v>174</v>
      </c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</row>
    <row r="312" spans="2:34" x14ac:dyDescent="0.35">
      <c r="B312" s="23" t="s">
        <v>47</v>
      </c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</row>
    <row r="313" spans="2:34" x14ac:dyDescent="0.35">
      <c r="B313" t="s">
        <v>157</v>
      </c>
      <c r="C313" s="16">
        <v>0.16266666666666699</v>
      </c>
      <c r="D313" s="16">
        <v>0.16967509025270799</v>
      </c>
      <c r="E313" s="16">
        <v>0.10344827586206901</v>
      </c>
      <c r="F313" s="16">
        <v>0.19298245614035101</v>
      </c>
      <c r="G313" s="16"/>
      <c r="H313" s="16">
        <v>0.13888888888888901</v>
      </c>
      <c r="I313" s="16">
        <v>0.219178082191781</v>
      </c>
      <c r="J313" s="16">
        <v>5.4054054054054099E-2</v>
      </c>
      <c r="K313" s="16">
        <v>0.125</v>
      </c>
      <c r="L313" s="16">
        <v>0.116666666666667</v>
      </c>
      <c r="M313" s="16">
        <v>0.4</v>
      </c>
      <c r="N313" s="16">
        <v>0.164179104477612</v>
      </c>
      <c r="O313" s="16">
        <v>0</v>
      </c>
      <c r="P313" s="16">
        <v>0</v>
      </c>
      <c r="Q313" s="16">
        <v>0.25</v>
      </c>
      <c r="R313" s="16">
        <v>0.5</v>
      </c>
      <c r="S313" s="16">
        <v>0.33333333333333298</v>
      </c>
      <c r="T313" s="16">
        <v>0.33333333333333298</v>
      </c>
      <c r="U313" s="16">
        <v>0.4</v>
      </c>
      <c r="V313" s="16">
        <v>0.5</v>
      </c>
      <c r="W313" s="16">
        <v>0.5</v>
      </c>
      <c r="X313" s="16">
        <v>0.2</v>
      </c>
      <c r="Y313" s="16"/>
      <c r="Z313" s="16">
        <v>0.164420485175202</v>
      </c>
      <c r="AA313" s="16">
        <v>0</v>
      </c>
      <c r="AB313" s="16"/>
      <c r="AC313" s="16"/>
      <c r="AD313" s="16"/>
      <c r="AE313" s="16"/>
      <c r="AF313" s="16"/>
      <c r="AG313" s="16"/>
      <c r="AH313" s="16"/>
    </row>
    <row r="314" spans="2:34" x14ac:dyDescent="0.35">
      <c r="B314" t="s">
        <v>158</v>
      </c>
      <c r="C314" s="16">
        <v>0.31466666666666698</v>
      </c>
      <c r="D314" s="16">
        <v>0.303249097472924</v>
      </c>
      <c r="E314" s="16">
        <v>0.55172413793103403</v>
      </c>
      <c r="F314" s="16">
        <v>0.26315789473684198</v>
      </c>
      <c r="G314" s="16"/>
      <c r="H314" s="16">
        <v>0.33333333333333298</v>
      </c>
      <c r="I314" s="16">
        <v>0.35616438356164398</v>
      </c>
      <c r="J314" s="16">
        <v>0.18918918918918901</v>
      </c>
      <c r="K314" s="16">
        <v>0.4375</v>
      </c>
      <c r="L314" s="16">
        <v>0.33333333333333298</v>
      </c>
      <c r="M314" s="16">
        <v>0</v>
      </c>
      <c r="N314" s="16">
        <v>0.25373134328358199</v>
      </c>
      <c r="O314" s="16">
        <v>0.54545454545454497</v>
      </c>
      <c r="P314" s="16">
        <v>0.33333333333333298</v>
      </c>
      <c r="Q314" s="16">
        <v>0.25</v>
      </c>
      <c r="R314" s="16">
        <v>0</v>
      </c>
      <c r="S314" s="16">
        <v>0.16666666666666699</v>
      </c>
      <c r="T314" s="16">
        <v>0.22222222222222199</v>
      </c>
      <c r="U314" s="16">
        <v>0.2</v>
      </c>
      <c r="V314" s="16">
        <v>0.5</v>
      </c>
      <c r="W314" s="16">
        <v>0</v>
      </c>
      <c r="X314" s="16">
        <v>0.4</v>
      </c>
      <c r="Y314" s="16"/>
      <c r="Z314" s="16">
        <v>0.309973045822102</v>
      </c>
      <c r="AA314" s="16">
        <v>0.5</v>
      </c>
      <c r="AB314" s="16"/>
      <c r="AC314" s="16"/>
      <c r="AD314" s="16"/>
      <c r="AE314" s="16"/>
      <c r="AF314" s="16"/>
      <c r="AG314" s="16"/>
      <c r="AH314" s="16"/>
    </row>
    <row r="315" spans="2:34" x14ac:dyDescent="0.35">
      <c r="B315" t="s">
        <v>159</v>
      </c>
      <c r="C315" s="16">
        <v>0.28000000000000003</v>
      </c>
      <c r="D315" s="16">
        <v>0.292418772563177</v>
      </c>
      <c r="E315" s="16">
        <v>0.17241379310344801</v>
      </c>
      <c r="F315" s="16">
        <v>0.21052631578947401</v>
      </c>
      <c r="G315" s="16"/>
      <c r="H315" s="16">
        <v>0.5</v>
      </c>
      <c r="I315" s="16">
        <v>0.27397260273972601</v>
      </c>
      <c r="J315" s="16">
        <v>0.35135135135135098</v>
      </c>
      <c r="K315" s="16">
        <v>0.1875</v>
      </c>
      <c r="L315" s="16">
        <v>0.25</v>
      </c>
      <c r="M315" s="16">
        <v>0.2</v>
      </c>
      <c r="N315" s="16">
        <v>0.26865671641791</v>
      </c>
      <c r="O315" s="16">
        <v>0.27272727272727298</v>
      </c>
      <c r="P315" s="16">
        <v>0.66666666666666696</v>
      </c>
      <c r="Q315" s="16">
        <v>0.25</v>
      </c>
      <c r="R315" s="16">
        <v>0.5</v>
      </c>
      <c r="S315" s="16">
        <v>0.16666666666666699</v>
      </c>
      <c r="T315" s="16">
        <v>0.11111111111111099</v>
      </c>
      <c r="U315" s="16">
        <v>0</v>
      </c>
      <c r="V315" s="16">
        <v>0</v>
      </c>
      <c r="W315" s="16">
        <v>0</v>
      </c>
      <c r="X315" s="16">
        <v>0.4</v>
      </c>
      <c r="Y315" s="16"/>
      <c r="Z315" s="16">
        <v>0.28301886792452802</v>
      </c>
      <c r="AA315" s="16">
        <v>0</v>
      </c>
      <c r="AB315" s="16"/>
      <c r="AC315" s="16"/>
      <c r="AD315" s="16"/>
      <c r="AE315" s="16"/>
      <c r="AF315" s="16"/>
      <c r="AG315" s="16"/>
      <c r="AH315" s="16"/>
    </row>
    <row r="316" spans="2:34" x14ac:dyDescent="0.35">
      <c r="B316" t="s">
        <v>160</v>
      </c>
      <c r="C316" s="16">
        <v>7.4666666666666701E-2</v>
      </c>
      <c r="D316" s="16">
        <v>7.2202166064981907E-2</v>
      </c>
      <c r="E316" s="16">
        <v>3.4482758620689703E-2</v>
      </c>
      <c r="F316" s="16">
        <v>0.105263157894737</v>
      </c>
      <c r="G316" s="16"/>
      <c r="H316" s="16">
        <v>0</v>
      </c>
      <c r="I316" s="16">
        <v>6.8493150684931503E-2</v>
      </c>
      <c r="J316" s="16">
        <v>0.135135135135135</v>
      </c>
      <c r="K316" s="16">
        <v>0.104166666666667</v>
      </c>
      <c r="L316" s="16">
        <v>8.3333333333333301E-2</v>
      </c>
      <c r="M316" s="16">
        <v>0.2</v>
      </c>
      <c r="N316" s="16">
        <v>5.9701492537313397E-2</v>
      </c>
      <c r="O316" s="16">
        <v>0</v>
      </c>
      <c r="P316" s="16">
        <v>0</v>
      </c>
      <c r="Q316" s="16">
        <v>0</v>
      </c>
      <c r="R316" s="16">
        <v>0</v>
      </c>
      <c r="S316" s="16">
        <v>0</v>
      </c>
      <c r="T316" s="16">
        <v>0.11111111111111099</v>
      </c>
      <c r="U316" s="16">
        <v>0.4</v>
      </c>
      <c r="V316" s="16">
        <v>0</v>
      </c>
      <c r="W316" s="16">
        <v>0</v>
      </c>
      <c r="X316" s="16">
        <v>0</v>
      </c>
      <c r="Y316" s="16"/>
      <c r="Z316" s="16">
        <v>7.2776280323450099E-2</v>
      </c>
      <c r="AA316" s="16">
        <v>0.5</v>
      </c>
      <c r="AB316" s="16"/>
      <c r="AC316" s="16"/>
      <c r="AD316" s="16"/>
      <c r="AE316" s="16"/>
      <c r="AF316" s="16"/>
      <c r="AG316" s="16"/>
      <c r="AH316" s="16"/>
    </row>
    <row r="317" spans="2:34" x14ac:dyDescent="0.35">
      <c r="B317" t="s">
        <v>161</v>
      </c>
      <c r="C317" s="16">
        <v>2.4E-2</v>
      </c>
      <c r="D317" s="16">
        <v>2.1660649819494601E-2</v>
      </c>
      <c r="E317" s="16">
        <v>0</v>
      </c>
      <c r="F317" s="16">
        <v>5.2631578947368397E-2</v>
      </c>
      <c r="G317" s="16"/>
      <c r="H317" s="16">
        <v>0</v>
      </c>
      <c r="I317" s="16">
        <v>0</v>
      </c>
      <c r="J317" s="16">
        <v>2.7027027027027001E-2</v>
      </c>
      <c r="K317" s="16">
        <v>2.0833333333333301E-2</v>
      </c>
      <c r="L317" s="16">
        <v>1.6666666666666701E-2</v>
      </c>
      <c r="M317" s="16">
        <v>0</v>
      </c>
      <c r="N317" s="16">
        <v>5.9701492537313397E-2</v>
      </c>
      <c r="O317" s="16">
        <v>0</v>
      </c>
      <c r="P317" s="16">
        <v>0</v>
      </c>
      <c r="Q317" s="16">
        <v>0.25</v>
      </c>
      <c r="R317" s="16">
        <v>0</v>
      </c>
      <c r="S317" s="16">
        <v>0.16666666666666699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/>
      <c r="Z317" s="16">
        <v>2.4258760107816701E-2</v>
      </c>
      <c r="AA317" s="16">
        <v>0</v>
      </c>
      <c r="AB317" s="16"/>
      <c r="AC317" s="16"/>
      <c r="AD317" s="16"/>
      <c r="AE317" s="16"/>
      <c r="AF317" s="16"/>
      <c r="AG317" s="16"/>
      <c r="AH317" s="16"/>
    </row>
    <row r="318" spans="2:34" x14ac:dyDescent="0.35">
      <c r="B318" t="s">
        <v>162</v>
      </c>
      <c r="C318" s="16">
        <v>6.1333333333333302E-2</v>
      </c>
      <c r="D318" s="16">
        <v>7.2202166064981907E-2</v>
      </c>
      <c r="E318" s="16">
        <v>0</v>
      </c>
      <c r="F318" s="16">
        <v>5.2631578947368397E-2</v>
      </c>
      <c r="G318" s="16"/>
      <c r="H318" s="16">
        <v>0</v>
      </c>
      <c r="I318" s="16">
        <v>4.1095890410958902E-2</v>
      </c>
      <c r="J318" s="16">
        <v>0.108108108108108</v>
      </c>
      <c r="K318" s="16">
        <v>4.1666666666666699E-2</v>
      </c>
      <c r="L318" s="16">
        <v>8.3333333333333301E-2</v>
      </c>
      <c r="M318" s="16">
        <v>0</v>
      </c>
      <c r="N318" s="16">
        <v>5.9701492537313397E-2</v>
      </c>
      <c r="O318" s="16">
        <v>9.0909090909090898E-2</v>
      </c>
      <c r="P318" s="16">
        <v>0</v>
      </c>
      <c r="Q318" s="16">
        <v>0</v>
      </c>
      <c r="R318" s="16">
        <v>0</v>
      </c>
      <c r="S318" s="16">
        <v>0.16666666666666699</v>
      </c>
      <c r="T318" s="16">
        <v>0.22222222222222199</v>
      </c>
      <c r="U318" s="16">
        <v>0</v>
      </c>
      <c r="V318" s="16">
        <v>0</v>
      </c>
      <c r="W318" s="16">
        <v>0.5</v>
      </c>
      <c r="X318" s="16">
        <v>0</v>
      </c>
      <c r="Y318" s="16"/>
      <c r="Z318" s="16">
        <v>6.1994609164420497E-2</v>
      </c>
      <c r="AA318" s="16">
        <v>0</v>
      </c>
      <c r="AB318" s="16"/>
      <c r="AC318" s="16"/>
      <c r="AD318" s="16"/>
      <c r="AE318" s="16"/>
      <c r="AF318" s="16"/>
      <c r="AG318" s="16"/>
      <c r="AH318" s="16"/>
    </row>
    <row r="319" spans="2:34" x14ac:dyDescent="0.35">
      <c r="B319" t="s">
        <v>163</v>
      </c>
      <c r="C319" s="16">
        <v>8.2666666666666694E-2</v>
      </c>
      <c r="D319" s="16">
        <v>6.8592057761732897E-2</v>
      </c>
      <c r="E319" s="16">
        <v>0.13793103448275901</v>
      </c>
      <c r="F319" s="16">
        <v>0.12280701754386</v>
      </c>
      <c r="G319" s="16"/>
      <c r="H319" s="16">
        <v>2.7777777777777801E-2</v>
      </c>
      <c r="I319" s="16">
        <v>4.1095890410958902E-2</v>
      </c>
      <c r="J319" s="16">
        <v>0.135135135135135</v>
      </c>
      <c r="K319" s="16">
        <v>8.3333333333333301E-2</v>
      </c>
      <c r="L319" s="16">
        <v>0.116666666666667</v>
      </c>
      <c r="M319" s="16">
        <v>0.2</v>
      </c>
      <c r="N319" s="16">
        <v>0.134328358208955</v>
      </c>
      <c r="O319" s="16">
        <v>9.0909090909090898E-2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/>
      <c r="Z319" s="16">
        <v>8.3557951482479798E-2</v>
      </c>
      <c r="AA319" s="16">
        <v>0</v>
      </c>
      <c r="AB319" s="16"/>
      <c r="AC319" s="16"/>
      <c r="AD319" s="16"/>
      <c r="AE319" s="16"/>
      <c r="AF319" s="16"/>
      <c r="AG319" s="16"/>
      <c r="AH319" s="16"/>
    </row>
    <row r="320" spans="2:34" x14ac:dyDescent="0.35">
      <c r="B320" t="s">
        <v>164</v>
      </c>
      <c r="C320" s="16">
        <v>0.477333333333333</v>
      </c>
      <c r="D320" s="16">
        <v>0.47292418772563199</v>
      </c>
      <c r="E320" s="16">
        <v>0.65517241379310298</v>
      </c>
      <c r="F320" s="16">
        <v>0.45614035087719301</v>
      </c>
      <c r="G320" s="16"/>
      <c r="H320" s="16">
        <v>0.47222222222222199</v>
      </c>
      <c r="I320" s="16">
        <v>0.57534246575342496</v>
      </c>
      <c r="J320" s="16">
        <v>0.24324324324324301</v>
      </c>
      <c r="K320" s="16">
        <v>0.5625</v>
      </c>
      <c r="L320" s="16">
        <v>0.45</v>
      </c>
      <c r="M320" s="16">
        <v>0.4</v>
      </c>
      <c r="N320" s="16">
        <v>0.41791044776119401</v>
      </c>
      <c r="O320" s="16">
        <v>0.54545454545454497</v>
      </c>
      <c r="P320" s="16">
        <v>0.33333333333333298</v>
      </c>
      <c r="Q320" s="16">
        <v>0.5</v>
      </c>
      <c r="R320" s="16">
        <v>0.5</v>
      </c>
      <c r="S320" s="16">
        <v>0.5</v>
      </c>
      <c r="T320" s="16">
        <v>0.55555555555555602</v>
      </c>
      <c r="U320" s="16">
        <v>0.6</v>
      </c>
      <c r="V320" s="16">
        <v>1</v>
      </c>
      <c r="W320" s="16">
        <v>0.5</v>
      </c>
      <c r="X320" s="16">
        <v>0.6</v>
      </c>
      <c r="Y320" s="16"/>
      <c r="Z320" s="16">
        <v>0.47439353099730502</v>
      </c>
      <c r="AA320" s="16">
        <v>0.5</v>
      </c>
      <c r="AB320" s="16"/>
      <c r="AC320" s="16"/>
      <c r="AD320" s="16"/>
      <c r="AE320" s="16"/>
      <c r="AF320" s="16"/>
      <c r="AG320" s="16"/>
      <c r="AH320" s="16"/>
    </row>
    <row r="321" spans="2:34" x14ac:dyDescent="0.35">
      <c r="B321" t="s">
        <v>165</v>
      </c>
      <c r="C321" s="16">
        <v>9.8666666666666694E-2</v>
      </c>
      <c r="D321" s="16">
        <v>9.3862815884476494E-2</v>
      </c>
      <c r="E321" s="16">
        <v>3.4482758620689703E-2</v>
      </c>
      <c r="F321" s="16">
        <v>0.157894736842105</v>
      </c>
      <c r="G321" s="16"/>
      <c r="H321" s="16">
        <v>0</v>
      </c>
      <c r="I321" s="16">
        <v>6.8493150684931503E-2</v>
      </c>
      <c r="J321" s="16">
        <v>0.162162162162162</v>
      </c>
      <c r="K321" s="16">
        <v>0.125</v>
      </c>
      <c r="L321" s="16">
        <v>0.1</v>
      </c>
      <c r="M321" s="16">
        <v>0.2</v>
      </c>
      <c r="N321" s="16">
        <v>0.119402985074627</v>
      </c>
      <c r="O321" s="16">
        <v>0</v>
      </c>
      <c r="P321" s="16">
        <v>0</v>
      </c>
      <c r="Q321" s="16">
        <v>0.25</v>
      </c>
      <c r="R321" s="16">
        <v>0</v>
      </c>
      <c r="S321" s="16">
        <v>0.16666666666666699</v>
      </c>
      <c r="T321" s="16">
        <v>0.11111111111111099</v>
      </c>
      <c r="U321" s="16">
        <v>0.4</v>
      </c>
      <c r="V321" s="16">
        <v>0</v>
      </c>
      <c r="W321" s="16">
        <v>0</v>
      </c>
      <c r="X321" s="16">
        <v>0</v>
      </c>
      <c r="Y321" s="16"/>
      <c r="Z321" s="16">
        <v>9.7035040431266803E-2</v>
      </c>
      <c r="AA321" s="16">
        <v>0.5</v>
      </c>
      <c r="AB321" s="16"/>
      <c r="AC321" s="16"/>
      <c r="AD321" s="16"/>
      <c r="AE321" s="16"/>
      <c r="AF321" s="16"/>
      <c r="AG321" s="16"/>
      <c r="AH321" s="16"/>
    </row>
    <row r="322" spans="2:34" x14ac:dyDescent="0.35">
      <c r="B322" t="s">
        <v>166</v>
      </c>
      <c r="C322" s="16">
        <v>0.37866666666666698</v>
      </c>
      <c r="D322" s="16">
        <v>0.37906137184115501</v>
      </c>
      <c r="E322" s="16">
        <v>0.62068965517241403</v>
      </c>
      <c r="F322" s="16">
        <v>0.29824561403508798</v>
      </c>
      <c r="G322" s="16"/>
      <c r="H322" s="16">
        <v>0.47222222222222199</v>
      </c>
      <c r="I322" s="16">
        <v>0.50684931506849296</v>
      </c>
      <c r="J322" s="16">
        <v>8.1081081081081099E-2</v>
      </c>
      <c r="K322" s="16">
        <v>0.4375</v>
      </c>
      <c r="L322" s="16">
        <v>0.35</v>
      </c>
      <c r="M322" s="16">
        <v>0.2</v>
      </c>
      <c r="N322" s="16">
        <v>0.29850746268656703</v>
      </c>
      <c r="O322" s="16">
        <v>0.54545454545454497</v>
      </c>
      <c r="P322" s="16">
        <v>0.33333333333333298</v>
      </c>
      <c r="Q322" s="16">
        <v>0.25</v>
      </c>
      <c r="R322" s="16">
        <v>0.5</v>
      </c>
      <c r="S322" s="16">
        <v>0.33333333333333298</v>
      </c>
      <c r="T322" s="16">
        <v>0.44444444444444398</v>
      </c>
      <c r="U322" s="16">
        <v>0.2</v>
      </c>
      <c r="V322" s="16">
        <v>1</v>
      </c>
      <c r="W322" s="16">
        <v>0.5</v>
      </c>
      <c r="X322" s="16">
        <v>0.6</v>
      </c>
      <c r="Y322" s="16"/>
      <c r="Z322" s="16">
        <v>0.37735849056603799</v>
      </c>
      <c r="AA322" s="16">
        <v>0</v>
      </c>
      <c r="AB322" s="16"/>
      <c r="AC322" s="16"/>
      <c r="AD322" s="16"/>
      <c r="AE322" s="16"/>
      <c r="AF322" s="16"/>
      <c r="AG322" s="16"/>
      <c r="AH322" s="16"/>
    </row>
    <row r="323" spans="2:34" x14ac:dyDescent="0.35"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</row>
    <row r="324" spans="2:34" x14ac:dyDescent="0.35">
      <c r="B324" s="6" t="s">
        <v>175</v>
      </c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</row>
    <row r="325" spans="2:34" x14ac:dyDescent="0.35">
      <c r="B325" s="23" t="s">
        <v>47</v>
      </c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</row>
    <row r="326" spans="2:34" x14ac:dyDescent="0.35">
      <c r="B326" t="s">
        <v>157</v>
      </c>
      <c r="C326" s="16">
        <v>0.152</v>
      </c>
      <c r="D326" s="16">
        <v>0.162454873646209</v>
      </c>
      <c r="E326" s="16">
        <v>0.13793103448275901</v>
      </c>
      <c r="F326" s="16">
        <v>0.140350877192982</v>
      </c>
      <c r="G326" s="16"/>
      <c r="H326" s="16">
        <v>0.11111111111111099</v>
      </c>
      <c r="I326" s="16">
        <v>0.24657534246575299</v>
      </c>
      <c r="J326" s="16">
        <v>2.7027027027027001E-2</v>
      </c>
      <c r="K326" s="16">
        <v>8.3333333333333301E-2</v>
      </c>
      <c r="L326" s="16">
        <v>0.116666666666667</v>
      </c>
      <c r="M326" s="16">
        <v>0.2</v>
      </c>
      <c r="N326" s="16">
        <v>0.17910447761194001</v>
      </c>
      <c r="O326" s="16">
        <v>0</v>
      </c>
      <c r="P326" s="16">
        <v>0</v>
      </c>
      <c r="Q326" s="16">
        <v>0</v>
      </c>
      <c r="R326" s="16">
        <v>0.5</v>
      </c>
      <c r="S326" s="16">
        <v>0.16666666666666699</v>
      </c>
      <c r="T326" s="16">
        <v>0.33333333333333298</v>
      </c>
      <c r="U326" s="16">
        <v>0.4</v>
      </c>
      <c r="V326" s="16">
        <v>0.5</v>
      </c>
      <c r="W326" s="16">
        <v>0</v>
      </c>
      <c r="X326" s="16">
        <v>0.4</v>
      </c>
      <c r="Y326" s="16"/>
      <c r="Z326" s="16">
        <v>0.15363881401617299</v>
      </c>
      <c r="AA326" s="16">
        <v>0</v>
      </c>
      <c r="AB326" s="16"/>
      <c r="AC326" s="16"/>
      <c r="AD326" s="16"/>
      <c r="AE326" s="16"/>
      <c r="AF326" s="16"/>
      <c r="AG326" s="16"/>
      <c r="AH326" s="16"/>
    </row>
    <row r="327" spans="2:34" x14ac:dyDescent="0.35">
      <c r="B327" t="s">
        <v>158</v>
      </c>
      <c r="C327" s="16">
        <v>0.28799999999999998</v>
      </c>
      <c r="D327" s="16">
        <v>0.25631768953068601</v>
      </c>
      <c r="E327" s="16">
        <v>0.48275862068965503</v>
      </c>
      <c r="F327" s="16">
        <v>0.31578947368421101</v>
      </c>
      <c r="G327" s="16"/>
      <c r="H327" s="16">
        <v>0.30555555555555602</v>
      </c>
      <c r="I327" s="16">
        <v>0.219178082191781</v>
      </c>
      <c r="J327" s="16">
        <v>0.29729729729729698</v>
      </c>
      <c r="K327" s="16">
        <v>0.33333333333333298</v>
      </c>
      <c r="L327" s="16">
        <v>0.31666666666666698</v>
      </c>
      <c r="M327" s="16">
        <v>0.4</v>
      </c>
      <c r="N327" s="16">
        <v>0.26865671641791</v>
      </c>
      <c r="O327" s="16">
        <v>0.54545454545454497</v>
      </c>
      <c r="P327" s="16">
        <v>0.33333333333333298</v>
      </c>
      <c r="Q327" s="16">
        <v>0.75</v>
      </c>
      <c r="R327" s="16">
        <v>0</v>
      </c>
      <c r="S327" s="16">
        <v>0.16666666666666699</v>
      </c>
      <c r="T327" s="16">
        <v>0</v>
      </c>
      <c r="U327" s="16">
        <v>0.2</v>
      </c>
      <c r="V327" s="16">
        <v>0.5</v>
      </c>
      <c r="W327" s="16">
        <v>0</v>
      </c>
      <c r="X327" s="16">
        <v>0.4</v>
      </c>
      <c r="Y327" s="16"/>
      <c r="Z327" s="16">
        <v>0.280323450134771</v>
      </c>
      <c r="AA327" s="16">
        <v>1</v>
      </c>
      <c r="AB327" s="16"/>
      <c r="AC327" s="16"/>
      <c r="AD327" s="16"/>
      <c r="AE327" s="16"/>
      <c r="AF327" s="16"/>
      <c r="AG327" s="16"/>
      <c r="AH327" s="16"/>
    </row>
    <row r="328" spans="2:34" x14ac:dyDescent="0.35">
      <c r="B328" t="s">
        <v>159</v>
      </c>
      <c r="C328" s="16">
        <v>0.31733333333333302</v>
      </c>
      <c r="D328" s="16">
        <v>0.34296028880866403</v>
      </c>
      <c r="E328" s="16">
        <v>0.13793103448275901</v>
      </c>
      <c r="F328" s="16">
        <v>0.24561403508771901</v>
      </c>
      <c r="G328" s="16"/>
      <c r="H328" s="16">
        <v>0.5</v>
      </c>
      <c r="I328" s="16">
        <v>0.32876712328767099</v>
      </c>
      <c r="J328" s="16">
        <v>0.37837837837837801</v>
      </c>
      <c r="K328" s="16">
        <v>0.27083333333333298</v>
      </c>
      <c r="L328" s="16">
        <v>0.25</v>
      </c>
      <c r="M328" s="16">
        <v>0</v>
      </c>
      <c r="N328" s="16">
        <v>0.31343283582089598</v>
      </c>
      <c r="O328" s="16">
        <v>0.18181818181818199</v>
      </c>
      <c r="P328" s="16">
        <v>0.33333333333333298</v>
      </c>
      <c r="Q328" s="16">
        <v>0.25</v>
      </c>
      <c r="R328" s="16">
        <v>0.5</v>
      </c>
      <c r="S328" s="16">
        <v>0.5</v>
      </c>
      <c r="T328" s="16">
        <v>0.22222222222222199</v>
      </c>
      <c r="U328" s="16">
        <v>0.2</v>
      </c>
      <c r="V328" s="16">
        <v>0</v>
      </c>
      <c r="W328" s="16">
        <v>1</v>
      </c>
      <c r="X328" s="16">
        <v>0.2</v>
      </c>
      <c r="Y328" s="16"/>
      <c r="Z328" s="16">
        <v>0.320754716981132</v>
      </c>
      <c r="AA328" s="16">
        <v>0</v>
      </c>
      <c r="AB328" s="16"/>
      <c r="AC328" s="16"/>
      <c r="AD328" s="16"/>
      <c r="AE328" s="16"/>
      <c r="AF328" s="16"/>
      <c r="AG328" s="16"/>
      <c r="AH328" s="16"/>
    </row>
    <row r="329" spans="2:34" x14ac:dyDescent="0.35">
      <c r="B329" t="s">
        <v>160</v>
      </c>
      <c r="C329" s="16">
        <v>8.5333333333333303E-2</v>
      </c>
      <c r="D329" s="16">
        <v>8.6642599277978294E-2</v>
      </c>
      <c r="E329" s="16">
        <v>6.8965517241379296E-2</v>
      </c>
      <c r="F329" s="16">
        <v>0.105263157894737</v>
      </c>
      <c r="G329" s="16"/>
      <c r="H329" s="16">
        <v>8.3333333333333301E-2</v>
      </c>
      <c r="I329" s="16">
        <v>0.10958904109589</v>
      </c>
      <c r="J329" s="16">
        <v>2.7027027027027001E-2</v>
      </c>
      <c r="K329" s="16">
        <v>0.125</v>
      </c>
      <c r="L329" s="16">
        <v>0.116666666666667</v>
      </c>
      <c r="M329" s="16">
        <v>0.2</v>
      </c>
      <c r="N329" s="16">
        <v>4.47761194029851E-2</v>
      </c>
      <c r="O329" s="16">
        <v>0</v>
      </c>
      <c r="P329" s="16">
        <v>0</v>
      </c>
      <c r="Q329" s="16">
        <v>0</v>
      </c>
      <c r="R329" s="16">
        <v>0</v>
      </c>
      <c r="S329" s="16">
        <v>0.16666666666666699</v>
      </c>
      <c r="T329" s="16">
        <v>0.11111111111111099</v>
      </c>
      <c r="U329" s="16">
        <v>0.2</v>
      </c>
      <c r="V329" s="16">
        <v>0</v>
      </c>
      <c r="W329" s="16">
        <v>0</v>
      </c>
      <c r="X329" s="16">
        <v>0</v>
      </c>
      <c r="Y329" s="16"/>
      <c r="Z329" s="16">
        <v>8.6253369272237201E-2</v>
      </c>
      <c r="AA329" s="16">
        <v>0</v>
      </c>
      <c r="AB329" s="16"/>
      <c r="AC329" s="16"/>
      <c r="AD329" s="16"/>
      <c r="AE329" s="16"/>
      <c r="AF329" s="16"/>
      <c r="AG329" s="16"/>
      <c r="AH329" s="16"/>
    </row>
    <row r="330" spans="2:34" x14ac:dyDescent="0.35">
      <c r="B330" t="s">
        <v>161</v>
      </c>
      <c r="C330" s="16">
        <v>2.9333333333333302E-2</v>
      </c>
      <c r="D330" s="16">
        <v>2.5270758122743701E-2</v>
      </c>
      <c r="E330" s="16">
        <v>3.4482758620689703E-2</v>
      </c>
      <c r="F330" s="16">
        <v>5.2631578947368397E-2</v>
      </c>
      <c r="G330" s="16"/>
      <c r="H330" s="16">
        <v>0</v>
      </c>
      <c r="I330" s="16">
        <v>1.3698630136986301E-2</v>
      </c>
      <c r="J330" s="16">
        <v>8.1081081081081099E-2</v>
      </c>
      <c r="K330" s="16">
        <v>2.0833333333333301E-2</v>
      </c>
      <c r="L330" s="16">
        <v>1.6666666666666701E-2</v>
      </c>
      <c r="M330" s="16">
        <v>0</v>
      </c>
      <c r="N330" s="16">
        <v>4.47761194029851E-2</v>
      </c>
      <c r="O330" s="16">
        <v>0</v>
      </c>
      <c r="P330" s="16">
        <v>0.33333333333333298</v>
      </c>
      <c r="Q330" s="16">
        <v>0</v>
      </c>
      <c r="R330" s="16">
        <v>0</v>
      </c>
      <c r="S330" s="16">
        <v>0</v>
      </c>
      <c r="T330" s="16">
        <v>0.11111111111111099</v>
      </c>
      <c r="U330" s="16">
        <v>0</v>
      </c>
      <c r="V330" s="16">
        <v>0</v>
      </c>
      <c r="W330" s="16">
        <v>0</v>
      </c>
      <c r="X330" s="16">
        <v>0</v>
      </c>
      <c r="Y330" s="16"/>
      <c r="Z330" s="16">
        <v>2.9649595687331502E-2</v>
      </c>
      <c r="AA330" s="16">
        <v>0</v>
      </c>
      <c r="AB330" s="16"/>
      <c r="AC330" s="16"/>
      <c r="AD330" s="16"/>
      <c r="AE330" s="16"/>
      <c r="AF330" s="16"/>
      <c r="AG330" s="16"/>
      <c r="AH330" s="16"/>
    </row>
    <row r="331" spans="2:34" x14ac:dyDescent="0.35">
      <c r="B331" t="s">
        <v>162</v>
      </c>
      <c r="C331" s="16">
        <v>3.46666666666667E-2</v>
      </c>
      <c r="D331" s="16">
        <v>4.3321299638989202E-2</v>
      </c>
      <c r="E331" s="16">
        <v>0</v>
      </c>
      <c r="F331" s="16">
        <v>1.7543859649122799E-2</v>
      </c>
      <c r="G331" s="16"/>
      <c r="H331" s="16">
        <v>0</v>
      </c>
      <c r="I331" s="16">
        <v>4.1095890410958902E-2</v>
      </c>
      <c r="J331" s="16">
        <v>2.7027027027027001E-2</v>
      </c>
      <c r="K331" s="16">
        <v>2.0833333333333301E-2</v>
      </c>
      <c r="L331" s="16">
        <v>0.05</v>
      </c>
      <c r="M331" s="16">
        <v>0</v>
      </c>
      <c r="N331" s="16">
        <v>2.9850746268656699E-2</v>
      </c>
      <c r="O331" s="16">
        <v>9.0909090909090898E-2</v>
      </c>
      <c r="P331" s="16">
        <v>0</v>
      </c>
      <c r="Q331" s="16">
        <v>0</v>
      </c>
      <c r="R331" s="16">
        <v>0</v>
      </c>
      <c r="S331" s="16">
        <v>0</v>
      </c>
      <c r="T331" s="16">
        <v>0.22222222222222199</v>
      </c>
      <c r="U331" s="16">
        <v>0</v>
      </c>
      <c r="V331" s="16">
        <v>0</v>
      </c>
      <c r="W331" s="16">
        <v>0</v>
      </c>
      <c r="X331" s="16">
        <v>0</v>
      </c>
      <c r="Y331" s="16"/>
      <c r="Z331" s="16">
        <v>3.5040431266846403E-2</v>
      </c>
      <c r="AA331" s="16">
        <v>0</v>
      </c>
      <c r="AB331" s="16"/>
      <c r="AC331" s="16"/>
      <c r="AD331" s="16"/>
      <c r="AE331" s="16"/>
      <c r="AF331" s="16"/>
      <c r="AG331" s="16"/>
      <c r="AH331" s="16"/>
    </row>
    <row r="332" spans="2:34" x14ac:dyDescent="0.35">
      <c r="B332" t="s">
        <v>163</v>
      </c>
      <c r="C332" s="16">
        <v>9.3333333333333296E-2</v>
      </c>
      <c r="D332" s="16">
        <v>8.3032490974729201E-2</v>
      </c>
      <c r="E332" s="16">
        <v>0.13793103448275901</v>
      </c>
      <c r="F332" s="16">
        <v>0.12280701754386</v>
      </c>
      <c r="G332" s="16"/>
      <c r="H332" s="16">
        <v>0</v>
      </c>
      <c r="I332" s="16">
        <v>4.1095890410958902E-2</v>
      </c>
      <c r="J332" s="16">
        <v>0.162162162162162</v>
      </c>
      <c r="K332" s="16">
        <v>0.14583333333333301</v>
      </c>
      <c r="L332" s="16">
        <v>0.133333333333333</v>
      </c>
      <c r="M332" s="16">
        <v>0.2</v>
      </c>
      <c r="N332" s="16">
        <v>0.119402985074627</v>
      </c>
      <c r="O332" s="16">
        <v>0.18181818181818199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/>
      <c r="Z332" s="16">
        <v>9.4339622641509399E-2</v>
      </c>
      <c r="AA332" s="16">
        <v>0</v>
      </c>
      <c r="AB332" s="16"/>
      <c r="AC332" s="16"/>
      <c r="AD332" s="16"/>
      <c r="AE332" s="16"/>
      <c r="AF332" s="16"/>
      <c r="AG332" s="16"/>
      <c r="AH332" s="16"/>
    </row>
    <row r="333" spans="2:34" x14ac:dyDescent="0.35">
      <c r="B333" t="s">
        <v>164</v>
      </c>
      <c r="C333" s="16">
        <v>0.44</v>
      </c>
      <c r="D333" s="16">
        <v>0.41877256317689499</v>
      </c>
      <c r="E333" s="16">
        <v>0.62068965517241403</v>
      </c>
      <c r="F333" s="16">
        <v>0.45614035087719301</v>
      </c>
      <c r="G333" s="16"/>
      <c r="H333" s="16">
        <v>0.41666666666666702</v>
      </c>
      <c r="I333" s="16">
        <v>0.465753424657534</v>
      </c>
      <c r="J333" s="16">
        <v>0.32432432432432401</v>
      </c>
      <c r="K333" s="16">
        <v>0.41666666666666702</v>
      </c>
      <c r="L333" s="16">
        <v>0.43333333333333302</v>
      </c>
      <c r="M333" s="16">
        <v>0.6</v>
      </c>
      <c r="N333" s="16">
        <v>0.44776119402985098</v>
      </c>
      <c r="O333" s="16">
        <v>0.54545454545454497</v>
      </c>
      <c r="P333" s="16">
        <v>0.33333333333333298</v>
      </c>
      <c r="Q333" s="16">
        <v>0.75</v>
      </c>
      <c r="R333" s="16">
        <v>0.5</v>
      </c>
      <c r="S333" s="16">
        <v>0.33333333333333298</v>
      </c>
      <c r="T333" s="16">
        <v>0.33333333333333298</v>
      </c>
      <c r="U333" s="16">
        <v>0.6</v>
      </c>
      <c r="V333" s="16">
        <v>1</v>
      </c>
      <c r="W333" s="16">
        <v>0</v>
      </c>
      <c r="X333" s="16">
        <v>0.8</v>
      </c>
      <c r="Y333" s="16"/>
      <c r="Z333" s="16">
        <v>0.43396226415094302</v>
      </c>
      <c r="AA333" s="16">
        <v>1</v>
      </c>
      <c r="AB333" s="16"/>
      <c r="AC333" s="16"/>
      <c r="AD333" s="16"/>
      <c r="AE333" s="16"/>
      <c r="AF333" s="16"/>
      <c r="AG333" s="16"/>
      <c r="AH333" s="16"/>
    </row>
    <row r="334" spans="2:34" x14ac:dyDescent="0.35">
      <c r="B334" t="s">
        <v>165</v>
      </c>
      <c r="C334" s="16">
        <v>0.114666666666667</v>
      </c>
      <c r="D334" s="16">
        <v>0.111913357400722</v>
      </c>
      <c r="E334" s="16">
        <v>0.10344827586206901</v>
      </c>
      <c r="F334" s="16">
        <v>0.157894736842105</v>
      </c>
      <c r="G334" s="16"/>
      <c r="H334" s="16">
        <v>8.3333333333333301E-2</v>
      </c>
      <c r="I334" s="16">
        <v>0.123287671232877</v>
      </c>
      <c r="J334" s="16">
        <v>0.108108108108108</v>
      </c>
      <c r="K334" s="16">
        <v>0.14583333333333301</v>
      </c>
      <c r="L334" s="16">
        <v>0.133333333333333</v>
      </c>
      <c r="M334" s="16">
        <v>0.2</v>
      </c>
      <c r="N334" s="16">
        <v>8.9552238805970102E-2</v>
      </c>
      <c r="O334" s="16">
        <v>0</v>
      </c>
      <c r="P334" s="16">
        <v>0.33333333333333298</v>
      </c>
      <c r="Q334" s="16">
        <v>0</v>
      </c>
      <c r="R334" s="16">
        <v>0</v>
      </c>
      <c r="S334" s="16">
        <v>0.16666666666666699</v>
      </c>
      <c r="T334" s="16">
        <v>0.22222222222222199</v>
      </c>
      <c r="U334" s="16">
        <v>0.2</v>
      </c>
      <c r="V334" s="16">
        <v>0</v>
      </c>
      <c r="W334" s="16">
        <v>0</v>
      </c>
      <c r="X334" s="16">
        <v>0</v>
      </c>
      <c r="Y334" s="16"/>
      <c r="Z334" s="16">
        <v>0.115902964959569</v>
      </c>
      <c r="AA334" s="16">
        <v>0</v>
      </c>
      <c r="AB334" s="16"/>
      <c r="AC334" s="16"/>
      <c r="AD334" s="16"/>
      <c r="AE334" s="16"/>
      <c r="AF334" s="16"/>
      <c r="AG334" s="16"/>
      <c r="AH334" s="16"/>
    </row>
    <row r="335" spans="2:34" x14ac:dyDescent="0.35">
      <c r="B335" t="s">
        <v>166</v>
      </c>
      <c r="C335" s="16">
        <v>0.32533333333333297</v>
      </c>
      <c r="D335" s="16">
        <v>0.30685920577617298</v>
      </c>
      <c r="E335" s="16">
        <v>0.51724137931034497</v>
      </c>
      <c r="F335" s="16">
        <v>0.29824561403508798</v>
      </c>
      <c r="G335" s="16"/>
      <c r="H335" s="16">
        <v>0.33333333333333298</v>
      </c>
      <c r="I335" s="16">
        <v>0.34246575342465801</v>
      </c>
      <c r="J335" s="16">
        <v>0.21621621621621601</v>
      </c>
      <c r="K335" s="16">
        <v>0.27083333333333298</v>
      </c>
      <c r="L335" s="16">
        <v>0.3</v>
      </c>
      <c r="M335" s="16">
        <v>0.4</v>
      </c>
      <c r="N335" s="16">
        <v>0.35820895522388102</v>
      </c>
      <c r="O335" s="16">
        <v>0.54545454545454497</v>
      </c>
      <c r="P335" s="16">
        <v>0</v>
      </c>
      <c r="Q335" s="16">
        <v>0.75</v>
      </c>
      <c r="R335" s="16">
        <v>0.5</v>
      </c>
      <c r="S335" s="16">
        <v>0.16666666666666699</v>
      </c>
      <c r="T335" s="16">
        <v>0.11111111111111099</v>
      </c>
      <c r="U335" s="16">
        <v>0.4</v>
      </c>
      <c r="V335" s="16">
        <v>1</v>
      </c>
      <c r="W335" s="16">
        <v>0</v>
      </c>
      <c r="X335" s="16">
        <v>0.8</v>
      </c>
      <c r="Y335" s="16"/>
      <c r="Z335" s="16">
        <v>0.31805929919137499</v>
      </c>
      <c r="AA335" s="16">
        <v>1</v>
      </c>
      <c r="AB335" s="16"/>
      <c r="AC335" s="16"/>
      <c r="AD335" s="16"/>
      <c r="AE335" s="16"/>
      <c r="AF335" s="16"/>
      <c r="AG335" s="16"/>
      <c r="AH335" s="16"/>
    </row>
    <row r="336" spans="2:34" x14ac:dyDescent="0.35"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</row>
    <row r="337" spans="2:34" x14ac:dyDescent="0.35">
      <c r="B337" s="6" t="s">
        <v>176</v>
      </c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</row>
    <row r="338" spans="2:34" x14ac:dyDescent="0.35">
      <c r="B338" s="23" t="s">
        <v>47</v>
      </c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</row>
    <row r="339" spans="2:34" x14ac:dyDescent="0.35">
      <c r="B339" t="s">
        <v>157</v>
      </c>
      <c r="C339" s="16">
        <v>0.13066666666666699</v>
      </c>
      <c r="D339" s="16">
        <v>0.13718411552346599</v>
      </c>
      <c r="E339" s="16">
        <v>0.13793103448275901</v>
      </c>
      <c r="F339" s="16">
        <v>0.105263157894737</v>
      </c>
      <c r="G339" s="16"/>
      <c r="H339" s="16">
        <v>0.194444444444444</v>
      </c>
      <c r="I339" s="16">
        <v>0.164383561643836</v>
      </c>
      <c r="J339" s="16">
        <v>0.108108108108108</v>
      </c>
      <c r="K339" s="16">
        <v>8.3333333333333301E-2</v>
      </c>
      <c r="L339" s="16">
        <v>6.6666666666666693E-2</v>
      </c>
      <c r="M339" s="16">
        <v>0.4</v>
      </c>
      <c r="N339" s="16">
        <v>0.104477611940299</v>
      </c>
      <c r="O339" s="16">
        <v>0</v>
      </c>
      <c r="P339" s="16">
        <v>0</v>
      </c>
      <c r="Q339" s="16">
        <v>0</v>
      </c>
      <c r="R339" s="16">
        <v>0</v>
      </c>
      <c r="S339" s="16">
        <v>0.16666666666666699</v>
      </c>
      <c r="T339" s="16">
        <v>0.44444444444444398</v>
      </c>
      <c r="U339" s="16">
        <v>0.4</v>
      </c>
      <c r="V339" s="16">
        <v>0.5</v>
      </c>
      <c r="W339" s="16">
        <v>0</v>
      </c>
      <c r="X339" s="16">
        <v>0.2</v>
      </c>
      <c r="Y339" s="16"/>
      <c r="Z339" s="16">
        <v>0.129380053908356</v>
      </c>
      <c r="AA339" s="16">
        <v>0.5</v>
      </c>
      <c r="AB339" s="16"/>
      <c r="AC339" s="16"/>
      <c r="AD339" s="16"/>
      <c r="AE339" s="16"/>
      <c r="AF339" s="16"/>
      <c r="AG339" s="16"/>
      <c r="AH339" s="16"/>
    </row>
    <row r="340" spans="2:34" x14ac:dyDescent="0.35">
      <c r="B340" t="s">
        <v>158</v>
      </c>
      <c r="C340" s="16">
        <v>0.17066666666666699</v>
      </c>
      <c r="D340" s="16">
        <v>0.15884476534295999</v>
      </c>
      <c r="E340" s="16">
        <v>0.20689655172413801</v>
      </c>
      <c r="F340" s="16">
        <v>0.22807017543859601</v>
      </c>
      <c r="G340" s="16"/>
      <c r="H340" s="16">
        <v>0.16666666666666699</v>
      </c>
      <c r="I340" s="16">
        <v>0.150684931506849</v>
      </c>
      <c r="J340" s="16">
        <v>0.135135135135135</v>
      </c>
      <c r="K340" s="16">
        <v>0.20833333333333301</v>
      </c>
      <c r="L340" s="16">
        <v>0.18333333333333299</v>
      </c>
      <c r="M340" s="16">
        <v>0</v>
      </c>
      <c r="N340" s="16">
        <v>0.14925373134328401</v>
      </c>
      <c r="O340" s="16">
        <v>0.27272727272727298</v>
      </c>
      <c r="P340" s="16">
        <v>0.33333333333333298</v>
      </c>
      <c r="Q340" s="16">
        <v>0.5</v>
      </c>
      <c r="R340" s="16">
        <v>0</v>
      </c>
      <c r="S340" s="16">
        <v>0.16666666666666699</v>
      </c>
      <c r="T340" s="16">
        <v>0</v>
      </c>
      <c r="U340" s="16">
        <v>0.2</v>
      </c>
      <c r="V340" s="16">
        <v>0.5</v>
      </c>
      <c r="W340" s="16">
        <v>0</v>
      </c>
      <c r="X340" s="16">
        <v>0.4</v>
      </c>
      <c r="Y340" s="16"/>
      <c r="Z340" s="16">
        <v>0.16711590296496001</v>
      </c>
      <c r="AA340" s="16">
        <v>0</v>
      </c>
      <c r="AB340" s="16"/>
      <c r="AC340" s="16"/>
      <c r="AD340" s="16"/>
      <c r="AE340" s="16"/>
      <c r="AF340" s="16"/>
      <c r="AG340" s="16"/>
      <c r="AH340" s="16"/>
    </row>
    <row r="341" spans="2:34" x14ac:dyDescent="0.35">
      <c r="B341" t="s">
        <v>159</v>
      </c>
      <c r="C341" s="16">
        <v>0.312</v>
      </c>
      <c r="D341" s="16">
        <v>0.31046931407942202</v>
      </c>
      <c r="E341" s="16">
        <v>0.34482758620689702</v>
      </c>
      <c r="F341" s="16">
        <v>0.24561403508771901</v>
      </c>
      <c r="G341" s="16"/>
      <c r="H341" s="16">
        <v>0.36111111111111099</v>
      </c>
      <c r="I341" s="16">
        <v>0.36986301369863001</v>
      </c>
      <c r="J341" s="16">
        <v>0.21621621621621601</v>
      </c>
      <c r="K341" s="16">
        <v>0.33333333333333298</v>
      </c>
      <c r="L341" s="16">
        <v>0.233333333333333</v>
      </c>
      <c r="M341" s="16">
        <v>0</v>
      </c>
      <c r="N341" s="16">
        <v>0.34328358208955201</v>
      </c>
      <c r="O341" s="16">
        <v>0.54545454545454497</v>
      </c>
      <c r="P341" s="16">
        <v>0.33333333333333298</v>
      </c>
      <c r="Q341" s="16">
        <v>0.5</v>
      </c>
      <c r="R341" s="16">
        <v>0.5</v>
      </c>
      <c r="S341" s="16">
        <v>0.16666666666666699</v>
      </c>
      <c r="T341" s="16">
        <v>0.22222222222222199</v>
      </c>
      <c r="U341" s="16">
        <v>0.2</v>
      </c>
      <c r="V341" s="16">
        <v>0</v>
      </c>
      <c r="W341" s="16">
        <v>0</v>
      </c>
      <c r="X341" s="16">
        <v>0.4</v>
      </c>
      <c r="Y341" s="16"/>
      <c r="Z341" s="16">
        <v>0.31266846361186001</v>
      </c>
      <c r="AA341" s="16">
        <v>0.5</v>
      </c>
      <c r="AB341" s="16"/>
      <c r="AC341" s="16"/>
      <c r="AD341" s="16"/>
      <c r="AE341" s="16"/>
      <c r="AF341" s="16"/>
      <c r="AG341" s="16"/>
      <c r="AH341" s="16"/>
    </row>
    <row r="342" spans="2:34" x14ac:dyDescent="0.35">
      <c r="B342" t="s">
        <v>160</v>
      </c>
      <c r="C342" s="16">
        <v>0.16</v>
      </c>
      <c r="D342" s="16">
        <v>0.15884476534295999</v>
      </c>
      <c r="E342" s="16">
        <v>0.17241379310344801</v>
      </c>
      <c r="F342" s="16">
        <v>0.19298245614035101</v>
      </c>
      <c r="G342" s="16"/>
      <c r="H342" s="16">
        <v>8.3333333333333301E-2</v>
      </c>
      <c r="I342" s="16">
        <v>0.17808219178082199</v>
      </c>
      <c r="J342" s="16">
        <v>0.24324324324324301</v>
      </c>
      <c r="K342" s="16">
        <v>0.125</v>
      </c>
      <c r="L342" s="16">
        <v>0.233333333333333</v>
      </c>
      <c r="M342" s="16">
        <v>0.2</v>
      </c>
      <c r="N342" s="16">
        <v>0.104477611940299</v>
      </c>
      <c r="O342" s="16">
        <v>0</v>
      </c>
      <c r="P342" s="16">
        <v>0.33333333333333298</v>
      </c>
      <c r="Q342" s="16">
        <v>0</v>
      </c>
      <c r="R342" s="16">
        <v>0.5</v>
      </c>
      <c r="S342" s="16">
        <v>0.16666666666666699</v>
      </c>
      <c r="T342" s="16">
        <v>0.11111111111111099</v>
      </c>
      <c r="U342" s="16">
        <v>0.2</v>
      </c>
      <c r="V342" s="16">
        <v>0</v>
      </c>
      <c r="W342" s="16">
        <v>1</v>
      </c>
      <c r="X342" s="16">
        <v>0</v>
      </c>
      <c r="Y342" s="16"/>
      <c r="Z342" s="16">
        <v>0.16172506738544501</v>
      </c>
      <c r="AA342" s="16">
        <v>0</v>
      </c>
      <c r="AB342" s="16"/>
      <c r="AC342" s="16"/>
      <c r="AD342" s="16"/>
      <c r="AE342" s="16"/>
      <c r="AF342" s="16"/>
      <c r="AG342" s="16"/>
      <c r="AH342" s="16"/>
    </row>
    <row r="343" spans="2:34" x14ac:dyDescent="0.35">
      <c r="B343" t="s">
        <v>161</v>
      </c>
      <c r="C343" s="16">
        <v>5.06666666666667E-2</v>
      </c>
      <c r="D343" s="16">
        <v>5.4151624548736503E-2</v>
      </c>
      <c r="E343" s="16">
        <v>3.4482758620689703E-2</v>
      </c>
      <c r="F343" s="16">
        <v>5.2631578947368397E-2</v>
      </c>
      <c r="G343" s="16"/>
      <c r="H343" s="16">
        <v>8.3333333333333301E-2</v>
      </c>
      <c r="I343" s="16">
        <v>2.7397260273972601E-2</v>
      </c>
      <c r="J343" s="16">
        <v>5.4054054054054099E-2</v>
      </c>
      <c r="K343" s="16">
        <v>2.0833333333333301E-2</v>
      </c>
      <c r="L343" s="16">
        <v>0.1</v>
      </c>
      <c r="M343" s="16">
        <v>0.2</v>
      </c>
      <c r="N343" s="16">
        <v>5.9701492537313397E-2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/>
      <c r="Z343" s="16">
        <v>5.1212938005390798E-2</v>
      </c>
      <c r="AA343" s="16">
        <v>0</v>
      </c>
      <c r="AB343" s="16"/>
      <c r="AC343" s="16"/>
      <c r="AD343" s="16"/>
      <c r="AE343" s="16"/>
      <c r="AF343" s="16"/>
      <c r="AG343" s="16"/>
      <c r="AH343" s="16"/>
    </row>
    <row r="344" spans="2:34" x14ac:dyDescent="0.35">
      <c r="B344" t="s">
        <v>162</v>
      </c>
      <c r="C344" s="16">
        <v>3.7333333333333302E-2</v>
      </c>
      <c r="D344" s="16">
        <v>5.0541516245487403E-2</v>
      </c>
      <c r="E344" s="16">
        <v>0</v>
      </c>
      <c r="F344" s="16">
        <v>0</v>
      </c>
      <c r="G344" s="16"/>
      <c r="H344" s="16">
        <v>0</v>
      </c>
      <c r="I344" s="16">
        <v>4.1095890410958902E-2</v>
      </c>
      <c r="J344" s="16">
        <v>5.4054054054054099E-2</v>
      </c>
      <c r="K344" s="16">
        <v>2.0833333333333301E-2</v>
      </c>
      <c r="L344" s="16">
        <v>6.6666666666666693E-2</v>
      </c>
      <c r="M344" s="16">
        <v>0</v>
      </c>
      <c r="N344" s="16">
        <v>2.9850746268656699E-2</v>
      </c>
      <c r="O344" s="16">
        <v>0</v>
      </c>
      <c r="P344" s="16">
        <v>0</v>
      </c>
      <c r="Q344" s="16">
        <v>0</v>
      </c>
      <c r="R344" s="16">
        <v>0</v>
      </c>
      <c r="S344" s="16">
        <v>0.16666666666666699</v>
      </c>
      <c r="T344" s="16">
        <v>0.11111111111111099</v>
      </c>
      <c r="U344" s="16">
        <v>0</v>
      </c>
      <c r="V344" s="16">
        <v>0</v>
      </c>
      <c r="W344" s="16">
        <v>0</v>
      </c>
      <c r="X344" s="16">
        <v>0</v>
      </c>
      <c r="Y344" s="16"/>
      <c r="Z344" s="16">
        <v>3.77358490566038E-2</v>
      </c>
      <c r="AA344" s="16">
        <v>0</v>
      </c>
      <c r="AB344" s="16"/>
      <c r="AC344" s="16"/>
      <c r="AD344" s="16"/>
      <c r="AE344" s="16"/>
      <c r="AF344" s="16"/>
      <c r="AG344" s="16"/>
      <c r="AH344" s="16"/>
    </row>
    <row r="345" spans="2:34" x14ac:dyDescent="0.35">
      <c r="B345" t="s">
        <v>163</v>
      </c>
      <c r="C345" s="16">
        <v>0.13866666666666699</v>
      </c>
      <c r="D345" s="16">
        <v>0.129963898916967</v>
      </c>
      <c r="E345" s="16">
        <v>0.10344827586206901</v>
      </c>
      <c r="F345" s="16">
        <v>0.175438596491228</v>
      </c>
      <c r="G345" s="16"/>
      <c r="H345" s="16">
        <v>0.11111111111111099</v>
      </c>
      <c r="I345" s="16">
        <v>6.8493150684931503E-2</v>
      </c>
      <c r="J345" s="16">
        <v>0.18918918918918901</v>
      </c>
      <c r="K345" s="16">
        <v>0.20833333333333301</v>
      </c>
      <c r="L345" s="16">
        <v>0.116666666666667</v>
      </c>
      <c r="M345" s="16">
        <v>0.2</v>
      </c>
      <c r="N345" s="16">
        <v>0.20895522388059701</v>
      </c>
      <c r="O345" s="16">
        <v>0.18181818181818199</v>
      </c>
      <c r="P345" s="16">
        <v>0</v>
      </c>
      <c r="Q345" s="16">
        <v>0</v>
      </c>
      <c r="R345" s="16">
        <v>0</v>
      </c>
      <c r="S345" s="16">
        <v>0.16666666666666699</v>
      </c>
      <c r="T345" s="16">
        <v>0.11111111111111099</v>
      </c>
      <c r="U345" s="16">
        <v>0</v>
      </c>
      <c r="V345" s="16">
        <v>0</v>
      </c>
      <c r="W345" s="16">
        <v>0</v>
      </c>
      <c r="X345" s="16">
        <v>0</v>
      </c>
      <c r="Y345" s="16"/>
      <c r="Z345" s="16">
        <v>0.140161725067385</v>
      </c>
      <c r="AA345" s="16">
        <v>0</v>
      </c>
      <c r="AB345" s="16"/>
      <c r="AC345" s="16"/>
      <c r="AD345" s="16"/>
      <c r="AE345" s="16"/>
      <c r="AF345" s="16"/>
      <c r="AG345" s="16"/>
      <c r="AH345" s="16"/>
    </row>
    <row r="346" spans="2:34" x14ac:dyDescent="0.35">
      <c r="B346" t="s">
        <v>164</v>
      </c>
      <c r="C346" s="16">
        <v>0.30133333333333301</v>
      </c>
      <c r="D346" s="16">
        <v>0.29602888086642598</v>
      </c>
      <c r="E346" s="16">
        <v>0.34482758620689702</v>
      </c>
      <c r="F346" s="16">
        <v>0.33333333333333298</v>
      </c>
      <c r="G346" s="16"/>
      <c r="H346" s="16">
        <v>0.36111111111111099</v>
      </c>
      <c r="I346" s="16">
        <v>0.31506849315068503</v>
      </c>
      <c r="J346" s="16">
        <v>0.24324324324324301</v>
      </c>
      <c r="K346" s="16">
        <v>0.29166666666666702</v>
      </c>
      <c r="L346" s="16">
        <v>0.25</v>
      </c>
      <c r="M346" s="16">
        <v>0.4</v>
      </c>
      <c r="N346" s="16">
        <v>0.25373134328358199</v>
      </c>
      <c r="O346" s="16">
        <v>0.27272727272727298</v>
      </c>
      <c r="P346" s="16">
        <v>0.33333333333333298</v>
      </c>
      <c r="Q346" s="16">
        <v>0.5</v>
      </c>
      <c r="R346" s="16">
        <v>0</v>
      </c>
      <c r="S346" s="16">
        <v>0.33333333333333298</v>
      </c>
      <c r="T346" s="16">
        <v>0.44444444444444398</v>
      </c>
      <c r="U346" s="16">
        <v>0.6</v>
      </c>
      <c r="V346" s="16">
        <v>1</v>
      </c>
      <c r="W346" s="16">
        <v>0</v>
      </c>
      <c r="X346" s="16">
        <v>0.6</v>
      </c>
      <c r="Y346" s="16"/>
      <c r="Z346" s="16">
        <v>0.29649595687331498</v>
      </c>
      <c r="AA346" s="16">
        <v>0.5</v>
      </c>
      <c r="AB346" s="16"/>
      <c r="AC346" s="16"/>
      <c r="AD346" s="16"/>
      <c r="AE346" s="16"/>
      <c r="AF346" s="16"/>
      <c r="AG346" s="16"/>
      <c r="AH346" s="16"/>
    </row>
    <row r="347" spans="2:34" x14ac:dyDescent="0.35">
      <c r="B347" t="s">
        <v>165</v>
      </c>
      <c r="C347" s="16">
        <v>0.210666666666667</v>
      </c>
      <c r="D347" s="16">
        <v>0.212996389891697</v>
      </c>
      <c r="E347" s="16">
        <v>0.20689655172413801</v>
      </c>
      <c r="F347" s="16">
        <v>0.24561403508771901</v>
      </c>
      <c r="G347" s="16"/>
      <c r="H347" s="16">
        <v>0.16666666666666699</v>
      </c>
      <c r="I347" s="16">
        <v>0.20547945205479501</v>
      </c>
      <c r="J347" s="16">
        <v>0.29729729729729698</v>
      </c>
      <c r="K347" s="16">
        <v>0.14583333333333301</v>
      </c>
      <c r="L347" s="16">
        <v>0.33333333333333298</v>
      </c>
      <c r="M347" s="16">
        <v>0.4</v>
      </c>
      <c r="N347" s="16">
        <v>0.164179104477612</v>
      </c>
      <c r="O347" s="16">
        <v>0</v>
      </c>
      <c r="P347" s="16">
        <v>0.33333333333333298</v>
      </c>
      <c r="Q347" s="16">
        <v>0</v>
      </c>
      <c r="R347" s="16">
        <v>0.5</v>
      </c>
      <c r="S347" s="16">
        <v>0.16666666666666699</v>
      </c>
      <c r="T347" s="16">
        <v>0.11111111111111099</v>
      </c>
      <c r="U347" s="16">
        <v>0.2</v>
      </c>
      <c r="V347" s="16">
        <v>0</v>
      </c>
      <c r="W347" s="16">
        <v>1</v>
      </c>
      <c r="X347" s="16">
        <v>0</v>
      </c>
      <c r="Y347" s="16"/>
      <c r="Z347" s="16">
        <v>0.21293800539083599</v>
      </c>
      <c r="AA347" s="16">
        <v>0</v>
      </c>
      <c r="AB347" s="16"/>
      <c r="AC347" s="16"/>
      <c r="AD347" s="16"/>
      <c r="AE347" s="16"/>
      <c r="AF347" s="16"/>
      <c r="AG347" s="16"/>
      <c r="AH347" s="16"/>
    </row>
    <row r="348" spans="2:34" x14ac:dyDescent="0.35">
      <c r="B348" t="s">
        <v>166</v>
      </c>
      <c r="C348" s="16">
        <v>9.0666666666666701E-2</v>
      </c>
      <c r="D348" s="16">
        <v>8.3032490974729201E-2</v>
      </c>
      <c r="E348" s="16">
        <v>0.13793103448275901</v>
      </c>
      <c r="F348" s="16">
        <v>8.7719298245614002E-2</v>
      </c>
      <c r="G348" s="16"/>
      <c r="H348" s="16">
        <v>0.194444444444444</v>
      </c>
      <c r="I348" s="16">
        <v>0.10958904109589</v>
      </c>
      <c r="J348" s="16">
        <v>-5.4054054054054099E-2</v>
      </c>
      <c r="K348" s="16">
        <v>0.14583333333333301</v>
      </c>
      <c r="L348" s="16">
        <v>-8.3333333333333398E-2</v>
      </c>
      <c r="M348" s="16">
        <v>0</v>
      </c>
      <c r="N348" s="16">
        <v>8.9552238805970102E-2</v>
      </c>
      <c r="O348" s="16">
        <v>0.27272727272727298</v>
      </c>
      <c r="P348" s="16">
        <v>0</v>
      </c>
      <c r="Q348" s="16">
        <v>0.5</v>
      </c>
      <c r="R348" s="16">
        <v>-0.5</v>
      </c>
      <c r="S348" s="16">
        <v>0.16666666666666699</v>
      </c>
      <c r="T348" s="16">
        <v>0.33333333333333298</v>
      </c>
      <c r="U348" s="16">
        <v>0.4</v>
      </c>
      <c r="V348" s="16">
        <v>1</v>
      </c>
      <c r="W348" s="16">
        <v>-1</v>
      </c>
      <c r="X348" s="16">
        <v>0.6</v>
      </c>
      <c r="Y348" s="16"/>
      <c r="Z348" s="16">
        <v>8.3557951482479798E-2</v>
      </c>
      <c r="AA348" s="16">
        <v>0.5</v>
      </c>
      <c r="AB348" s="16"/>
      <c r="AC348" s="16"/>
      <c r="AD348" s="16"/>
      <c r="AE348" s="16"/>
      <c r="AF348" s="16"/>
      <c r="AG348" s="16"/>
      <c r="AH348" s="16"/>
    </row>
    <row r="349" spans="2:34" x14ac:dyDescent="0.35"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</row>
    <row r="350" spans="2:34" x14ac:dyDescent="0.35">
      <c r="B350" s="6" t="s">
        <v>182</v>
      </c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</row>
    <row r="351" spans="2:34" x14ac:dyDescent="0.35">
      <c r="B351" s="23" t="s">
        <v>47</v>
      </c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</row>
    <row r="352" spans="2:34" x14ac:dyDescent="0.35">
      <c r="B352" t="s">
        <v>179</v>
      </c>
      <c r="C352" s="16">
        <v>0.48799999999999999</v>
      </c>
      <c r="D352" s="16">
        <v>0.494584837545126</v>
      </c>
      <c r="E352" s="16">
        <v>0.34482758620689702</v>
      </c>
      <c r="F352" s="16">
        <v>0.50877192982456099</v>
      </c>
      <c r="G352" s="16"/>
      <c r="H352" s="16">
        <v>0.55555555555555602</v>
      </c>
      <c r="I352" s="16">
        <v>0.41095890410958902</v>
      </c>
      <c r="J352" s="16">
        <v>0.35135135135135098</v>
      </c>
      <c r="K352" s="16">
        <v>0.5</v>
      </c>
      <c r="L352" s="16">
        <v>0.46666666666666701</v>
      </c>
      <c r="M352" s="16">
        <v>0.6</v>
      </c>
      <c r="N352" s="16">
        <v>0.56716417910447803</v>
      </c>
      <c r="O352" s="16">
        <v>0.63636363636363602</v>
      </c>
      <c r="P352" s="16">
        <v>0.66666666666666696</v>
      </c>
      <c r="Q352" s="16">
        <v>0.25</v>
      </c>
      <c r="R352" s="16">
        <v>0.5</v>
      </c>
      <c r="S352" s="16">
        <v>0.33333333333333298</v>
      </c>
      <c r="T352" s="16">
        <v>0.66666666666666696</v>
      </c>
      <c r="U352" s="16">
        <v>0.4</v>
      </c>
      <c r="V352" s="16">
        <v>1</v>
      </c>
      <c r="W352" s="16">
        <v>0.5</v>
      </c>
      <c r="X352" s="16">
        <v>0.6</v>
      </c>
      <c r="Y352" s="16"/>
      <c r="Z352" s="16">
        <v>0.48787061994609199</v>
      </c>
      <c r="AA352" s="16">
        <v>1</v>
      </c>
      <c r="AB352" s="16"/>
      <c r="AC352" s="16"/>
      <c r="AD352" s="16"/>
      <c r="AE352" s="16"/>
      <c r="AF352" s="16"/>
      <c r="AG352" s="16"/>
      <c r="AH352" s="16"/>
    </row>
    <row r="353" spans="2:34" x14ac:dyDescent="0.35">
      <c r="B353" t="s">
        <v>180</v>
      </c>
      <c r="C353" s="16">
        <v>0.357333333333333</v>
      </c>
      <c r="D353" s="16">
        <v>0.34657039711191301</v>
      </c>
      <c r="E353" s="16">
        <v>0.44827586206896602</v>
      </c>
      <c r="F353" s="16">
        <v>0.40350877192982498</v>
      </c>
      <c r="G353" s="16"/>
      <c r="H353" s="16">
        <v>0.25</v>
      </c>
      <c r="I353" s="16">
        <v>0.43835616438356201</v>
      </c>
      <c r="J353" s="16">
        <v>0.48648648648648701</v>
      </c>
      <c r="K353" s="16">
        <v>0.33333333333333298</v>
      </c>
      <c r="L353" s="16">
        <v>0.4</v>
      </c>
      <c r="M353" s="16">
        <v>0.2</v>
      </c>
      <c r="N353" s="16">
        <v>0.29850746268656703</v>
      </c>
      <c r="O353" s="16">
        <v>0.18181818181818199</v>
      </c>
      <c r="P353" s="16">
        <v>0</v>
      </c>
      <c r="Q353" s="16">
        <v>0.5</v>
      </c>
      <c r="R353" s="16">
        <v>0</v>
      </c>
      <c r="S353" s="16">
        <v>0.66666666666666696</v>
      </c>
      <c r="T353" s="16">
        <v>0.22222222222222199</v>
      </c>
      <c r="U353" s="16">
        <v>0.6</v>
      </c>
      <c r="V353" s="16">
        <v>0</v>
      </c>
      <c r="W353" s="16">
        <v>0</v>
      </c>
      <c r="X353" s="16">
        <v>0.2</v>
      </c>
      <c r="Y353" s="16"/>
      <c r="Z353" s="16">
        <v>0.35579514824797798</v>
      </c>
      <c r="AA353" s="16">
        <v>0</v>
      </c>
      <c r="AB353" s="16"/>
      <c r="AC353" s="16"/>
      <c r="AD353" s="16"/>
      <c r="AE353" s="16"/>
      <c r="AF353" s="16"/>
      <c r="AG353" s="16"/>
      <c r="AH353" s="16"/>
    </row>
    <row r="354" spans="2:34" x14ac:dyDescent="0.35">
      <c r="B354" t="s">
        <v>54</v>
      </c>
      <c r="C354" s="16">
        <v>0.15466666666666701</v>
      </c>
      <c r="D354" s="16">
        <v>0.15884476534295999</v>
      </c>
      <c r="E354" s="16">
        <v>0.20689655172413801</v>
      </c>
      <c r="F354" s="16">
        <v>8.7719298245614002E-2</v>
      </c>
      <c r="G354" s="16"/>
      <c r="H354" s="16">
        <v>0.194444444444444</v>
      </c>
      <c r="I354" s="16">
        <v>0.150684931506849</v>
      </c>
      <c r="J354" s="16">
        <v>0.162162162162162</v>
      </c>
      <c r="K354" s="16">
        <v>0.16666666666666699</v>
      </c>
      <c r="L354" s="16">
        <v>0.133333333333333</v>
      </c>
      <c r="M354" s="16">
        <v>0.2</v>
      </c>
      <c r="N354" s="16">
        <v>0.134328358208955</v>
      </c>
      <c r="O354" s="16">
        <v>0.18181818181818199</v>
      </c>
      <c r="P354" s="16">
        <v>0.33333333333333298</v>
      </c>
      <c r="Q354" s="16">
        <v>0.25</v>
      </c>
      <c r="R354" s="16">
        <v>0.5</v>
      </c>
      <c r="S354" s="16">
        <v>0</v>
      </c>
      <c r="T354" s="16">
        <v>0.11111111111111099</v>
      </c>
      <c r="U354" s="16">
        <v>0</v>
      </c>
      <c r="V354" s="16">
        <v>0</v>
      </c>
      <c r="W354" s="16">
        <v>0.5</v>
      </c>
      <c r="X354" s="16">
        <v>0.2</v>
      </c>
      <c r="Y354" s="16"/>
      <c r="Z354" s="16">
        <v>0.15633423180593001</v>
      </c>
      <c r="AA354" s="16">
        <v>0</v>
      </c>
      <c r="AB354" s="16"/>
      <c r="AC354" s="16"/>
      <c r="AD354" s="16"/>
      <c r="AE354" s="16"/>
      <c r="AF354" s="16"/>
      <c r="AG354" s="16"/>
      <c r="AH354" s="16"/>
    </row>
    <row r="355" spans="2:34" x14ac:dyDescent="0.35"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</row>
    <row r="356" spans="2:34" x14ac:dyDescent="0.35">
      <c r="B356" s="6" t="s">
        <v>183</v>
      </c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</row>
    <row r="357" spans="2:34" x14ac:dyDescent="0.35">
      <c r="B357" s="23" t="s">
        <v>47</v>
      </c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</row>
    <row r="358" spans="2:34" x14ac:dyDescent="0.35">
      <c r="B358" t="s">
        <v>179</v>
      </c>
      <c r="C358" s="16">
        <v>0.51733333333333298</v>
      </c>
      <c r="D358" s="16">
        <v>0.54512635379061403</v>
      </c>
      <c r="E358" s="16">
        <v>0.27586206896551702</v>
      </c>
      <c r="F358" s="16">
        <v>0.49122807017543901</v>
      </c>
      <c r="G358" s="16"/>
      <c r="H358" s="16">
        <v>0.58333333333333304</v>
      </c>
      <c r="I358" s="16">
        <v>0.43835616438356201</v>
      </c>
      <c r="J358" s="16">
        <v>0.37837837837837801</v>
      </c>
      <c r="K358" s="16">
        <v>0.58333333333333304</v>
      </c>
      <c r="L358" s="16">
        <v>0.53333333333333299</v>
      </c>
      <c r="M358" s="16">
        <v>0.8</v>
      </c>
      <c r="N358" s="16">
        <v>0.537313432835821</v>
      </c>
      <c r="O358" s="16">
        <v>0.63636363636363602</v>
      </c>
      <c r="P358" s="16">
        <v>0.66666666666666696</v>
      </c>
      <c r="Q358" s="16">
        <v>0.25</v>
      </c>
      <c r="R358" s="16">
        <v>0.5</v>
      </c>
      <c r="S358" s="16">
        <v>0.33333333333333298</v>
      </c>
      <c r="T358" s="16">
        <v>0.66666666666666696</v>
      </c>
      <c r="U358" s="16">
        <v>0.6</v>
      </c>
      <c r="V358" s="16">
        <v>1</v>
      </c>
      <c r="W358" s="16">
        <v>0.5</v>
      </c>
      <c r="X358" s="16">
        <v>0.4</v>
      </c>
      <c r="Y358" s="16"/>
      <c r="Z358" s="16">
        <v>0.51752021563342299</v>
      </c>
      <c r="AA358" s="16">
        <v>1</v>
      </c>
      <c r="AB358" s="16"/>
      <c r="AC358" s="16"/>
      <c r="AD358" s="16"/>
      <c r="AE358" s="16"/>
      <c r="AF358" s="16"/>
      <c r="AG358" s="16"/>
      <c r="AH358" s="16"/>
    </row>
    <row r="359" spans="2:34" x14ac:dyDescent="0.35">
      <c r="B359" t="s">
        <v>180</v>
      </c>
      <c r="C359" s="16">
        <v>0.34666666666666701</v>
      </c>
      <c r="D359" s="16">
        <v>0.314079422382672</v>
      </c>
      <c r="E359" s="16">
        <v>0.55172413793103403</v>
      </c>
      <c r="F359" s="16">
        <v>0.43859649122806998</v>
      </c>
      <c r="G359" s="16"/>
      <c r="H359" s="16">
        <v>0.27777777777777801</v>
      </c>
      <c r="I359" s="16">
        <v>0.41095890410958902</v>
      </c>
      <c r="J359" s="16">
        <v>0.45945945945945899</v>
      </c>
      <c r="K359" s="16">
        <v>0.27083333333333298</v>
      </c>
      <c r="L359" s="16">
        <v>0.36666666666666697</v>
      </c>
      <c r="M359" s="16">
        <v>0</v>
      </c>
      <c r="N359" s="16">
        <v>0.34328358208955201</v>
      </c>
      <c r="O359" s="16">
        <v>0.18181818181818199</v>
      </c>
      <c r="P359" s="16">
        <v>0</v>
      </c>
      <c r="Q359" s="16">
        <v>0.5</v>
      </c>
      <c r="R359" s="16">
        <v>0</v>
      </c>
      <c r="S359" s="16">
        <v>0.66666666666666696</v>
      </c>
      <c r="T359" s="16">
        <v>0.22222222222222199</v>
      </c>
      <c r="U359" s="16">
        <v>0.4</v>
      </c>
      <c r="V359" s="16">
        <v>0</v>
      </c>
      <c r="W359" s="16">
        <v>0</v>
      </c>
      <c r="X359" s="16">
        <v>0.6</v>
      </c>
      <c r="Y359" s="16"/>
      <c r="Z359" s="16">
        <v>0.34501347708894903</v>
      </c>
      <c r="AA359" s="16">
        <v>0</v>
      </c>
      <c r="AB359" s="16"/>
      <c r="AC359" s="16"/>
      <c r="AD359" s="16"/>
      <c r="AE359" s="16"/>
      <c r="AF359" s="16"/>
      <c r="AG359" s="16"/>
      <c r="AH359" s="16"/>
    </row>
    <row r="360" spans="2:34" x14ac:dyDescent="0.35">
      <c r="B360" t="s">
        <v>54</v>
      </c>
      <c r="C360" s="16">
        <v>0.13600000000000001</v>
      </c>
      <c r="D360" s="16">
        <v>0.140794223826715</v>
      </c>
      <c r="E360" s="16">
        <v>0.17241379310344801</v>
      </c>
      <c r="F360" s="16">
        <v>7.0175438596491196E-2</v>
      </c>
      <c r="G360" s="16"/>
      <c r="H360" s="16">
        <v>0.13888888888888901</v>
      </c>
      <c r="I360" s="16">
        <v>0.150684931506849</v>
      </c>
      <c r="J360" s="16">
        <v>0.162162162162162</v>
      </c>
      <c r="K360" s="16">
        <v>0.14583333333333301</v>
      </c>
      <c r="L360" s="16">
        <v>0.1</v>
      </c>
      <c r="M360" s="16">
        <v>0.2</v>
      </c>
      <c r="N360" s="16">
        <v>0.119402985074627</v>
      </c>
      <c r="O360" s="16">
        <v>0.18181818181818199</v>
      </c>
      <c r="P360" s="16">
        <v>0.33333333333333298</v>
      </c>
      <c r="Q360" s="16">
        <v>0.25</v>
      </c>
      <c r="R360" s="16">
        <v>0.5</v>
      </c>
      <c r="S360" s="16">
        <v>0</v>
      </c>
      <c r="T360" s="16">
        <v>0.11111111111111099</v>
      </c>
      <c r="U360" s="16">
        <v>0</v>
      </c>
      <c r="V360" s="16">
        <v>0</v>
      </c>
      <c r="W360" s="16">
        <v>0.5</v>
      </c>
      <c r="X360" s="16">
        <v>0</v>
      </c>
      <c r="Y360" s="16"/>
      <c r="Z360" s="16">
        <v>0.13746630727762801</v>
      </c>
      <c r="AA360" s="16">
        <v>0</v>
      </c>
      <c r="AB360" s="16"/>
      <c r="AC360" s="16"/>
      <c r="AD360" s="16"/>
      <c r="AE360" s="16"/>
      <c r="AF360" s="16"/>
      <c r="AG360" s="16"/>
      <c r="AH360" s="16"/>
    </row>
    <row r="361" spans="2:34" x14ac:dyDescent="0.35"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</row>
    <row r="362" spans="2:34" x14ac:dyDescent="0.35">
      <c r="B362" s="6" t="s">
        <v>189</v>
      </c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</row>
    <row r="363" spans="2:34" x14ac:dyDescent="0.35">
      <c r="B363" s="23" t="s">
        <v>47</v>
      </c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</row>
    <row r="364" spans="2:34" x14ac:dyDescent="0.35">
      <c r="B364" t="s">
        <v>184</v>
      </c>
      <c r="C364" s="16">
        <v>0.04</v>
      </c>
      <c r="D364" s="16">
        <v>3.9711191335740102E-2</v>
      </c>
      <c r="E364" s="16">
        <v>0</v>
      </c>
      <c r="F364" s="16">
        <v>5.2631578947368397E-2</v>
      </c>
      <c r="G364" s="16"/>
      <c r="H364" s="16">
        <v>2.7777777777777801E-2</v>
      </c>
      <c r="I364" s="16">
        <v>1.3698630136986301E-2</v>
      </c>
      <c r="J364" s="16">
        <v>2.7027027027027001E-2</v>
      </c>
      <c r="K364" s="16">
        <v>6.25E-2</v>
      </c>
      <c r="L364" s="16">
        <v>3.3333333333333298E-2</v>
      </c>
      <c r="M364" s="16">
        <v>0</v>
      </c>
      <c r="N364" s="16">
        <v>4.47761194029851E-2</v>
      </c>
      <c r="O364" s="16">
        <v>9.0909090909090898E-2</v>
      </c>
      <c r="P364" s="16">
        <v>0</v>
      </c>
      <c r="Q364" s="16">
        <v>0</v>
      </c>
      <c r="R364" s="16">
        <v>0</v>
      </c>
      <c r="S364" s="16">
        <v>0</v>
      </c>
      <c r="T364" s="16">
        <v>0.11111111111111099</v>
      </c>
      <c r="U364" s="16">
        <v>0.4</v>
      </c>
      <c r="V364" s="16">
        <v>0</v>
      </c>
      <c r="W364" s="16">
        <v>0</v>
      </c>
      <c r="X364" s="16">
        <v>0</v>
      </c>
      <c r="Y364" s="16"/>
      <c r="Z364" s="16">
        <v>4.0431266846361197E-2</v>
      </c>
      <c r="AA364" s="16">
        <v>0</v>
      </c>
      <c r="AB364" s="16"/>
      <c r="AC364" s="16"/>
      <c r="AD364" s="16"/>
      <c r="AE364" s="16"/>
      <c r="AF364" s="16"/>
      <c r="AG364" s="16"/>
      <c r="AH364" s="16"/>
    </row>
    <row r="365" spans="2:34" x14ac:dyDescent="0.35">
      <c r="B365" t="s">
        <v>185</v>
      </c>
      <c r="C365" s="16">
        <v>0.13066666666666699</v>
      </c>
      <c r="D365" s="16">
        <v>0.13357400722021701</v>
      </c>
      <c r="E365" s="16">
        <v>0.10344827586206901</v>
      </c>
      <c r="F365" s="16">
        <v>0.105263157894737</v>
      </c>
      <c r="G365" s="16"/>
      <c r="H365" s="16">
        <v>0.11111111111111099</v>
      </c>
      <c r="I365" s="16">
        <v>0.164383561643836</v>
      </c>
      <c r="J365" s="16">
        <v>0.18918918918918901</v>
      </c>
      <c r="K365" s="16">
        <v>8.3333333333333301E-2</v>
      </c>
      <c r="L365" s="16">
        <v>8.3333333333333301E-2</v>
      </c>
      <c r="M365" s="16">
        <v>0.4</v>
      </c>
      <c r="N365" s="16">
        <v>0.134328358208955</v>
      </c>
      <c r="O365" s="16">
        <v>9.0909090909090898E-2</v>
      </c>
      <c r="P365" s="16">
        <v>0</v>
      </c>
      <c r="Q365" s="16">
        <v>0</v>
      </c>
      <c r="R365" s="16">
        <v>0</v>
      </c>
      <c r="S365" s="16">
        <v>0.33333333333333298</v>
      </c>
      <c r="T365" s="16">
        <v>0.33333333333333298</v>
      </c>
      <c r="U365" s="16">
        <v>0</v>
      </c>
      <c r="V365" s="16">
        <v>0</v>
      </c>
      <c r="W365" s="16">
        <v>0</v>
      </c>
      <c r="X365" s="16">
        <v>0</v>
      </c>
      <c r="Y365" s="16"/>
      <c r="Z365" s="16">
        <v>0.13207547169811301</v>
      </c>
      <c r="AA365" s="16">
        <v>0</v>
      </c>
      <c r="AB365" s="16"/>
      <c r="AC365" s="16"/>
      <c r="AD365" s="16"/>
      <c r="AE365" s="16"/>
      <c r="AF365" s="16"/>
      <c r="AG365" s="16"/>
      <c r="AH365" s="16"/>
    </row>
    <row r="366" spans="2:34" x14ac:dyDescent="0.35">
      <c r="B366" t="s">
        <v>186</v>
      </c>
      <c r="C366" s="16">
        <v>0.37866666666666698</v>
      </c>
      <c r="D366" s="16">
        <v>0.38989169675090302</v>
      </c>
      <c r="E366" s="16">
        <v>0.34482758620689702</v>
      </c>
      <c r="F366" s="16">
        <v>0.36842105263157898</v>
      </c>
      <c r="G366" s="16"/>
      <c r="H366" s="16">
        <v>0.33333333333333298</v>
      </c>
      <c r="I366" s="16">
        <v>0.397260273972603</v>
      </c>
      <c r="J366" s="16">
        <v>0.35135135135135098</v>
      </c>
      <c r="K366" s="16">
        <v>0.35416666666666702</v>
      </c>
      <c r="L366" s="16">
        <v>0.43333333333333302</v>
      </c>
      <c r="M366" s="16">
        <v>0.6</v>
      </c>
      <c r="N366" s="16">
        <v>0.49253731343283602</v>
      </c>
      <c r="O366" s="16">
        <v>0.27272727272727298</v>
      </c>
      <c r="P366" s="16">
        <v>0</v>
      </c>
      <c r="Q366" s="16">
        <v>0.25</v>
      </c>
      <c r="R366" s="16">
        <v>0.5</v>
      </c>
      <c r="S366" s="16">
        <v>0</v>
      </c>
      <c r="T366" s="16">
        <v>0.22222222222222199</v>
      </c>
      <c r="U366" s="16">
        <v>0.2</v>
      </c>
      <c r="V366" s="16">
        <v>0</v>
      </c>
      <c r="W366" s="16">
        <v>0</v>
      </c>
      <c r="X366" s="16">
        <v>0.2</v>
      </c>
      <c r="Y366" s="16"/>
      <c r="Z366" s="16">
        <v>0.37466307277628003</v>
      </c>
      <c r="AA366" s="16">
        <v>1</v>
      </c>
      <c r="AB366" s="16"/>
      <c r="AC366" s="16"/>
      <c r="AD366" s="16"/>
      <c r="AE366" s="16"/>
      <c r="AF366" s="16"/>
      <c r="AG366" s="16"/>
      <c r="AH366" s="16"/>
    </row>
    <row r="367" spans="2:34" x14ac:dyDescent="0.35">
      <c r="B367" t="s">
        <v>187</v>
      </c>
      <c r="C367" s="16">
        <v>0.40533333333333299</v>
      </c>
      <c r="D367" s="16">
        <v>0.38628158844765298</v>
      </c>
      <c r="E367" s="16">
        <v>0.51724137931034497</v>
      </c>
      <c r="F367" s="16">
        <v>0.43859649122806998</v>
      </c>
      <c r="G367" s="16"/>
      <c r="H367" s="16">
        <v>0.52777777777777801</v>
      </c>
      <c r="I367" s="16">
        <v>0.35616438356164398</v>
      </c>
      <c r="J367" s="16">
        <v>0.35135135135135098</v>
      </c>
      <c r="K367" s="16">
        <v>0.4375</v>
      </c>
      <c r="L367" s="16">
        <v>0.4</v>
      </c>
      <c r="M367" s="16">
        <v>0</v>
      </c>
      <c r="N367" s="16">
        <v>0.31343283582089598</v>
      </c>
      <c r="O367" s="16">
        <v>0.45454545454545497</v>
      </c>
      <c r="P367" s="16">
        <v>0.66666666666666696</v>
      </c>
      <c r="Q367" s="16">
        <v>0.75</v>
      </c>
      <c r="R367" s="16">
        <v>0.5</v>
      </c>
      <c r="S367" s="16">
        <v>0.66666666666666696</v>
      </c>
      <c r="T367" s="16">
        <v>0.33333333333333298</v>
      </c>
      <c r="U367" s="16">
        <v>0.4</v>
      </c>
      <c r="V367" s="16">
        <v>1</v>
      </c>
      <c r="W367" s="16">
        <v>1</v>
      </c>
      <c r="X367" s="16">
        <v>0.8</v>
      </c>
      <c r="Y367" s="16"/>
      <c r="Z367" s="16">
        <v>0.40700808625336898</v>
      </c>
      <c r="AA367" s="16">
        <v>0</v>
      </c>
      <c r="AB367" s="16"/>
      <c r="AC367" s="16"/>
      <c r="AD367" s="16"/>
      <c r="AE367" s="16"/>
      <c r="AF367" s="16"/>
      <c r="AG367" s="16"/>
      <c r="AH367" s="16"/>
    </row>
    <row r="368" spans="2:34" x14ac:dyDescent="0.35">
      <c r="B368" t="s">
        <v>188</v>
      </c>
      <c r="C368" s="16">
        <v>4.5333333333333302E-2</v>
      </c>
      <c r="D368" s="16">
        <v>5.0541516245487403E-2</v>
      </c>
      <c r="E368" s="16">
        <v>3.4482758620689703E-2</v>
      </c>
      <c r="F368" s="16">
        <v>3.5087719298245598E-2</v>
      </c>
      <c r="G368" s="16"/>
      <c r="H368" s="16">
        <v>0</v>
      </c>
      <c r="I368" s="16">
        <v>6.8493150684931503E-2</v>
      </c>
      <c r="J368" s="16">
        <v>8.1081081081081099E-2</v>
      </c>
      <c r="K368" s="16">
        <v>6.25E-2</v>
      </c>
      <c r="L368" s="16">
        <v>0.05</v>
      </c>
      <c r="M368" s="16">
        <v>0</v>
      </c>
      <c r="N368" s="16">
        <v>1.49253731343284E-2</v>
      </c>
      <c r="O368" s="16">
        <v>9.0909090909090898E-2</v>
      </c>
      <c r="P368" s="16">
        <v>0.33333333333333298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0</v>
      </c>
      <c r="Y368" s="16"/>
      <c r="Z368" s="16">
        <v>4.5822102425875998E-2</v>
      </c>
      <c r="AA368" s="16">
        <v>0</v>
      </c>
      <c r="AB368" s="16"/>
      <c r="AC368" s="16"/>
      <c r="AD368" s="16"/>
      <c r="AE368" s="16"/>
      <c r="AF368" s="16"/>
      <c r="AG368" s="16"/>
      <c r="AH368" s="16"/>
    </row>
    <row r="369" spans="2:34" x14ac:dyDescent="0.35"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</row>
    <row r="370" spans="2:34" x14ac:dyDescent="0.35">
      <c r="B370" s="6" t="s">
        <v>202</v>
      </c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</row>
    <row r="371" spans="2:34" x14ac:dyDescent="0.35">
      <c r="B371" s="23" t="s">
        <v>47</v>
      </c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</row>
    <row r="372" spans="2:34" x14ac:dyDescent="0.35">
      <c r="B372" t="s">
        <v>194</v>
      </c>
      <c r="C372" s="16">
        <v>0.32533333333333297</v>
      </c>
      <c r="D372" s="16">
        <v>0.35379061371841197</v>
      </c>
      <c r="E372" s="16">
        <v>0.24137931034482801</v>
      </c>
      <c r="F372" s="16">
        <v>0.24561403508771901</v>
      </c>
      <c r="G372" s="16"/>
      <c r="H372" s="16">
        <v>0.194444444444444</v>
      </c>
      <c r="I372" s="16">
        <v>0.31506849315068503</v>
      </c>
      <c r="J372" s="16">
        <v>0.29729729729729698</v>
      </c>
      <c r="K372" s="16">
        <v>0.35416666666666702</v>
      </c>
      <c r="L372" s="16">
        <v>0.31666666666666698</v>
      </c>
      <c r="M372" s="16">
        <v>0.6</v>
      </c>
      <c r="N372" s="16">
        <v>0.34328358208955201</v>
      </c>
      <c r="O372" s="16">
        <v>0.54545454545454497</v>
      </c>
      <c r="P372" s="16">
        <v>0</v>
      </c>
      <c r="Q372" s="16">
        <v>0.25</v>
      </c>
      <c r="R372" s="16">
        <v>0.5</v>
      </c>
      <c r="S372" s="16">
        <v>0.33333333333333298</v>
      </c>
      <c r="T372" s="16">
        <v>0.55555555555555602</v>
      </c>
      <c r="U372" s="16">
        <v>0.2</v>
      </c>
      <c r="V372" s="16">
        <v>1</v>
      </c>
      <c r="W372" s="16">
        <v>0</v>
      </c>
      <c r="X372" s="16">
        <v>0.2</v>
      </c>
      <c r="Y372" s="16"/>
      <c r="Z372" s="16">
        <v>0.32614555256064698</v>
      </c>
      <c r="AA372" s="16">
        <v>0.5</v>
      </c>
      <c r="AB372" s="16"/>
      <c r="AC372" s="16"/>
      <c r="AD372" s="16"/>
      <c r="AE372" s="16"/>
      <c r="AF372" s="16"/>
      <c r="AG372" s="16"/>
      <c r="AH372" s="16"/>
    </row>
    <row r="373" spans="2:34" x14ac:dyDescent="0.35">
      <c r="B373" t="s">
        <v>195</v>
      </c>
      <c r="C373" s="16">
        <v>0.43733333333333302</v>
      </c>
      <c r="D373" s="16">
        <v>0.41877256317689499</v>
      </c>
      <c r="E373" s="16">
        <v>0.51724137931034497</v>
      </c>
      <c r="F373" s="16">
        <v>0.47368421052631599</v>
      </c>
      <c r="G373" s="16"/>
      <c r="H373" s="16">
        <v>0.55555555555555602</v>
      </c>
      <c r="I373" s="16">
        <v>0.41095890410958902</v>
      </c>
      <c r="J373" s="16">
        <v>0.35135135135135098</v>
      </c>
      <c r="K373" s="16">
        <v>0.47916666666666702</v>
      </c>
      <c r="L373" s="16">
        <v>0.45</v>
      </c>
      <c r="M373" s="16">
        <v>0.4</v>
      </c>
      <c r="N373" s="16">
        <v>0.49253731343283602</v>
      </c>
      <c r="O373" s="16">
        <v>0.18181818181818199</v>
      </c>
      <c r="P373" s="16">
        <v>0.66666666666666696</v>
      </c>
      <c r="Q373" s="16">
        <v>0.5</v>
      </c>
      <c r="R373" s="16">
        <v>0</v>
      </c>
      <c r="S373" s="16">
        <v>0.16666666666666699</v>
      </c>
      <c r="T373" s="16">
        <v>0.33333333333333298</v>
      </c>
      <c r="U373" s="16">
        <v>0.6</v>
      </c>
      <c r="V373" s="16">
        <v>0</v>
      </c>
      <c r="W373" s="16">
        <v>0</v>
      </c>
      <c r="X373" s="16">
        <v>0.6</v>
      </c>
      <c r="Y373" s="16"/>
      <c r="Z373" s="16">
        <v>0.439353099730458</v>
      </c>
      <c r="AA373" s="16">
        <v>0.5</v>
      </c>
      <c r="AB373" s="16"/>
      <c r="AC373" s="16"/>
      <c r="AD373" s="16"/>
      <c r="AE373" s="16"/>
      <c r="AF373" s="16"/>
      <c r="AG373" s="16"/>
      <c r="AH373" s="16"/>
    </row>
    <row r="374" spans="2:34" x14ac:dyDescent="0.35">
      <c r="B374" t="s">
        <v>196</v>
      </c>
      <c r="C374" s="16">
        <v>0.17066666666666699</v>
      </c>
      <c r="D374" s="16">
        <v>0.173285198555957</v>
      </c>
      <c r="E374" s="16">
        <v>0.20689655172413801</v>
      </c>
      <c r="F374" s="16">
        <v>0.140350877192982</v>
      </c>
      <c r="G374" s="16"/>
      <c r="H374" s="16">
        <v>0.22222222222222199</v>
      </c>
      <c r="I374" s="16">
        <v>0.19178082191780799</v>
      </c>
      <c r="J374" s="16">
        <v>0.21621621621621601</v>
      </c>
      <c r="K374" s="16">
        <v>8.3333333333333301E-2</v>
      </c>
      <c r="L374" s="16">
        <v>0.15</v>
      </c>
      <c r="M374" s="16">
        <v>0</v>
      </c>
      <c r="N374" s="16">
        <v>0.119402985074627</v>
      </c>
      <c r="O374" s="16">
        <v>0.18181818181818199</v>
      </c>
      <c r="P374" s="16">
        <v>0.33333333333333298</v>
      </c>
      <c r="Q374" s="16">
        <v>0.25</v>
      </c>
      <c r="R374" s="16">
        <v>0.5</v>
      </c>
      <c r="S374" s="16">
        <v>0.5</v>
      </c>
      <c r="T374" s="16">
        <v>0.11111111111111099</v>
      </c>
      <c r="U374" s="16">
        <v>0.2</v>
      </c>
      <c r="V374" s="16">
        <v>0</v>
      </c>
      <c r="W374" s="16">
        <v>1</v>
      </c>
      <c r="X374" s="16">
        <v>0.2</v>
      </c>
      <c r="Y374" s="16"/>
      <c r="Z374" s="16">
        <v>0.16711590296496001</v>
      </c>
      <c r="AA374" s="16">
        <v>0</v>
      </c>
      <c r="AB374" s="16"/>
      <c r="AC374" s="16"/>
      <c r="AD374" s="16"/>
      <c r="AE374" s="16"/>
      <c r="AF374" s="16"/>
      <c r="AG374" s="16"/>
      <c r="AH374" s="16"/>
    </row>
    <row r="375" spans="2:34" x14ac:dyDescent="0.35">
      <c r="B375" t="s">
        <v>197</v>
      </c>
      <c r="C375" s="16">
        <v>4.8000000000000001E-2</v>
      </c>
      <c r="D375" s="16">
        <v>3.6101083032491002E-2</v>
      </c>
      <c r="E375" s="16">
        <v>3.4482758620689703E-2</v>
      </c>
      <c r="F375" s="16">
        <v>0.105263157894737</v>
      </c>
      <c r="G375" s="16"/>
      <c r="H375" s="16">
        <v>2.7777777777777801E-2</v>
      </c>
      <c r="I375" s="16">
        <v>2.7397260273972601E-2</v>
      </c>
      <c r="J375" s="16">
        <v>8.1081081081081099E-2</v>
      </c>
      <c r="K375" s="16">
        <v>6.25E-2</v>
      </c>
      <c r="L375" s="16">
        <v>8.3333333333333301E-2</v>
      </c>
      <c r="M375" s="16">
        <v>0</v>
      </c>
      <c r="N375" s="16">
        <v>4.47761194029851E-2</v>
      </c>
      <c r="O375" s="16">
        <v>9.0909090909090898E-2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/>
      <c r="Z375" s="16">
        <v>4.8517520215633402E-2</v>
      </c>
      <c r="AA375" s="16">
        <v>0</v>
      </c>
      <c r="AB375" s="16"/>
      <c r="AC375" s="16"/>
      <c r="AD375" s="16"/>
      <c r="AE375" s="16"/>
      <c r="AF375" s="16"/>
      <c r="AG375" s="16"/>
      <c r="AH375" s="16"/>
    </row>
    <row r="376" spans="2:34" x14ac:dyDescent="0.35">
      <c r="B376" t="s">
        <v>198</v>
      </c>
      <c r="C376" s="16">
        <v>1.6E-2</v>
      </c>
      <c r="D376" s="16">
        <v>1.4440433212996401E-2</v>
      </c>
      <c r="E376" s="16">
        <v>0</v>
      </c>
      <c r="F376" s="16">
        <v>3.5087719298245598E-2</v>
      </c>
      <c r="G376" s="16"/>
      <c r="H376" s="16">
        <v>0</v>
      </c>
      <c r="I376" s="16">
        <v>4.1095890410958902E-2</v>
      </c>
      <c r="J376" s="16">
        <v>5.4054054054054099E-2</v>
      </c>
      <c r="K376" s="16">
        <v>2.0833333333333301E-2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/>
      <c r="Z376" s="16">
        <v>1.61725067385445E-2</v>
      </c>
      <c r="AA376" s="16">
        <v>0</v>
      </c>
      <c r="AB376" s="16"/>
      <c r="AC376" s="16"/>
      <c r="AD376" s="16"/>
      <c r="AE376" s="16"/>
      <c r="AF376" s="16"/>
      <c r="AG376" s="16"/>
      <c r="AH376" s="16"/>
    </row>
    <row r="377" spans="2:34" x14ac:dyDescent="0.35">
      <c r="B377" t="s">
        <v>54</v>
      </c>
      <c r="C377" s="16">
        <v>2.66666666666667E-3</v>
      </c>
      <c r="D377" s="16">
        <v>3.6101083032491002E-3</v>
      </c>
      <c r="E377" s="16">
        <v>0</v>
      </c>
      <c r="F377" s="16">
        <v>0</v>
      </c>
      <c r="G377" s="16"/>
      <c r="H377" s="16">
        <v>0</v>
      </c>
      <c r="I377" s="16">
        <v>1.3698630136986301E-2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/>
      <c r="Z377" s="16">
        <v>2.6954177897574099E-3</v>
      </c>
      <c r="AA377" s="16">
        <v>0</v>
      </c>
      <c r="AB377" s="16"/>
      <c r="AC377" s="16"/>
      <c r="AD377" s="16"/>
      <c r="AE377" s="16"/>
      <c r="AF377" s="16"/>
      <c r="AG377" s="16"/>
      <c r="AH377" s="16"/>
    </row>
    <row r="378" spans="2:34" x14ac:dyDescent="0.35">
      <c r="B378" t="s">
        <v>199</v>
      </c>
      <c r="C378" s="16">
        <v>0.76266666666666705</v>
      </c>
      <c r="D378" s="16">
        <v>0.77256317689530696</v>
      </c>
      <c r="E378" s="16">
        <v>0.75862068965517204</v>
      </c>
      <c r="F378" s="16">
        <v>0.71929824561403499</v>
      </c>
      <c r="G378" s="16"/>
      <c r="H378" s="16">
        <v>0.75</v>
      </c>
      <c r="I378" s="16">
        <v>0.72602739726027399</v>
      </c>
      <c r="J378" s="16">
        <v>0.64864864864864902</v>
      </c>
      <c r="K378" s="16">
        <v>0.83333333333333304</v>
      </c>
      <c r="L378" s="16">
        <v>0.76666666666666705</v>
      </c>
      <c r="M378" s="16">
        <v>1</v>
      </c>
      <c r="N378" s="16">
        <v>0.83582089552238803</v>
      </c>
      <c r="O378" s="16">
        <v>0.72727272727272696</v>
      </c>
      <c r="P378" s="16">
        <v>0.66666666666666696</v>
      </c>
      <c r="Q378" s="16">
        <v>0.75</v>
      </c>
      <c r="R378" s="16">
        <v>0.5</v>
      </c>
      <c r="S378" s="16">
        <v>0.5</v>
      </c>
      <c r="T378" s="16">
        <v>0.88888888888888895</v>
      </c>
      <c r="U378" s="16">
        <v>0.8</v>
      </c>
      <c r="V378" s="16">
        <v>1</v>
      </c>
      <c r="W378" s="16">
        <v>0</v>
      </c>
      <c r="X378" s="16">
        <v>0.8</v>
      </c>
      <c r="Y378" s="16"/>
      <c r="Z378" s="16">
        <v>0.76549865229110503</v>
      </c>
      <c r="AA378" s="16">
        <v>1</v>
      </c>
      <c r="AB378" s="16"/>
      <c r="AC378" s="16"/>
      <c r="AD378" s="16"/>
      <c r="AE378" s="16"/>
      <c r="AF378" s="16"/>
      <c r="AG378" s="16"/>
      <c r="AH378" s="16"/>
    </row>
    <row r="379" spans="2:34" x14ac:dyDescent="0.35">
      <c r="B379" t="s">
        <v>200</v>
      </c>
      <c r="C379" s="16">
        <v>6.4000000000000001E-2</v>
      </c>
      <c r="D379" s="16">
        <v>5.0541516245487403E-2</v>
      </c>
      <c r="E379" s="16">
        <v>3.4482758620689703E-2</v>
      </c>
      <c r="F379" s="16">
        <v>0.140350877192982</v>
      </c>
      <c r="G379" s="16"/>
      <c r="H379" s="16">
        <v>2.7777777777777801E-2</v>
      </c>
      <c r="I379" s="16">
        <v>6.8493150684931503E-2</v>
      </c>
      <c r="J379" s="16">
        <v>0.135135135135135</v>
      </c>
      <c r="K379" s="16">
        <v>8.3333333333333301E-2</v>
      </c>
      <c r="L379" s="16">
        <v>8.3333333333333301E-2</v>
      </c>
      <c r="M379" s="16">
        <v>0</v>
      </c>
      <c r="N379" s="16">
        <v>4.47761194029851E-2</v>
      </c>
      <c r="O379" s="16">
        <v>9.0909090909090898E-2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/>
      <c r="Z379" s="16">
        <v>6.4690026954177901E-2</v>
      </c>
      <c r="AA379" s="16">
        <v>0</v>
      </c>
      <c r="AB379" s="16"/>
      <c r="AC379" s="16"/>
      <c r="AD379" s="16"/>
      <c r="AE379" s="16"/>
      <c r="AF379" s="16"/>
      <c r="AG379" s="16"/>
      <c r="AH379" s="16"/>
    </row>
    <row r="380" spans="2:34" x14ac:dyDescent="0.35">
      <c r="B380" t="s">
        <v>166</v>
      </c>
      <c r="C380" s="16">
        <v>0.69866666666666699</v>
      </c>
      <c r="D380" s="16">
        <v>0.72202166064981999</v>
      </c>
      <c r="E380" s="16">
        <v>0.72413793103448298</v>
      </c>
      <c r="F380" s="16">
        <v>0.57894736842105299</v>
      </c>
      <c r="G380" s="16"/>
      <c r="H380" s="16">
        <v>0.72222222222222199</v>
      </c>
      <c r="I380" s="16">
        <v>0.65753424657534199</v>
      </c>
      <c r="J380" s="16">
        <v>0.51351351351351404</v>
      </c>
      <c r="K380" s="16">
        <v>0.75</v>
      </c>
      <c r="L380" s="16">
        <v>0.68333333333333302</v>
      </c>
      <c r="M380" s="16">
        <v>1</v>
      </c>
      <c r="N380" s="16">
        <v>0.79104477611940305</v>
      </c>
      <c r="O380" s="16">
        <v>0.63636363636363602</v>
      </c>
      <c r="P380" s="16">
        <v>0.66666666666666696</v>
      </c>
      <c r="Q380" s="16">
        <v>0.75</v>
      </c>
      <c r="R380" s="16">
        <v>0.5</v>
      </c>
      <c r="S380" s="16">
        <v>0.5</v>
      </c>
      <c r="T380" s="16">
        <v>0.88888888888888895</v>
      </c>
      <c r="U380" s="16">
        <v>0.8</v>
      </c>
      <c r="V380" s="16">
        <v>1</v>
      </c>
      <c r="W380" s="16">
        <v>0</v>
      </c>
      <c r="X380" s="16">
        <v>0.8</v>
      </c>
      <c r="Y380" s="16"/>
      <c r="Z380" s="16">
        <v>0.700808625336927</v>
      </c>
      <c r="AA380" s="16">
        <v>1</v>
      </c>
      <c r="AB380" s="16"/>
      <c r="AC380" s="16"/>
      <c r="AD380" s="16"/>
      <c r="AE380" s="16"/>
      <c r="AF380" s="16"/>
      <c r="AG380" s="16"/>
      <c r="AH380" s="16"/>
    </row>
    <row r="381" spans="2:34" x14ac:dyDescent="0.35"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</row>
    <row r="382" spans="2:34" x14ac:dyDescent="0.35">
      <c r="B382" s="6" t="s">
        <v>203</v>
      </c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</row>
    <row r="383" spans="2:34" x14ac:dyDescent="0.35">
      <c r="B383" s="23" t="s">
        <v>47</v>
      </c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</row>
    <row r="384" spans="2:34" x14ac:dyDescent="0.35">
      <c r="B384" t="s">
        <v>194</v>
      </c>
      <c r="C384" s="16">
        <v>0.152</v>
      </c>
      <c r="D384" s="16">
        <v>0.151624548736462</v>
      </c>
      <c r="E384" s="16">
        <v>0.10344827586206901</v>
      </c>
      <c r="F384" s="16">
        <v>0.157894736842105</v>
      </c>
      <c r="G384" s="16"/>
      <c r="H384" s="16">
        <v>0.13888888888888901</v>
      </c>
      <c r="I384" s="16">
        <v>0.10958904109589</v>
      </c>
      <c r="J384" s="16">
        <v>0.162162162162162</v>
      </c>
      <c r="K384" s="16">
        <v>0.27083333333333298</v>
      </c>
      <c r="L384" s="16">
        <v>0.1</v>
      </c>
      <c r="M384" s="16">
        <v>0</v>
      </c>
      <c r="N384" s="16">
        <v>0.164179104477612</v>
      </c>
      <c r="O384" s="16">
        <v>0.18181818181818199</v>
      </c>
      <c r="P384" s="16">
        <v>0.33333333333333298</v>
      </c>
      <c r="Q384" s="16">
        <v>0</v>
      </c>
      <c r="R384" s="16">
        <v>0</v>
      </c>
      <c r="S384" s="16">
        <v>0</v>
      </c>
      <c r="T384" s="16">
        <v>0.33333333333333298</v>
      </c>
      <c r="U384" s="16">
        <v>0.4</v>
      </c>
      <c r="V384" s="16">
        <v>0</v>
      </c>
      <c r="W384" s="16">
        <v>0</v>
      </c>
      <c r="X384" s="16">
        <v>0</v>
      </c>
      <c r="Y384" s="16"/>
      <c r="Z384" s="16">
        <v>0.15363881401617299</v>
      </c>
      <c r="AA384" s="16">
        <v>0</v>
      </c>
      <c r="AB384" s="16"/>
      <c r="AC384" s="16"/>
      <c r="AD384" s="16"/>
      <c r="AE384" s="16"/>
      <c r="AF384" s="16"/>
      <c r="AG384" s="16"/>
      <c r="AH384" s="16"/>
    </row>
    <row r="385" spans="2:34" x14ac:dyDescent="0.35">
      <c r="B385" t="s">
        <v>195</v>
      </c>
      <c r="C385" s="16">
        <v>0.216</v>
      </c>
      <c r="D385" s="16">
        <v>0.231046931407942</v>
      </c>
      <c r="E385" s="16">
        <v>0.17241379310344801</v>
      </c>
      <c r="F385" s="16">
        <v>0.157894736842105</v>
      </c>
      <c r="G385" s="16"/>
      <c r="H385" s="16">
        <v>0.22222222222222199</v>
      </c>
      <c r="I385" s="16">
        <v>0.219178082191781</v>
      </c>
      <c r="J385" s="16">
        <v>0.18918918918918901</v>
      </c>
      <c r="K385" s="16">
        <v>0.1875</v>
      </c>
      <c r="L385" s="16">
        <v>0.25</v>
      </c>
      <c r="M385" s="16">
        <v>0.4</v>
      </c>
      <c r="N385" s="16">
        <v>0.14925373134328401</v>
      </c>
      <c r="O385" s="16">
        <v>0.18181818181818199</v>
      </c>
      <c r="P385" s="16">
        <v>0.33333333333333298</v>
      </c>
      <c r="Q385" s="16">
        <v>0.25</v>
      </c>
      <c r="R385" s="16">
        <v>0.5</v>
      </c>
      <c r="S385" s="16">
        <v>0.33333333333333298</v>
      </c>
      <c r="T385" s="16">
        <v>0.44444444444444398</v>
      </c>
      <c r="U385" s="16">
        <v>0.4</v>
      </c>
      <c r="V385" s="16">
        <v>0.5</v>
      </c>
      <c r="W385" s="16">
        <v>0</v>
      </c>
      <c r="X385" s="16">
        <v>0</v>
      </c>
      <c r="Y385" s="16"/>
      <c r="Z385" s="16">
        <v>0.21832884097034999</v>
      </c>
      <c r="AA385" s="16">
        <v>0</v>
      </c>
      <c r="AB385" s="16"/>
      <c r="AC385" s="16"/>
      <c r="AD385" s="16"/>
      <c r="AE385" s="16"/>
      <c r="AF385" s="16"/>
      <c r="AG385" s="16"/>
      <c r="AH385" s="16"/>
    </row>
    <row r="386" spans="2:34" x14ac:dyDescent="0.35">
      <c r="B386" t="s">
        <v>196</v>
      </c>
      <c r="C386" s="16">
        <v>0.17333333333333301</v>
      </c>
      <c r="D386" s="16">
        <v>0.19494584837545101</v>
      </c>
      <c r="E386" s="16">
        <v>3.4482758620689703E-2</v>
      </c>
      <c r="F386" s="16">
        <v>0.105263157894737</v>
      </c>
      <c r="G386" s="16"/>
      <c r="H386" s="16">
        <v>0.25</v>
      </c>
      <c r="I386" s="16">
        <v>0.219178082191781</v>
      </c>
      <c r="J386" s="16">
        <v>0.135135135135135</v>
      </c>
      <c r="K386" s="16">
        <v>8.3333333333333301E-2</v>
      </c>
      <c r="L386" s="16">
        <v>0.16666666666666699</v>
      </c>
      <c r="M386" s="16">
        <v>0.2</v>
      </c>
      <c r="N386" s="16">
        <v>0.19402985074626899</v>
      </c>
      <c r="O386" s="16">
        <v>9.0909090909090898E-2</v>
      </c>
      <c r="P386" s="16">
        <v>0</v>
      </c>
      <c r="Q386" s="16">
        <v>0.25</v>
      </c>
      <c r="R386" s="16">
        <v>0.5</v>
      </c>
      <c r="S386" s="16">
        <v>0</v>
      </c>
      <c r="T386" s="16">
        <v>0.11111111111111099</v>
      </c>
      <c r="U386" s="16">
        <v>0</v>
      </c>
      <c r="V386" s="16">
        <v>0</v>
      </c>
      <c r="W386" s="16">
        <v>0.5</v>
      </c>
      <c r="X386" s="16">
        <v>0.4</v>
      </c>
      <c r="Y386" s="16"/>
      <c r="Z386" s="16">
        <v>0.175202156334232</v>
      </c>
      <c r="AA386" s="16">
        <v>0</v>
      </c>
      <c r="AB386" s="16"/>
      <c r="AC386" s="16"/>
      <c r="AD386" s="16"/>
      <c r="AE386" s="16"/>
      <c r="AF386" s="16"/>
      <c r="AG386" s="16"/>
      <c r="AH386" s="16"/>
    </row>
    <row r="387" spans="2:34" x14ac:dyDescent="0.35">
      <c r="B387" t="s">
        <v>197</v>
      </c>
      <c r="C387" s="16">
        <v>0.192</v>
      </c>
      <c r="D387" s="16">
        <v>0.191335740072202</v>
      </c>
      <c r="E387" s="16">
        <v>0.10344827586206901</v>
      </c>
      <c r="F387" s="16">
        <v>0.26315789473684198</v>
      </c>
      <c r="G387" s="16"/>
      <c r="H387" s="16">
        <v>0.16666666666666699</v>
      </c>
      <c r="I387" s="16">
        <v>0.19178082191780799</v>
      </c>
      <c r="J387" s="16">
        <v>0.21621621621621601</v>
      </c>
      <c r="K387" s="16">
        <v>8.3333333333333301E-2</v>
      </c>
      <c r="L387" s="16">
        <v>0.3</v>
      </c>
      <c r="M387" s="16">
        <v>0.2</v>
      </c>
      <c r="N387" s="16">
        <v>0.238805970149254</v>
      </c>
      <c r="O387" s="16">
        <v>0.18181818181818199</v>
      </c>
      <c r="P387" s="16">
        <v>0</v>
      </c>
      <c r="Q387" s="16">
        <v>0</v>
      </c>
      <c r="R387" s="16">
        <v>0</v>
      </c>
      <c r="S387" s="16">
        <v>0</v>
      </c>
      <c r="T387" s="16">
        <v>0.11111111111111099</v>
      </c>
      <c r="U387" s="16">
        <v>0</v>
      </c>
      <c r="V387" s="16">
        <v>0.5</v>
      </c>
      <c r="W387" s="16">
        <v>0</v>
      </c>
      <c r="X387" s="16">
        <v>0.2</v>
      </c>
      <c r="Y387" s="16"/>
      <c r="Z387" s="16">
        <v>0.18598382749326101</v>
      </c>
      <c r="AA387" s="16">
        <v>1</v>
      </c>
      <c r="AB387" s="16"/>
      <c r="AC387" s="16"/>
      <c r="AD387" s="16"/>
      <c r="AE387" s="16"/>
      <c r="AF387" s="16"/>
      <c r="AG387" s="16"/>
      <c r="AH387" s="16"/>
    </row>
    <row r="388" spans="2:34" x14ac:dyDescent="0.35">
      <c r="B388" t="s">
        <v>198</v>
      </c>
      <c r="C388" s="16">
        <v>0.25333333333333302</v>
      </c>
      <c r="D388" s="16">
        <v>0.21660649819494601</v>
      </c>
      <c r="E388" s="16">
        <v>0.58620689655172398</v>
      </c>
      <c r="F388" s="16">
        <v>0.29824561403508798</v>
      </c>
      <c r="G388" s="16"/>
      <c r="H388" s="16">
        <v>0.194444444444444</v>
      </c>
      <c r="I388" s="16">
        <v>0.24657534246575299</v>
      </c>
      <c r="J388" s="16">
        <v>0.24324324324324301</v>
      </c>
      <c r="K388" s="16">
        <v>0.375</v>
      </c>
      <c r="L388" s="16">
        <v>0.18333333333333299</v>
      </c>
      <c r="M388" s="16">
        <v>0.2</v>
      </c>
      <c r="N388" s="16">
        <v>0.25373134328358199</v>
      </c>
      <c r="O388" s="16">
        <v>0.27272727272727298</v>
      </c>
      <c r="P388" s="16">
        <v>0.33333333333333298</v>
      </c>
      <c r="Q388" s="16">
        <v>0.5</v>
      </c>
      <c r="R388" s="16">
        <v>0</v>
      </c>
      <c r="S388" s="16">
        <v>0.66666666666666696</v>
      </c>
      <c r="T388" s="16">
        <v>0</v>
      </c>
      <c r="U388" s="16">
        <v>0.2</v>
      </c>
      <c r="V388" s="16">
        <v>0</v>
      </c>
      <c r="W388" s="16">
        <v>0.5</v>
      </c>
      <c r="X388" s="16">
        <v>0.4</v>
      </c>
      <c r="Y388" s="16"/>
      <c r="Z388" s="16">
        <v>0.25336927223719702</v>
      </c>
      <c r="AA388" s="16">
        <v>0</v>
      </c>
      <c r="AB388" s="16"/>
      <c r="AC388" s="16"/>
      <c r="AD388" s="16"/>
      <c r="AE388" s="16"/>
      <c r="AF388" s="16"/>
      <c r="AG388" s="16"/>
      <c r="AH388" s="16"/>
    </row>
    <row r="389" spans="2:34" x14ac:dyDescent="0.35">
      <c r="B389" t="s">
        <v>54</v>
      </c>
      <c r="C389" s="16">
        <v>1.3333333333333299E-2</v>
      </c>
      <c r="D389" s="16">
        <v>1.4440433212996401E-2</v>
      </c>
      <c r="E389" s="16">
        <v>0</v>
      </c>
      <c r="F389" s="16">
        <v>1.7543859649122799E-2</v>
      </c>
      <c r="G389" s="16"/>
      <c r="H389" s="16">
        <v>2.7777777777777801E-2</v>
      </c>
      <c r="I389" s="16">
        <v>1.3698630136986301E-2</v>
      </c>
      <c r="J389" s="16">
        <v>5.4054054054054099E-2</v>
      </c>
      <c r="K389" s="16">
        <v>0</v>
      </c>
      <c r="L389" s="16">
        <v>0</v>
      </c>
      <c r="M389" s="16">
        <v>0</v>
      </c>
      <c r="N389" s="16">
        <v>0</v>
      </c>
      <c r="O389" s="16">
        <v>9.0909090909090898E-2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/>
      <c r="Z389" s="16">
        <v>1.3477088948787099E-2</v>
      </c>
      <c r="AA389" s="16">
        <v>0</v>
      </c>
      <c r="AB389" s="16"/>
      <c r="AC389" s="16"/>
      <c r="AD389" s="16"/>
      <c r="AE389" s="16"/>
      <c r="AF389" s="16"/>
      <c r="AG389" s="16"/>
      <c r="AH389" s="16"/>
    </row>
    <row r="390" spans="2:34" x14ac:dyDescent="0.35">
      <c r="B390" t="s">
        <v>199</v>
      </c>
      <c r="C390" s="16">
        <v>0.36799999999999999</v>
      </c>
      <c r="D390" s="16">
        <v>0.382671480144404</v>
      </c>
      <c r="E390" s="16">
        <v>0.27586206896551702</v>
      </c>
      <c r="F390" s="16">
        <v>0.31578947368421101</v>
      </c>
      <c r="G390" s="16"/>
      <c r="H390" s="16">
        <v>0.36111111111111099</v>
      </c>
      <c r="I390" s="16">
        <v>0.32876712328767099</v>
      </c>
      <c r="J390" s="16">
        <v>0.35135135135135098</v>
      </c>
      <c r="K390" s="16">
        <v>0.45833333333333298</v>
      </c>
      <c r="L390" s="16">
        <v>0.35</v>
      </c>
      <c r="M390" s="16">
        <v>0.4</v>
      </c>
      <c r="N390" s="16">
        <v>0.31343283582089598</v>
      </c>
      <c r="O390" s="16">
        <v>0.36363636363636398</v>
      </c>
      <c r="P390" s="16">
        <v>0.66666666666666696</v>
      </c>
      <c r="Q390" s="16">
        <v>0.25</v>
      </c>
      <c r="R390" s="16">
        <v>0.5</v>
      </c>
      <c r="S390" s="16">
        <v>0.33333333333333298</v>
      </c>
      <c r="T390" s="16">
        <v>0.77777777777777801</v>
      </c>
      <c r="U390" s="16">
        <v>0.8</v>
      </c>
      <c r="V390" s="16">
        <v>0.5</v>
      </c>
      <c r="W390" s="16">
        <v>0</v>
      </c>
      <c r="X390" s="16">
        <v>0</v>
      </c>
      <c r="Y390" s="16"/>
      <c r="Z390" s="16">
        <v>0.37196765498652301</v>
      </c>
      <c r="AA390" s="16">
        <v>0</v>
      </c>
      <c r="AB390" s="16"/>
      <c r="AC390" s="16"/>
      <c r="AD390" s="16"/>
      <c r="AE390" s="16"/>
      <c r="AF390" s="16"/>
      <c r="AG390" s="16"/>
      <c r="AH390" s="16"/>
    </row>
    <row r="391" spans="2:34" x14ac:dyDescent="0.35">
      <c r="B391" t="s">
        <v>200</v>
      </c>
      <c r="C391" s="16">
        <v>0.44533333333333303</v>
      </c>
      <c r="D391" s="16">
        <v>0.40794223826714798</v>
      </c>
      <c r="E391" s="16">
        <v>0.68965517241379304</v>
      </c>
      <c r="F391" s="16">
        <v>0.56140350877193002</v>
      </c>
      <c r="G391" s="16"/>
      <c r="H391" s="16">
        <v>0.36111111111111099</v>
      </c>
      <c r="I391" s="16">
        <v>0.43835616438356201</v>
      </c>
      <c r="J391" s="16">
        <v>0.45945945945945899</v>
      </c>
      <c r="K391" s="16">
        <v>0.45833333333333298</v>
      </c>
      <c r="L391" s="16">
        <v>0.483333333333333</v>
      </c>
      <c r="M391" s="16">
        <v>0.4</v>
      </c>
      <c r="N391" s="16">
        <v>0.49253731343283602</v>
      </c>
      <c r="O391" s="16">
        <v>0.45454545454545497</v>
      </c>
      <c r="P391" s="16">
        <v>0.33333333333333298</v>
      </c>
      <c r="Q391" s="16">
        <v>0.5</v>
      </c>
      <c r="R391" s="16">
        <v>0</v>
      </c>
      <c r="S391" s="16">
        <v>0.66666666666666696</v>
      </c>
      <c r="T391" s="16">
        <v>0.11111111111111099</v>
      </c>
      <c r="U391" s="16">
        <v>0.2</v>
      </c>
      <c r="V391" s="16">
        <v>0.5</v>
      </c>
      <c r="W391" s="16">
        <v>0.5</v>
      </c>
      <c r="X391" s="16">
        <v>0.6</v>
      </c>
      <c r="Y391" s="16"/>
      <c r="Z391" s="16">
        <v>0.439353099730458</v>
      </c>
      <c r="AA391" s="16">
        <v>1</v>
      </c>
      <c r="AB391" s="16"/>
      <c r="AC391" s="16"/>
      <c r="AD391" s="16"/>
      <c r="AE391" s="16"/>
      <c r="AF391" s="16"/>
      <c r="AG391" s="16"/>
      <c r="AH391" s="16"/>
    </row>
    <row r="392" spans="2:34" x14ac:dyDescent="0.35">
      <c r="B392" t="s">
        <v>166</v>
      </c>
      <c r="C392" s="16">
        <v>-7.7333333333333407E-2</v>
      </c>
      <c r="D392" s="16">
        <v>-2.5270758122743701E-2</v>
      </c>
      <c r="E392" s="16">
        <v>-0.41379310344827602</v>
      </c>
      <c r="F392" s="16">
        <v>-0.24561403508771901</v>
      </c>
      <c r="G392" s="16"/>
      <c r="H392" s="16">
        <v>0</v>
      </c>
      <c r="I392" s="16">
        <v>-0.10958904109589</v>
      </c>
      <c r="J392" s="16">
        <v>-0.108108108108108</v>
      </c>
      <c r="K392" s="16">
        <v>0</v>
      </c>
      <c r="L392" s="16">
        <v>-0.133333333333333</v>
      </c>
      <c r="M392" s="16">
        <v>0</v>
      </c>
      <c r="N392" s="16">
        <v>-0.17910447761194001</v>
      </c>
      <c r="O392" s="16">
        <v>-9.0909090909090898E-2</v>
      </c>
      <c r="P392" s="16">
        <v>0.33333333333333298</v>
      </c>
      <c r="Q392" s="16">
        <v>-0.25</v>
      </c>
      <c r="R392" s="16">
        <v>0.5</v>
      </c>
      <c r="S392" s="16">
        <v>-0.33333333333333298</v>
      </c>
      <c r="T392" s="16">
        <v>0.66666666666666696</v>
      </c>
      <c r="U392" s="16">
        <v>0.6</v>
      </c>
      <c r="V392" s="16">
        <v>0</v>
      </c>
      <c r="W392" s="16">
        <v>-0.5</v>
      </c>
      <c r="X392" s="16">
        <v>-0.6</v>
      </c>
      <c r="Y392" s="16"/>
      <c r="Z392" s="16">
        <v>-6.7385444743935305E-2</v>
      </c>
      <c r="AA392" s="16">
        <v>-1</v>
      </c>
      <c r="AB392" s="16"/>
      <c r="AC392" s="16"/>
      <c r="AD392" s="16"/>
      <c r="AE392" s="16"/>
      <c r="AF392" s="16"/>
      <c r="AG392" s="16"/>
      <c r="AH392" s="16"/>
    </row>
    <row r="393" spans="2:34" x14ac:dyDescent="0.35"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</row>
    <row r="394" spans="2:34" x14ac:dyDescent="0.35">
      <c r="B394" s="6" t="s">
        <v>204</v>
      </c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</row>
    <row r="395" spans="2:34" x14ac:dyDescent="0.35">
      <c r="B395" s="23" t="s">
        <v>47</v>
      </c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</row>
    <row r="396" spans="2:34" x14ac:dyDescent="0.35">
      <c r="B396" t="s">
        <v>194</v>
      </c>
      <c r="C396" s="16">
        <v>0.17599999999999999</v>
      </c>
      <c r="D396" s="16">
        <v>0.191335740072202</v>
      </c>
      <c r="E396" s="16">
        <v>3.4482758620689703E-2</v>
      </c>
      <c r="F396" s="16">
        <v>0.175438596491228</v>
      </c>
      <c r="G396" s="16"/>
      <c r="H396" s="16">
        <v>0.25</v>
      </c>
      <c r="I396" s="16">
        <v>9.5890410958904104E-2</v>
      </c>
      <c r="J396" s="16">
        <v>0.162162162162162</v>
      </c>
      <c r="K396" s="16">
        <v>0.20833333333333301</v>
      </c>
      <c r="L396" s="16">
        <v>0.18333333333333299</v>
      </c>
      <c r="M396" s="16">
        <v>0.2</v>
      </c>
      <c r="N396" s="16">
        <v>0.164179104477612</v>
      </c>
      <c r="O396" s="16">
        <v>0.18181818181818199</v>
      </c>
      <c r="P396" s="16">
        <v>0.33333333333333298</v>
      </c>
      <c r="Q396" s="16">
        <v>0</v>
      </c>
      <c r="R396" s="16">
        <v>0</v>
      </c>
      <c r="S396" s="16">
        <v>0</v>
      </c>
      <c r="T396" s="16">
        <v>0.44444444444444398</v>
      </c>
      <c r="U396" s="16">
        <v>0.4</v>
      </c>
      <c r="V396" s="16">
        <v>1</v>
      </c>
      <c r="W396" s="16">
        <v>0</v>
      </c>
      <c r="X396" s="16">
        <v>0</v>
      </c>
      <c r="Y396" s="16"/>
      <c r="Z396" s="16">
        <v>0.17789757412398899</v>
      </c>
      <c r="AA396" s="16">
        <v>0</v>
      </c>
      <c r="AB396" s="16"/>
      <c r="AC396" s="16"/>
      <c r="AD396" s="16"/>
      <c r="AE396" s="16"/>
      <c r="AF396" s="16"/>
      <c r="AG396" s="16"/>
      <c r="AH396" s="16"/>
    </row>
    <row r="397" spans="2:34" x14ac:dyDescent="0.35">
      <c r="B397" t="s">
        <v>195</v>
      </c>
      <c r="C397" s="16">
        <v>0.18933333333333299</v>
      </c>
      <c r="D397" s="16">
        <v>0.212996389891697</v>
      </c>
      <c r="E397" s="16">
        <v>0.10344827586206901</v>
      </c>
      <c r="F397" s="16">
        <v>0.140350877192982</v>
      </c>
      <c r="G397" s="16"/>
      <c r="H397" s="16">
        <v>0.194444444444444</v>
      </c>
      <c r="I397" s="16">
        <v>0.232876712328767</v>
      </c>
      <c r="J397" s="16">
        <v>0.18918918918918901</v>
      </c>
      <c r="K397" s="16">
        <v>0.16666666666666699</v>
      </c>
      <c r="L397" s="16">
        <v>0.15</v>
      </c>
      <c r="M397" s="16">
        <v>0.6</v>
      </c>
      <c r="N397" s="16">
        <v>0.17910447761194001</v>
      </c>
      <c r="O397" s="16">
        <v>0.18181818181818199</v>
      </c>
      <c r="P397" s="16">
        <v>0</v>
      </c>
      <c r="Q397" s="16">
        <v>0</v>
      </c>
      <c r="R397" s="16">
        <v>0.5</v>
      </c>
      <c r="S397" s="16">
        <v>0.33333333333333298</v>
      </c>
      <c r="T397" s="16">
        <v>0.22222222222222199</v>
      </c>
      <c r="U397" s="16">
        <v>0.2</v>
      </c>
      <c r="V397" s="16">
        <v>0</v>
      </c>
      <c r="W397" s="16">
        <v>0</v>
      </c>
      <c r="X397" s="16">
        <v>0</v>
      </c>
      <c r="Y397" s="16"/>
      <c r="Z397" s="16">
        <v>0.19137466307277601</v>
      </c>
      <c r="AA397" s="16">
        <v>0</v>
      </c>
      <c r="AB397" s="16"/>
      <c r="AC397" s="16"/>
      <c r="AD397" s="16"/>
      <c r="AE397" s="16"/>
      <c r="AF397" s="16"/>
      <c r="AG397" s="16"/>
      <c r="AH397" s="16"/>
    </row>
    <row r="398" spans="2:34" x14ac:dyDescent="0.35">
      <c r="B398" t="s">
        <v>196</v>
      </c>
      <c r="C398" s="16">
        <v>0.17066666666666699</v>
      </c>
      <c r="D398" s="16">
        <v>0.16606498194945801</v>
      </c>
      <c r="E398" s="16">
        <v>0.10344827586206901</v>
      </c>
      <c r="F398" s="16">
        <v>0.140350877192982</v>
      </c>
      <c r="G398" s="16"/>
      <c r="H398" s="16">
        <v>0.194444444444444</v>
      </c>
      <c r="I398" s="16">
        <v>0.219178082191781</v>
      </c>
      <c r="J398" s="16">
        <v>0.135135135135135</v>
      </c>
      <c r="K398" s="16">
        <v>0.125</v>
      </c>
      <c r="L398" s="16">
        <v>0.18333333333333299</v>
      </c>
      <c r="M398" s="16">
        <v>0</v>
      </c>
      <c r="N398" s="16">
        <v>0.134328358208955</v>
      </c>
      <c r="O398" s="16">
        <v>0.27272727272727298</v>
      </c>
      <c r="P398" s="16">
        <v>0</v>
      </c>
      <c r="Q398" s="16">
        <v>0.5</v>
      </c>
      <c r="R398" s="16">
        <v>0.5</v>
      </c>
      <c r="S398" s="16">
        <v>0</v>
      </c>
      <c r="T398" s="16">
        <v>0.11111111111111099</v>
      </c>
      <c r="U398" s="16">
        <v>0.2</v>
      </c>
      <c r="V398" s="16">
        <v>0</v>
      </c>
      <c r="W398" s="16">
        <v>0.5</v>
      </c>
      <c r="X398" s="16">
        <v>0.2</v>
      </c>
      <c r="Y398" s="16"/>
      <c r="Z398" s="16">
        <v>0.169811320754717</v>
      </c>
      <c r="AA398" s="16">
        <v>0.5</v>
      </c>
      <c r="AB398" s="16"/>
      <c r="AC398" s="16"/>
      <c r="AD398" s="16"/>
      <c r="AE398" s="16"/>
      <c r="AF398" s="16"/>
      <c r="AG398" s="16"/>
      <c r="AH398" s="16"/>
    </row>
    <row r="399" spans="2:34" x14ac:dyDescent="0.35">
      <c r="B399" t="s">
        <v>197</v>
      </c>
      <c r="C399" s="16">
        <v>0.20533333333333301</v>
      </c>
      <c r="D399" s="16">
        <v>0.19494584837545101</v>
      </c>
      <c r="E399" s="16">
        <v>0.17241379310344801</v>
      </c>
      <c r="F399" s="16">
        <v>0.29824561403508798</v>
      </c>
      <c r="G399" s="16"/>
      <c r="H399" s="16">
        <v>0.194444444444444</v>
      </c>
      <c r="I399" s="16">
        <v>0.164383561643836</v>
      </c>
      <c r="J399" s="16">
        <v>0.21621621621621601</v>
      </c>
      <c r="K399" s="16">
        <v>0.125</v>
      </c>
      <c r="L399" s="16">
        <v>0.25</v>
      </c>
      <c r="M399" s="16">
        <v>0.2</v>
      </c>
      <c r="N399" s="16">
        <v>0.28358208955223901</v>
      </c>
      <c r="O399" s="16">
        <v>0.27272727272727298</v>
      </c>
      <c r="P399" s="16">
        <v>0.33333333333333298</v>
      </c>
      <c r="Q399" s="16">
        <v>0</v>
      </c>
      <c r="R399" s="16">
        <v>0</v>
      </c>
      <c r="S399" s="16">
        <v>0.33333333333333298</v>
      </c>
      <c r="T399" s="16">
        <v>0.11111111111111099</v>
      </c>
      <c r="U399" s="16">
        <v>0.2</v>
      </c>
      <c r="V399" s="16">
        <v>0</v>
      </c>
      <c r="W399" s="16">
        <v>0</v>
      </c>
      <c r="X399" s="16">
        <v>0.2</v>
      </c>
      <c r="Y399" s="16"/>
      <c r="Z399" s="16">
        <v>0.204851752021563</v>
      </c>
      <c r="AA399" s="16">
        <v>0</v>
      </c>
      <c r="AB399" s="16"/>
      <c r="AC399" s="16"/>
      <c r="AD399" s="16"/>
      <c r="AE399" s="16"/>
      <c r="AF399" s="16"/>
      <c r="AG399" s="16"/>
      <c r="AH399" s="16"/>
    </row>
    <row r="400" spans="2:34" x14ac:dyDescent="0.35">
      <c r="B400" t="s">
        <v>198</v>
      </c>
      <c r="C400" s="16">
        <v>0.234666666666667</v>
      </c>
      <c r="D400" s="16">
        <v>0.20577617328519901</v>
      </c>
      <c r="E400" s="16">
        <v>0.58620689655172398</v>
      </c>
      <c r="F400" s="16">
        <v>0.22807017543859601</v>
      </c>
      <c r="G400" s="16"/>
      <c r="H400" s="16">
        <v>0.13888888888888901</v>
      </c>
      <c r="I400" s="16">
        <v>0.232876712328767</v>
      </c>
      <c r="J400" s="16">
        <v>0.27027027027027001</v>
      </c>
      <c r="K400" s="16">
        <v>0.33333333333333298</v>
      </c>
      <c r="L400" s="16">
        <v>0.21666666666666701</v>
      </c>
      <c r="M400" s="16">
        <v>0</v>
      </c>
      <c r="N400" s="16">
        <v>0.238805970149254</v>
      </c>
      <c r="O400" s="16">
        <v>9.0909090909090898E-2</v>
      </c>
      <c r="P400" s="16">
        <v>0.33333333333333298</v>
      </c>
      <c r="Q400" s="16">
        <v>0.5</v>
      </c>
      <c r="R400" s="16">
        <v>0</v>
      </c>
      <c r="S400" s="16">
        <v>0.33333333333333298</v>
      </c>
      <c r="T400" s="16">
        <v>0.11111111111111099</v>
      </c>
      <c r="U400" s="16">
        <v>0</v>
      </c>
      <c r="V400" s="16">
        <v>0</v>
      </c>
      <c r="W400" s="16">
        <v>0.5</v>
      </c>
      <c r="X400" s="16">
        <v>0.6</v>
      </c>
      <c r="Y400" s="16"/>
      <c r="Z400" s="16">
        <v>0.23180592991913701</v>
      </c>
      <c r="AA400" s="16">
        <v>0.5</v>
      </c>
      <c r="AB400" s="16"/>
      <c r="AC400" s="16"/>
      <c r="AD400" s="16"/>
      <c r="AE400" s="16"/>
      <c r="AF400" s="16"/>
      <c r="AG400" s="16"/>
      <c r="AH400" s="16"/>
    </row>
    <row r="401" spans="2:34" x14ac:dyDescent="0.35">
      <c r="B401" t="s">
        <v>54</v>
      </c>
      <c r="C401" s="16">
        <v>2.4E-2</v>
      </c>
      <c r="D401" s="16">
        <v>2.8880866425992802E-2</v>
      </c>
      <c r="E401" s="16">
        <v>0</v>
      </c>
      <c r="F401" s="16">
        <v>1.7543859649122799E-2</v>
      </c>
      <c r="G401" s="16"/>
      <c r="H401" s="16">
        <v>2.7777777777777801E-2</v>
      </c>
      <c r="I401" s="16">
        <v>5.4794520547945202E-2</v>
      </c>
      <c r="J401" s="16">
        <v>2.7027027027027001E-2</v>
      </c>
      <c r="K401" s="16">
        <v>4.1666666666666699E-2</v>
      </c>
      <c r="L401" s="16">
        <v>1.6666666666666701E-2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/>
      <c r="Z401" s="16">
        <v>2.4258760107816701E-2</v>
      </c>
      <c r="AA401" s="16">
        <v>0</v>
      </c>
      <c r="AB401" s="16"/>
      <c r="AC401" s="16"/>
      <c r="AD401" s="16"/>
      <c r="AE401" s="16"/>
      <c r="AF401" s="16"/>
      <c r="AG401" s="16"/>
      <c r="AH401" s="16"/>
    </row>
    <row r="402" spans="2:34" x14ac:dyDescent="0.35">
      <c r="B402" t="s">
        <v>199</v>
      </c>
      <c r="C402" s="16">
        <v>0.36533333333333301</v>
      </c>
      <c r="D402" s="16">
        <v>0.404332129963899</v>
      </c>
      <c r="E402" s="16">
        <v>0.13793103448275901</v>
      </c>
      <c r="F402" s="16">
        <v>0.31578947368421101</v>
      </c>
      <c r="G402" s="16"/>
      <c r="H402" s="16">
        <v>0.44444444444444398</v>
      </c>
      <c r="I402" s="16">
        <v>0.32876712328767099</v>
      </c>
      <c r="J402" s="16">
        <v>0.35135135135135098</v>
      </c>
      <c r="K402" s="16">
        <v>0.375</v>
      </c>
      <c r="L402" s="16">
        <v>0.33333333333333298</v>
      </c>
      <c r="M402" s="16">
        <v>0.8</v>
      </c>
      <c r="N402" s="16">
        <v>0.34328358208955201</v>
      </c>
      <c r="O402" s="16">
        <v>0.36363636363636398</v>
      </c>
      <c r="P402" s="16">
        <v>0.33333333333333298</v>
      </c>
      <c r="Q402" s="16">
        <v>0</v>
      </c>
      <c r="R402" s="16">
        <v>0.5</v>
      </c>
      <c r="S402" s="16">
        <v>0.33333333333333298</v>
      </c>
      <c r="T402" s="16">
        <v>0.66666666666666696</v>
      </c>
      <c r="U402" s="16">
        <v>0.6</v>
      </c>
      <c r="V402" s="16">
        <v>1</v>
      </c>
      <c r="W402" s="16">
        <v>0</v>
      </c>
      <c r="X402" s="16">
        <v>0</v>
      </c>
      <c r="Y402" s="16"/>
      <c r="Z402" s="16">
        <v>0.369272237196765</v>
      </c>
      <c r="AA402" s="16">
        <v>0</v>
      </c>
      <c r="AB402" s="16"/>
      <c r="AC402" s="16"/>
      <c r="AD402" s="16"/>
      <c r="AE402" s="16"/>
      <c r="AF402" s="16"/>
      <c r="AG402" s="16"/>
      <c r="AH402" s="16"/>
    </row>
    <row r="403" spans="2:34" x14ac:dyDescent="0.35">
      <c r="B403" t="s">
        <v>200</v>
      </c>
      <c r="C403" s="16">
        <v>0.44</v>
      </c>
      <c r="D403" s="16">
        <v>0.40072202166065002</v>
      </c>
      <c r="E403" s="16">
        <v>0.75862068965517204</v>
      </c>
      <c r="F403" s="16">
        <v>0.52631578947368396</v>
      </c>
      <c r="G403" s="16"/>
      <c r="H403" s="16">
        <v>0.33333333333333298</v>
      </c>
      <c r="I403" s="16">
        <v>0.397260273972603</v>
      </c>
      <c r="J403" s="16">
        <v>0.48648648648648701</v>
      </c>
      <c r="K403" s="16">
        <v>0.45833333333333298</v>
      </c>
      <c r="L403" s="16">
        <v>0.46666666666666701</v>
      </c>
      <c r="M403" s="16">
        <v>0.2</v>
      </c>
      <c r="N403" s="16">
        <v>0.52238805970149205</v>
      </c>
      <c r="O403" s="16">
        <v>0.36363636363636398</v>
      </c>
      <c r="P403" s="16">
        <v>0.66666666666666696</v>
      </c>
      <c r="Q403" s="16">
        <v>0.5</v>
      </c>
      <c r="R403" s="16">
        <v>0</v>
      </c>
      <c r="S403" s="16">
        <v>0.66666666666666696</v>
      </c>
      <c r="T403" s="16">
        <v>0.22222222222222199</v>
      </c>
      <c r="U403" s="16">
        <v>0.2</v>
      </c>
      <c r="V403" s="16">
        <v>0</v>
      </c>
      <c r="W403" s="16">
        <v>0.5</v>
      </c>
      <c r="X403" s="16">
        <v>0.8</v>
      </c>
      <c r="Y403" s="16"/>
      <c r="Z403" s="16">
        <v>0.43665768194070098</v>
      </c>
      <c r="AA403" s="16">
        <v>0.5</v>
      </c>
      <c r="AB403" s="16"/>
      <c r="AC403" s="16"/>
      <c r="AD403" s="16"/>
      <c r="AE403" s="16"/>
      <c r="AF403" s="16"/>
      <c r="AG403" s="16"/>
      <c r="AH403" s="16"/>
    </row>
    <row r="404" spans="2:34" x14ac:dyDescent="0.35">
      <c r="B404" t="s">
        <v>166</v>
      </c>
      <c r="C404" s="16">
        <v>-7.4666666666666701E-2</v>
      </c>
      <c r="D404" s="16">
        <v>3.6101083032490399E-3</v>
      </c>
      <c r="E404" s="16">
        <v>-0.62068965517241403</v>
      </c>
      <c r="F404" s="16">
        <v>-0.21052631578947401</v>
      </c>
      <c r="G404" s="16"/>
      <c r="H404" s="16">
        <v>0.11111111111111099</v>
      </c>
      <c r="I404" s="16">
        <v>-6.8493150684931503E-2</v>
      </c>
      <c r="J404" s="16">
        <v>-0.135135135135135</v>
      </c>
      <c r="K404" s="16">
        <v>-8.3333333333333301E-2</v>
      </c>
      <c r="L404" s="16">
        <v>-0.133333333333333</v>
      </c>
      <c r="M404" s="16">
        <v>0.6</v>
      </c>
      <c r="N404" s="16">
        <v>-0.17910447761194001</v>
      </c>
      <c r="O404" s="16">
        <v>0</v>
      </c>
      <c r="P404" s="16">
        <v>-0.33333333333333298</v>
      </c>
      <c r="Q404" s="16">
        <v>-0.5</v>
      </c>
      <c r="R404" s="16">
        <v>0.5</v>
      </c>
      <c r="S404" s="16">
        <v>-0.33333333333333298</v>
      </c>
      <c r="T404" s="16">
        <v>0.44444444444444398</v>
      </c>
      <c r="U404" s="16">
        <v>0.4</v>
      </c>
      <c r="V404" s="16">
        <v>1</v>
      </c>
      <c r="W404" s="16">
        <v>-0.5</v>
      </c>
      <c r="X404" s="16">
        <v>-0.8</v>
      </c>
      <c r="Y404" s="16"/>
      <c r="Z404" s="16">
        <v>-6.7385444743935305E-2</v>
      </c>
      <c r="AA404" s="16">
        <v>-0.5</v>
      </c>
      <c r="AB404" s="16"/>
      <c r="AC404" s="16"/>
      <c r="AD404" s="16"/>
      <c r="AE404" s="16"/>
      <c r="AF404" s="16"/>
      <c r="AG404" s="16"/>
      <c r="AH404" s="16"/>
    </row>
    <row r="405" spans="2:34" x14ac:dyDescent="0.35"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</row>
    <row r="406" spans="2:34" x14ac:dyDescent="0.35">
      <c r="B406" s="6" t="s">
        <v>205</v>
      </c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</row>
    <row r="407" spans="2:34" x14ac:dyDescent="0.35">
      <c r="B407" s="23" t="s">
        <v>47</v>
      </c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</row>
    <row r="408" spans="2:34" x14ac:dyDescent="0.35">
      <c r="B408" t="s">
        <v>194</v>
      </c>
      <c r="C408" s="16">
        <v>9.0666666666666701E-2</v>
      </c>
      <c r="D408" s="16">
        <v>0.101083032490975</v>
      </c>
      <c r="E408" s="16">
        <v>0.10344827586206901</v>
      </c>
      <c r="F408" s="16">
        <v>5.2631578947368397E-2</v>
      </c>
      <c r="G408" s="16"/>
      <c r="H408" s="16">
        <v>8.3333333333333301E-2</v>
      </c>
      <c r="I408" s="16">
        <v>6.8493150684931503E-2</v>
      </c>
      <c r="J408" s="16">
        <v>2.7027027027027001E-2</v>
      </c>
      <c r="K408" s="16">
        <v>8.3333333333333301E-2</v>
      </c>
      <c r="L408" s="16">
        <v>8.3333333333333301E-2</v>
      </c>
      <c r="M408" s="16">
        <v>0.2</v>
      </c>
      <c r="N408" s="16">
        <v>5.9701492537313397E-2</v>
      </c>
      <c r="O408" s="16">
        <v>0.18181818181818199</v>
      </c>
      <c r="P408" s="16">
        <v>0</v>
      </c>
      <c r="Q408" s="16">
        <v>0.25</v>
      </c>
      <c r="R408" s="16">
        <v>0</v>
      </c>
      <c r="S408" s="16">
        <v>0.33333333333333298</v>
      </c>
      <c r="T408" s="16">
        <v>0.33333333333333298</v>
      </c>
      <c r="U408" s="16">
        <v>0.2</v>
      </c>
      <c r="V408" s="16">
        <v>0.5</v>
      </c>
      <c r="W408" s="16">
        <v>0</v>
      </c>
      <c r="X408" s="16">
        <v>0.2</v>
      </c>
      <c r="Y408" s="16"/>
      <c r="Z408" s="16">
        <v>9.1644204851751995E-2</v>
      </c>
      <c r="AA408" s="16">
        <v>0</v>
      </c>
      <c r="AB408" s="16"/>
      <c r="AC408" s="16"/>
      <c r="AD408" s="16"/>
      <c r="AE408" s="16"/>
      <c r="AF408" s="16"/>
      <c r="AG408" s="16"/>
      <c r="AH408" s="16"/>
    </row>
    <row r="409" spans="2:34" x14ac:dyDescent="0.35">
      <c r="B409" t="s">
        <v>195</v>
      </c>
      <c r="C409" s="16">
        <v>0.13066666666666699</v>
      </c>
      <c r="D409" s="16">
        <v>0.14801444043321299</v>
      </c>
      <c r="E409" s="16">
        <v>3.4482758620689703E-2</v>
      </c>
      <c r="F409" s="16">
        <v>5.2631578947368397E-2</v>
      </c>
      <c r="G409" s="16"/>
      <c r="H409" s="16">
        <v>0.16666666666666699</v>
      </c>
      <c r="I409" s="16">
        <v>0.150684931506849</v>
      </c>
      <c r="J409" s="16">
        <v>0.135135135135135</v>
      </c>
      <c r="K409" s="16">
        <v>0.104166666666667</v>
      </c>
      <c r="L409" s="16">
        <v>8.3333333333333301E-2</v>
      </c>
      <c r="M409" s="16">
        <v>0.4</v>
      </c>
      <c r="N409" s="16">
        <v>0.17910447761194001</v>
      </c>
      <c r="O409" s="16">
        <v>0</v>
      </c>
      <c r="P409" s="16">
        <v>0</v>
      </c>
      <c r="Q409" s="16">
        <v>0</v>
      </c>
      <c r="R409" s="16">
        <v>0</v>
      </c>
      <c r="S409" s="16">
        <v>0</v>
      </c>
      <c r="T409" s="16">
        <v>0.11111111111111099</v>
      </c>
      <c r="U409" s="16">
        <v>0.2</v>
      </c>
      <c r="V409" s="16">
        <v>0.5</v>
      </c>
      <c r="W409" s="16">
        <v>0</v>
      </c>
      <c r="X409" s="16">
        <v>0</v>
      </c>
      <c r="Y409" s="16"/>
      <c r="Z409" s="16">
        <v>0.13207547169811301</v>
      </c>
      <c r="AA409" s="16">
        <v>0</v>
      </c>
      <c r="AB409" s="16"/>
      <c r="AC409" s="16"/>
      <c r="AD409" s="16"/>
      <c r="AE409" s="16"/>
      <c r="AF409" s="16"/>
      <c r="AG409" s="16"/>
      <c r="AH409" s="16"/>
    </row>
    <row r="410" spans="2:34" x14ac:dyDescent="0.35">
      <c r="B410" t="s">
        <v>196</v>
      </c>
      <c r="C410" s="16">
        <v>0.197333333333333</v>
      </c>
      <c r="D410" s="16">
        <v>0.21660649819494601</v>
      </c>
      <c r="E410" s="16">
        <v>0.17241379310344801</v>
      </c>
      <c r="F410" s="16">
        <v>0.12280701754386</v>
      </c>
      <c r="G410" s="16"/>
      <c r="H410" s="16">
        <v>0.25</v>
      </c>
      <c r="I410" s="16">
        <v>0.26027397260273999</v>
      </c>
      <c r="J410" s="16">
        <v>0.135135135135135</v>
      </c>
      <c r="K410" s="16">
        <v>0.16666666666666699</v>
      </c>
      <c r="L410" s="16">
        <v>0.266666666666667</v>
      </c>
      <c r="M410" s="16">
        <v>0</v>
      </c>
      <c r="N410" s="16">
        <v>8.9552238805970102E-2</v>
      </c>
      <c r="O410" s="16">
        <v>9.0909090909090898E-2</v>
      </c>
      <c r="P410" s="16">
        <v>0.33333333333333298</v>
      </c>
      <c r="Q410" s="16">
        <v>0</v>
      </c>
      <c r="R410" s="16">
        <v>1</v>
      </c>
      <c r="S410" s="16">
        <v>0.33333333333333298</v>
      </c>
      <c r="T410" s="16">
        <v>0.22222222222222199</v>
      </c>
      <c r="U410" s="16">
        <v>0</v>
      </c>
      <c r="V410" s="16">
        <v>0</v>
      </c>
      <c r="W410" s="16">
        <v>0</v>
      </c>
      <c r="X410" s="16">
        <v>0.6</v>
      </c>
      <c r="Y410" s="16"/>
      <c r="Z410" s="16">
        <v>0.199460916442049</v>
      </c>
      <c r="AA410" s="16">
        <v>0</v>
      </c>
      <c r="AB410" s="16"/>
      <c r="AC410" s="16"/>
      <c r="AD410" s="16"/>
      <c r="AE410" s="16"/>
      <c r="AF410" s="16"/>
      <c r="AG410" s="16"/>
      <c r="AH410" s="16"/>
    </row>
    <row r="411" spans="2:34" x14ac:dyDescent="0.35">
      <c r="B411" t="s">
        <v>197</v>
      </c>
      <c r="C411" s="16">
        <v>0.23200000000000001</v>
      </c>
      <c r="D411" s="16">
        <v>0.21660649819494601</v>
      </c>
      <c r="E411" s="16">
        <v>0.27586206896551702</v>
      </c>
      <c r="F411" s="16">
        <v>0.29824561403508798</v>
      </c>
      <c r="G411" s="16"/>
      <c r="H411" s="16">
        <v>0.30555555555555602</v>
      </c>
      <c r="I411" s="16">
        <v>0.19178082191780799</v>
      </c>
      <c r="J411" s="16">
        <v>0.24324324324324301</v>
      </c>
      <c r="K411" s="16">
        <v>0.29166666666666702</v>
      </c>
      <c r="L411" s="16">
        <v>0.18333333333333299</v>
      </c>
      <c r="M411" s="16">
        <v>0.4</v>
      </c>
      <c r="N411" s="16">
        <v>0.26865671641791</v>
      </c>
      <c r="O411" s="16">
        <v>0.27272727272727298</v>
      </c>
      <c r="P411" s="16">
        <v>0.33333333333333298</v>
      </c>
      <c r="Q411" s="16">
        <v>0.25</v>
      </c>
      <c r="R411" s="16">
        <v>0</v>
      </c>
      <c r="S411" s="16">
        <v>0</v>
      </c>
      <c r="T411" s="16">
        <v>0</v>
      </c>
      <c r="U411" s="16">
        <v>0.4</v>
      </c>
      <c r="V411" s="16">
        <v>0</v>
      </c>
      <c r="W411" s="16">
        <v>0.5</v>
      </c>
      <c r="X411" s="16">
        <v>0</v>
      </c>
      <c r="Y411" s="16"/>
      <c r="Z411" s="16">
        <v>0.23180592991913701</v>
      </c>
      <c r="AA411" s="16">
        <v>0</v>
      </c>
      <c r="AB411" s="16"/>
      <c r="AC411" s="16"/>
      <c r="AD411" s="16"/>
      <c r="AE411" s="16"/>
      <c r="AF411" s="16"/>
      <c r="AG411" s="16"/>
      <c r="AH411" s="16"/>
    </row>
    <row r="412" spans="2:34" x14ac:dyDescent="0.35">
      <c r="B412" t="s">
        <v>198</v>
      </c>
      <c r="C412" s="16">
        <v>0.34133333333333299</v>
      </c>
      <c r="D412" s="16">
        <v>0.30685920577617298</v>
      </c>
      <c r="E412" s="16">
        <v>0.41379310344827602</v>
      </c>
      <c r="F412" s="16">
        <v>0.47368421052631599</v>
      </c>
      <c r="G412" s="16"/>
      <c r="H412" s="16">
        <v>0.194444444444444</v>
      </c>
      <c r="I412" s="16">
        <v>0.31506849315068503</v>
      </c>
      <c r="J412" s="16">
        <v>0.43243243243243201</v>
      </c>
      <c r="K412" s="16">
        <v>0.35416666666666702</v>
      </c>
      <c r="L412" s="16">
        <v>0.38333333333333303</v>
      </c>
      <c r="M412" s="16">
        <v>0</v>
      </c>
      <c r="N412" s="16">
        <v>0.38805970149253699</v>
      </c>
      <c r="O412" s="16">
        <v>0.45454545454545497</v>
      </c>
      <c r="P412" s="16">
        <v>0.33333333333333298</v>
      </c>
      <c r="Q412" s="16">
        <v>0.5</v>
      </c>
      <c r="R412" s="16">
        <v>0</v>
      </c>
      <c r="S412" s="16">
        <v>0.33333333333333298</v>
      </c>
      <c r="T412" s="16">
        <v>0.33333333333333298</v>
      </c>
      <c r="U412" s="16">
        <v>0.2</v>
      </c>
      <c r="V412" s="16">
        <v>0</v>
      </c>
      <c r="W412" s="16">
        <v>0.5</v>
      </c>
      <c r="X412" s="16">
        <v>0.2</v>
      </c>
      <c r="Y412" s="16"/>
      <c r="Z412" s="16">
        <v>0.33692722371967698</v>
      </c>
      <c r="AA412" s="16">
        <v>1</v>
      </c>
      <c r="AB412" s="16"/>
      <c r="AC412" s="16"/>
      <c r="AD412" s="16"/>
      <c r="AE412" s="16"/>
      <c r="AF412" s="16"/>
      <c r="AG412" s="16"/>
      <c r="AH412" s="16"/>
    </row>
    <row r="413" spans="2:34" x14ac:dyDescent="0.35">
      <c r="B413" t="s">
        <v>54</v>
      </c>
      <c r="C413" s="16">
        <v>8.0000000000000002E-3</v>
      </c>
      <c r="D413" s="16">
        <v>1.0830324909747301E-2</v>
      </c>
      <c r="E413" s="16">
        <v>0</v>
      </c>
      <c r="F413" s="16">
        <v>0</v>
      </c>
      <c r="G413" s="16"/>
      <c r="H413" s="16">
        <v>0</v>
      </c>
      <c r="I413" s="16">
        <v>1.3698630136986301E-2</v>
      </c>
      <c r="J413" s="16">
        <v>2.7027027027027001E-2</v>
      </c>
      <c r="K413" s="16">
        <v>0</v>
      </c>
      <c r="L413" s="16">
        <v>0</v>
      </c>
      <c r="M413" s="16">
        <v>0</v>
      </c>
      <c r="N413" s="16">
        <v>1.49253731343284E-2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/>
      <c r="Z413" s="16">
        <v>8.0862533692722394E-3</v>
      </c>
      <c r="AA413" s="16">
        <v>0</v>
      </c>
      <c r="AB413" s="16"/>
      <c r="AC413" s="16"/>
      <c r="AD413" s="16"/>
      <c r="AE413" s="16"/>
      <c r="AF413" s="16"/>
      <c r="AG413" s="16"/>
      <c r="AH413" s="16"/>
    </row>
    <row r="414" spans="2:34" x14ac:dyDescent="0.35">
      <c r="B414" t="s">
        <v>199</v>
      </c>
      <c r="C414" s="16">
        <v>0.22133333333333299</v>
      </c>
      <c r="D414" s="16">
        <v>0.24909747292418799</v>
      </c>
      <c r="E414" s="16">
        <v>0.13793103448275901</v>
      </c>
      <c r="F414" s="16">
        <v>0.105263157894737</v>
      </c>
      <c r="G414" s="16"/>
      <c r="H414" s="16">
        <v>0.25</v>
      </c>
      <c r="I414" s="16">
        <v>0.219178082191781</v>
      </c>
      <c r="J414" s="16">
        <v>0.162162162162162</v>
      </c>
      <c r="K414" s="16">
        <v>0.1875</v>
      </c>
      <c r="L414" s="16">
        <v>0.16666666666666699</v>
      </c>
      <c r="M414" s="16">
        <v>0.6</v>
      </c>
      <c r="N414" s="16">
        <v>0.238805970149254</v>
      </c>
      <c r="O414" s="16">
        <v>0.18181818181818199</v>
      </c>
      <c r="P414" s="16">
        <v>0</v>
      </c>
      <c r="Q414" s="16">
        <v>0.25</v>
      </c>
      <c r="R414" s="16">
        <v>0</v>
      </c>
      <c r="S414" s="16">
        <v>0.33333333333333298</v>
      </c>
      <c r="T414" s="16">
        <v>0.44444444444444398</v>
      </c>
      <c r="U414" s="16">
        <v>0.4</v>
      </c>
      <c r="V414" s="16">
        <v>1</v>
      </c>
      <c r="W414" s="16">
        <v>0</v>
      </c>
      <c r="X414" s="16">
        <v>0.2</v>
      </c>
      <c r="Y414" s="16"/>
      <c r="Z414" s="16">
        <v>0.22371967654986499</v>
      </c>
      <c r="AA414" s="16">
        <v>0</v>
      </c>
      <c r="AB414" s="16"/>
      <c r="AC414" s="16"/>
      <c r="AD414" s="16"/>
      <c r="AE414" s="16"/>
      <c r="AF414" s="16"/>
      <c r="AG414" s="16"/>
      <c r="AH414" s="16"/>
    </row>
    <row r="415" spans="2:34" x14ac:dyDescent="0.35">
      <c r="B415" t="s">
        <v>200</v>
      </c>
      <c r="C415" s="16">
        <v>0.57333333333333303</v>
      </c>
      <c r="D415" s="16">
        <v>0.52346570397111902</v>
      </c>
      <c r="E415" s="16">
        <v>0.68965517241379304</v>
      </c>
      <c r="F415" s="16">
        <v>0.77192982456140302</v>
      </c>
      <c r="G415" s="16"/>
      <c r="H415" s="16">
        <v>0.5</v>
      </c>
      <c r="I415" s="16">
        <v>0.50684931506849296</v>
      </c>
      <c r="J415" s="16">
        <v>0.67567567567567599</v>
      </c>
      <c r="K415" s="16">
        <v>0.64583333333333304</v>
      </c>
      <c r="L415" s="16">
        <v>0.56666666666666698</v>
      </c>
      <c r="M415" s="16">
        <v>0.4</v>
      </c>
      <c r="N415" s="16">
        <v>0.65671641791044799</v>
      </c>
      <c r="O415" s="16">
        <v>0.72727272727272696</v>
      </c>
      <c r="P415" s="16">
        <v>0.66666666666666696</v>
      </c>
      <c r="Q415" s="16">
        <v>0.75</v>
      </c>
      <c r="R415" s="16">
        <v>0</v>
      </c>
      <c r="S415" s="16">
        <v>0.33333333333333298</v>
      </c>
      <c r="T415" s="16">
        <v>0.33333333333333298</v>
      </c>
      <c r="U415" s="16">
        <v>0.6</v>
      </c>
      <c r="V415" s="16">
        <v>0</v>
      </c>
      <c r="W415" s="16">
        <v>1</v>
      </c>
      <c r="X415" s="16">
        <v>0.2</v>
      </c>
      <c r="Y415" s="16"/>
      <c r="Z415" s="16">
        <v>0.56873315363881405</v>
      </c>
      <c r="AA415" s="16">
        <v>1</v>
      </c>
      <c r="AB415" s="16"/>
      <c r="AC415" s="16"/>
      <c r="AD415" s="16"/>
      <c r="AE415" s="16"/>
      <c r="AF415" s="16"/>
      <c r="AG415" s="16"/>
      <c r="AH415" s="16"/>
    </row>
    <row r="416" spans="2:34" x14ac:dyDescent="0.35">
      <c r="B416" t="s">
        <v>166</v>
      </c>
      <c r="C416" s="16">
        <v>-0.35199999999999998</v>
      </c>
      <c r="D416" s="16">
        <v>-0.27436823104693098</v>
      </c>
      <c r="E416" s="16">
        <v>-0.55172413793103403</v>
      </c>
      <c r="F416" s="16">
        <v>-0.66666666666666696</v>
      </c>
      <c r="G416" s="16"/>
      <c r="H416" s="16">
        <v>-0.25</v>
      </c>
      <c r="I416" s="16">
        <v>-0.28767123287671198</v>
      </c>
      <c r="J416" s="16">
        <v>-0.51351351351351304</v>
      </c>
      <c r="K416" s="16">
        <v>-0.45833333333333298</v>
      </c>
      <c r="L416" s="16">
        <v>-0.4</v>
      </c>
      <c r="M416" s="16">
        <v>0.2</v>
      </c>
      <c r="N416" s="16">
        <v>-0.41791044776119401</v>
      </c>
      <c r="O416" s="16">
        <v>-0.54545454545454497</v>
      </c>
      <c r="P416" s="16">
        <v>-0.66666666666666696</v>
      </c>
      <c r="Q416" s="16">
        <v>-0.5</v>
      </c>
      <c r="R416" s="16">
        <v>0</v>
      </c>
      <c r="S416" s="16">
        <v>0</v>
      </c>
      <c r="T416" s="16">
        <v>0.11111111111111099</v>
      </c>
      <c r="U416" s="16">
        <v>-0.2</v>
      </c>
      <c r="V416" s="16">
        <v>1</v>
      </c>
      <c r="W416" s="16">
        <v>-1</v>
      </c>
      <c r="X416" s="16">
        <v>0</v>
      </c>
      <c r="Y416" s="16"/>
      <c r="Z416" s="16">
        <v>-0.34501347708894903</v>
      </c>
      <c r="AA416" s="16">
        <v>-1</v>
      </c>
      <c r="AB416" s="16"/>
      <c r="AC416" s="16"/>
      <c r="AD416" s="16"/>
      <c r="AE416" s="16"/>
      <c r="AF416" s="16"/>
      <c r="AG416" s="16"/>
      <c r="AH416" s="16"/>
    </row>
    <row r="417" spans="2:34" x14ac:dyDescent="0.35"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</row>
    <row r="418" spans="2:34" x14ac:dyDescent="0.35">
      <c r="B418" s="6" t="s">
        <v>213</v>
      </c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</row>
    <row r="419" spans="2:34" x14ac:dyDescent="0.35">
      <c r="B419" s="23" t="s">
        <v>47</v>
      </c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</row>
    <row r="420" spans="2:34" x14ac:dyDescent="0.35">
      <c r="B420" t="s">
        <v>206</v>
      </c>
      <c r="C420" s="16">
        <v>0.6</v>
      </c>
      <c r="D420" s="16">
        <v>0.617328519855596</v>
      </c>
      <c r="E420" s="16">
        <v>0.55172413793103403</v>
      </c>
      <c r="F420" s="16">
        <v>0.54385964912280704</v>
      </c>
      <c r="G420" s="16"/>
      <c r="H420" s="16">
        <v>0.55555555555555602</v>
      </c>
      <c r="I420" s="16">
        <v>0.63013698630137005</v>
      </c>
      <c r="J420" s="16">
        <v>0.70270270270270296</v>
      </c>
      <c r="K420" s="16">
        <v>0.58333333333333304</v>
      </c>
      <c r="L420" s="16">
        <v>0.53333333333333299</v>
      </c>
      <c r="M420" s="16">
        <v>0.8</v>
      </c>
      <c r="N420" s="16">
        <v>0.62686567164179097</v>
      </c>
      <c r="O420" s="16">
        <v>0.63636363636363602</v>
      </c>
      <c r="P420" s="16">
        <v>0.33333333333333298</v>
      </c>
      <c r="Q420" s="16">
        <v>0.25</v>
      </c>
      <c r="R420" s="16">
        <v>0.5</v>
      </c>
      <c r="S420" s="16">
        <v>0.5</v>
      </c>
      <c r="T420" s="16">
        <v>0.55555555555555602</v>
      </c>
      <c r="U420" s="16">
        <v>0.6</v>
      </c>
      <c r="V420" s="16">
        <v>0.5</v>
      </c>
      <c r="W420" s="16">
        <v>0</v>
      </c>
      <c r="X420" s="16">
        <v>1</v>
      </c>
      <c r="Y420" s="16"/>
      <c r="Z420" s="16">
        <v>0.59838274932614599</v>
      </c>
      <c r="AA420" s="16">
        <v>1</v>
      </c>
      <c r="AB420" s="16"/>
      <c r="AC420" s="16"/>
      <c r="AD420" s="16"/>
      <c r="AE420" s="16"/>
      <c r="AF420" s="16"/>
      <c r="AG420" s="16"/>
      <c r="AH420" s="16"/>
    </row>
    <row r="421" spans="2:34" x14ac:dyDescent="0.35">
      <c r="B421" t="s">
        <v>207</v>
      </c>
      <c r="C421" s="16">
        <v>0.58933333333333304</v>
      </c>
      <c r="D421" s="16">
        <v>0.57039711191335696</v>
      </c>
      <c r="E421" s="16">
        <v>0.55172413793103403</v>
      </c>
      <c r="F421" s="16">
        <v>0.64912280701754399</v>
      </c>
      <c r="G421" s="16"/>
      <c r="H421" s="16">
        <v>0.61111111111111105</v>
      </c>
      <c r="I421" s="16">
        <v>0.58904109589041098</v>
      </c>
      <c r="J421" s="16">
        <v>0.35135135135135098</v>
      </c>
      <c r="K421" s="16">
        <v>0.64583333333333304</v>
      </c>
      <c r="L421" s="16">
        <v>0.58333333333333304</v>
      </c>
      <c r="M421" s="16">
        <v>0.8</v>
      </c>
      <c r="N421" s="16">
        <v>0.67164179104477595</v>
      </c>
      <c r="O421" s="16">
        <v>0.54545454545454497</v>
      </c>
      <c r="P421" s="16">
        <v>0.33333333333333298</v>
      </c>
      <c r="Q421" s="16">
        <v>0.75</v>
      </c>
      <c r="R421" s="16">
        <v>1</v>
      </c>
      <c r="S421" s="16">
        <v>0.66666666666666696</v>
      </c>
      <c r="T421" s="16">
        <v>0.55555555555555602</v>
      </c>
      <c r="U421" s="16">
        <v>0.2</v>
      </c>
      <c r="V421" s="16">
        <v>0.5</v>
      </c>
      <c r="W421" s="16">
        <v>1</v>
      </c>
      <c r="X421" s="16">
        <v>0.6</v>
      </c>
      <c r="Y421" s="16"/>
      <c r="Z421" s="16">
        <v>0.58760107816711604</v>
      </c>
      <c r="AA421" s="16">
        <v>0.5</v>
      </c>
      <c r="AB421" s="16"/>
      <c r="AC421" s="16"/>
      <c r="AD421" s="16"/>
      <c r="AE421" s="16"/>
      <c r="AF421" s="16"/>
      <c r="AG421" s="16"/>
      <c r="AH421" s="16"/>
    </row>
    <row r="422" spans="2:34" x14ac:dyDescent="0.35">
      <c r="B422" t="s">
        <v>208</v>
      </c>
      <c r="C422" s="16">
        <v>0.34133333333333299</v>
      </c>
      <c r="D422" s="16">
        <v>0.314079422382672</v>
      </c>
      <c r="E422" s="16">
        <v>0.31034482758620702</v>
      </c>
      <c r="F422" s="16">
        <v>0.45614035087719301</v>
      </c>
      <c r="G422" s="16"/>
      <c r="H422" s="16">
        <v>0.44444444444444398</v>
      </c>
      <c r="I422" s="16">
        <v>0.38356164383561597</v>
      </c>
      <c r="J422" s="16">
        <v>0.18918918918918901</v>
      </c>
      <c r="K422" s="16">
        <v>0.4375</v>
      </c>
      <c r="L422" s="16">
        <v>0.35</v>
      </c>
      <c r="M422" s="16">
        <v>1</v>
      </c>
      <c r="N422" s="16">
        <v>0.29850746268656703</v>
      </c>
      <c r="O422" s="16">
        <v>9.0909090909090898E-2</v>
      </c>
      <c r="P422" s="16">
        <v>0</v>
      </c>
      <c r="Q422" s="16">
        <v>0.5</v>
      </c>
      <c r="R422" s="16">
        <v>0.5</v>
      </c>
      <c r="S422" s="16">
        <v>0.16666666666666699</v>
      </c>
      <c r="T422" s="16">
        <v>0.22222222222222199</v>
      </c>
      <c r="U422" s="16">
        <v>0</v>
      </c>
      <c r="V422" s="16">
        <v>1</v>
      </c>
      <c r="W422" s="16">
        <v>0</v>
      </c>
      <c r="X422" s="16">
        <v>0.2</v>
      </c>
      <c r="Y422" s="16"/>
      <c r="Z422" s="16">
        <v>0.339622641509434</v>
      </c>
      <c r="AA422" s="16">
        <v>0.5</v>
      </c>
      <c r="AB422" s="16"/>
      <c r="AC422" s="16"/>
      <c r="AD422" s="16"/>
      <c r="AE422" s="16"/>
      <c r="AF422" s="16"/>
      <c r="AG422" s="16"/>
      <c r="AH422" s="16"/>
    </row>
    <row r="423" spans="2:34" x14ac:dyDescent="0.35">
      <c r="B423" t="s">
        <v>209</v>
      </c>
      <c r="C423" s="16">
        <v>0.25066666666666698</v>
      </c>
      <c r="D423" s="16">
        <v>0.25270758122743697</v>
      </c>
      <c r="E423" s="16">
        <v>0.20689655172413801</v>
      </c>
      <c r="F423" s="16">
        <v>0.19298245614035101</v>
      </c>
      <c r="G423" s="16"/>
      <c r="H423" s="16">
        <v>0.22222222222222199</v>
      </c>
      <c r="I423" s="16">
        <v>0.31506849315068503</v>
      </c>
      <c r="J423" s="16">
        <v>0.18918918918918901</v>
      </c>
      <c r="K423" s="16">
        <v>0.25</v>
      </c>
      <c r="L423" s="16">
        <v>0.18333333333333299</v>
      </c>
      <c r="M423" s="16">
        <v>0.4</v>
      </c>
      <c r="N423" s="16">
        <v>0.29850746268656703</v>
      </c>
      <c r="O423" s="16">
        <v>0.36363636363636398</v>
      </c>
      <c r="P423" s="16">
        <v>0.33333333333333298</v>
      </c>
      <c r="Q423" s="16">
        <v>0.25</v>
      </c>
      <c r="R423" s="16">
        <v>0.5</v>
      </c>
      <c r="S423" s="16">
        <v>0.16666666666666699</v>
      </c>
      <c r="T423" s="16">
        <v>0.33333333333333298</v>
      </c>
      <c r="U423" s="16">
        <v>0</v>
      </c>
      <c r="V423" s="16">
        <v>0</v>
      </c>
      <c r="W423" s="16">
        <v>0</v>
      </c>
      <c r="X423" s="16">
        <v>0</v>
      </c>
      <c r="Y423" s="16"/>
      <c r="Z423" s="16">
        <v>0.25336927223719702</v>
      </c>
      <c r="AA423" s="16">
        <v>0</v>
      </c>
      <c r="AB423" s="16"/>
      <c r="AC423" s="16"/>
      <c r="AD423" s="16"/>
      <c r="AE423" s="16"/>
      <c r="AF423" s="16"/>
      <c r="AG423" s="16"/>
      <c r="AH423" s="16"/>
    </row>
    <row r="424" spans="2:34" x14ac:dyDescent="0.35">
      <c r="B424" t="s">
        <v>210</v>
      </c>
      <c r="C424" s="16">
        <v>0.14399999999999999</v>
      </c>
      <c r="D424" s="16">
        <v>0.140794223826715</v>
      </c>
      <c r="E424" s="16">
        <v>0.13793103448275901</v>
      </c>
      <c r="F424" s="16">
        <v>0.157894736842105</v>
      </c>
      <c r="G424" s="16"/>
      <c r="H424" s="16">
        <v>0.13888888888888901</v>
      </c>
      <c r="I424" s="16">
        <v>0.150684931506849</v>
      </c>
      <c r="J424" s="16">
        <v>0.135135135135135</v>
      </c>
      <c r="K424" s="16">
        <v>0.1875</v>
      </c>
      <c r="L424" s="16">
        <v>0.1</v>
      </c>
      <c r="M424" s="16">
        <v>0.2</v>
      </c>
      <c r="N424" s="16">
        <v>0.17910447761194001</v>
      </c>
      <c r="O424" s="16">
        <v>9.0909090909090898E-2</v>
      </c>
      <c r="P424" s="16">
        <v>0</v>
      </c>
      <c r="Q424" s="16">
        <v>0.25</v>
      </c>
      <c r="R424" s="16">
        <v>0.5</v>
      </c>
      <c r="S424" s="16">
        <v>0.16666666666666699</v>
      </c>
      <c r="T424" s="16">
        <v>0</v>
      </c>
      <c r="U424" s="16">
        <v>0</v>
      </c>
      <c r="V424" s="16">
        <v>0.5</v>
      </c>
      <c r="W424" s="16">
        <v>0</v>
      </c>
      <c r="X424" s="16">
        <v>0</v>
      </c>
      <c r="Y424" s="16"/>
      <c r="Z424" s="16">
        <v>0.1455525606469</v>
      </c>
      <c r="AA424" s="16">
        <v>0</v>
      </c>
      <c r="AB424" s="16"/>
      <c r="AC424" s="16"/>
      <c r="AD424" s="16"/>
      <c r="AE424" s="16"/>
      <c r="AF424" s="16"/>
      <c r="AG424" s="16"/>
      <c r="AH424" s="16"/>
    </row>
    <row r="425" spans="2:34" x14ac:dyDescent="0.35">
      <c r="B425" t="s">
        <v>211</v>
      </c>
      <c r="C425" s="16">
        <v>0.08</v>
      </c>
      <c r="D425" s="16">
        <v>6.8592057761732897E-2</v>
      </c>
      <c r="E425" s="16">
        <v>3.4482758620689703E-2</v>
      </c>
      <c r="F425" s="16">
        <v>0.105263157894737</v>
      </c>
      <c r="G425" s="16"/>
      <c r="H425" s="16">
        <v>0.11111111111111099</v>
      </c>
      <c r="I425" s="16">
        <v>9.5890410958904104E-2</v>
      </c>
      <c r="J425" s="16">
        <v>2.7027027027027001E-2</v>
      </c>
      <c r="K425" s="16">
        <v>0.125</v>
      </c>
      <c r="L425" s="16">
        <v>3.3333333333333298E-2</v>
      </c>
      <c r="M425" s="16">
        <v>0</v>
      </c>
      <c r="N425" s="16">
        <v>0.104477611940299</v>
      </c>
      <c r="O425" s="16">
        <v>9.0909090909090898E-2</v>
      </c>
      <c r="P425" s="16">
        <v>0</v>
      </c>
      <c r="Q425" s="16">
        <v>0</v>
      </c>
      <c r="R425" s="16">
        <v>0.5</v>
      </c>
      <c r="S425" s="16">
        <v>0.16666666666666699</v>
      </c>
      <c r="T425" s="16">
        <v>0</v>
      </c>
      <c r="U425" s="16">
        <v>0</v>
      </c>
      <c r="V425" s="16">
        <v>0</v>
      </c>
      <c r="W425" s="16">
        <v>0</v>
      </c>
      <c r="X425" s="16">
        <v>0</v>
      </c>
      <c r="Y425" s="16"/>
      <c r="Z425" s="16">
        <v>8.0862533692722394E-2</v>
      </c>
      <c r="AA425" s="16">
        <v>0</v>
      </c>
      <c r="AB425" s="16"/>
      <c r="AC425" s="16"/>
      <c r="AD425" s="16"/>
      <c r="AE425" s="16"/>
      <c r="AF425" s="16"/>
      <c r="AG425" s="16"/>
      <c r="AH425" s="16"/>
    </row>
    <row r="426" spans="2:34" x14ac:dyDescent="0.35">
      <c r="B426" t="s">
        <v>54</v>
      </c>
      <c r="C426" s="16">
        <v>6.1333333333333302E-2</v>
      </c>
      <c r="D426" s="16">
        <v>6.4981949458483707E-2</v>
      </c>
      <c r="E426" s="16">
        <v>0.10344827586206901</v>
      </c>
      <c r="F426" s="16">
        <v>3.5087719298245598E-2</v>
      </c>
      <c r="G426" s="16"/>
      <c r="H426" s="16">
        <v>5.5555555555555601E-2</v>
      </c>
      <c r="I426" s="16">
        <v>5.4794520547945202E-2</v>
      </c>
      <c r="J426" s="16">
        <v>0.108108108108108</v>
      </c>
      <c r="K426" s="16">
        <v>8.3333333333333301E-2</v>
      </c>
      <c r="L426" s="16">
        <v>0.05</v>
      </c>
      <c r="M426" s="16">
        <v>0</v>
      </c>
      <c r="N426" s="16">
        <v>2.9850746268656699E-2</v>
      </c>
      <c r="O426" s="16">
        <v>9.0909090909090898E-2</v>
      </c>
      <c r="P426" s="16">
        <v>0.33333333333333298</v>
      </c>
      <c r="Q426" s="16">
        <v>0</v>
      </c>
      <c r="R426" s="16">
        <v>0</v>
      </c>
      <c r="S426" s="16">
        <v>0</v>
      </c>
      <c r="T426" s="16">
        <v>0.11111111111111099</v>
      </c>
      <c r="U426" s="16">
        <v>0.2</v>
      </c>
      <c r="V426" s="16">
        <v>0</v>
      </c>
      <c r="W426" s="16">
        <v>0</v>
      </c>
      <c r="X426" s="16">
        <v>0</v>
      </c>
      <c r="Y426" s="16"/>
      <c r="Z426" s="16">
        <v>6.1994609164420497E-2</v>
      </c>
      <c r="AA426" s="16">
        <v>0</v>
      </c>
      <c r="AB426" s="16"/>
      <c r="AC426" s="16"/>
      <c r="AD426" s="16"/>
      <c r="AE426" s="16"/>
      <c r="AF426" s="16"/>
      <c r="AG426" s="16"/>
      <c r="AH426" s="16"/>
    </row>
    <row r="427" spans="2:34" x14ac:dyDescent="0.35">
      <c r="B427" t="s">
        <v>212</v>
      </c>
      <c r="C427" s="16">
        <v>4.5333333333333302E-2</v>
      </c>
      <c r="D427" s="16">
        <v>3.9711191335740102E-2</v>
      </c>
      <c r="E427" s="16">
        <v>6.8965517241379296E-2</v>
      </c>
      <c r="F427" s="16">
        <v>5.2631578947368397E-2</v>
      </c>
      <c r="G427" s="16"/>
      <c r="H427" s="16">
        <v>5.5555555555555601E-2</v>
      </c>
      <c r="I427" s="16">
        <v>5.4794520547945202E-2</v>
      </c>
      <c r="J427" s="16">
        <v>0</v>
      </c>
      <c r="K427" s="16">
        <v>2.0833333333333301E-2</v>
      </c>
      <c r="L427" s="16">
        <v>8.3333333333333301E-2</v>
      </c>
      <c r="M427" s="16">
        <v>0</v>
      </c>
      <c r="N427" s="16">
        <v>5.9701492537313397E-2</v>
      </c>
      <c r="O427" s="16">
        <v>0</v>
      </c>
      <c r="P427" s="16">
        <v>0</v>
      </c>
      <c r="Q427" s="16">
        <v>0</v>
      </c>
      <c r="R427" s="16">
        <v>0.5</v>
      </c>
      <c r="S427" s="16">
        <v>0</v>
      </c>
      <c r="T427" s="16">
        <v>0</v>
      </c>
      <c r="U427" s="16">
        <v>0</v>
      </c>
      <c r="V427" s="16">
        <v>0</v>
      </c>
      <c r="W427" s="16">
        <v>0</v>
      </c>
      <c r="X427" s="16">
        <v>0</v>
      </c>
      <c r="Y427" s="16"/>
      <c r="Z427" s="16">
        <v>4.5822102425875998E-2</v>
      </c>
      <c r="AA427" s="16">
        <v>0</v>
      </c>
      <c r="AB427" s="16"/>
      <c r="AC427" s="16"/>
      <c r="AD427" s="16"/>
      <c r="AE427" s="16"/>
      <c r="AF427" s="16"/>
      <c r="AG427" s="16"/>
      <c r="AH427" s="16"/>
    </row>
    <row r="428" spans="2:34" x14ac:dyDescent="0.35">
      <c r="B428" t="s">
        <v>68</v>
      </c>
      <c r="C428" s="16">
        <v>5.3333333333333302E-2</v>
      </c>
      <c r="D428" s="16">
        <v>5.4151624548736503E-2</v>
      </c>
      <c r="E428" s="16">
        <v>3.4482758620689703E-2</v>
      </c>
      <c r="F428" s="16">
        <v>7.0175438596491196E-2</v>
      </c>
      <c r="G428" s="16"/>
      <c r="H428" s="16">
        <v>8.3333333333333301E-2</v>
      </c>
      <c r="I428" s="16">
        <v>5.4794520547945202E-2</v>
      </c>
      <c r="J428" s="16">
        <v>8.1081081081081099E-2</v>
      </c>
      <c r="K428" s="16">
        <v>2.0833333333333301E-2</v>
      </c>
      <c r="L428" s="16">
        <v>0.05</v>
      </c>
      <c r="M428" s="16">
        <v>0</v>
      </c>
      <c r="N428" s="16">
        <v>4.47761194029851E-2</v>
      </c>
      <c r="O428" s="16">
        <v>9.0909090909090898E-2</v>
      </c>
      <c r="P428" s="16">
        <v>0</v>
      </c>
      <c r="Q428" s="16">
        <v>0</v>
      </c>
      <c r="R428" s="16">
        <v>0</v>
      </c>
      <c r="S428" s="16">
        <v>0.16666666666666699</v>
      </c>
      <c r="T428" s="16">
        <v>0</v>
      </c>
      <c r="U428" s="16">
        <v>0</v>
      </c>
      <c r="V428" s="16">
        <v>0</v>
      </c>
      <c r="W428" s="16">
        <v>0.5</v>
      </c>
      <c r="X428" s="16">
        <v>0</v>
      </c>
      <c r="Y428" s="16"/>
      <c r="Z428" s="16">
        <v>5.3908355795148299E-2</v>
      </c>
      <c r="AA428" s="16">
        <v>0</v>
      </c>
      <c r="AB428" s="16"/>
      <c r="AC428" s="16"/>
      <c r="AD428" s="16"/>
      <c r="AE428" s="16"/>
      <c r="AF428" s="16"/>
      <c r="AG428" s="16"/>
      <c r="AH428" s="16"/>
    </row>
    <row r="429" spans="2:34" x14ac:dyDescent="0.35"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</row>
    <row r="430" spans="2:34" x14ac:dyDescent="0.35">
      <c r="B430" s="6" t="s">
        <v>226</v>
      </c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</row>
    <row r="431" spans="2:34" x14ac:dyDescent="0.35">
      <c r="B431" s="23" t="s">
        <v>47</v>
      </c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</row>
    <row r="432" spans="2:34" x14ac:dyDescent="0.35">
      <c r="B432" t="s">
        <v>214</v>
      </c>
      <c r="C432" s="16">
        <v>0.68799999999999994</v>
      </c>
      <c r="D432" s="16">
        <v>0.68953068592057798</v>
      </c>
      <c r="E432" s="16">
        <v>0.68965517241379304</v>
      </c>
      <c r="F432" s="16">
        <v>0.64912280701754399</v>
      </c>
      <c r="G432" s="16"/>
      <c r="H432" s="16">
        <v>0.75</v>
      </c>
      <c r="I432" s="16">
        <v>0.602739726027397</v>
      </c>
      <c r="J432" s="16">
        <v>0.59459459459459496</v>
      </c>
      <c r="K432" s="16">
        <v>0.75</v>
      </c>
      <c r="L432" s="16">
        <v>0.73333333333333295</v>
      </c>
      <c r="M432" s="16">
        <v>0.8</v>
      </c>
      <c r="N432" s="16">
        <v>0.76119402985074602</v>
      </c>
      <c r="O432" s="16">
        <v>0.45454545454545497</v>
      </c>
      <c r="P432" s="16">
        <v>0.33333333333333298</v>
      </c>
      <c r="Q432" s="16">
        <v>0.75</v>
      </c>
      <c r="R432" s="16">
        <v>0.5</v>
      </c>
      <c r="S432" s="16">
        <v>0.5</v>
      </c>
      <c r="T432" s="16">
        <v>0.88888888888888895</v>
      </c>
      <c r="U432" s="16">
        <v>0.6</v>
      </c>
      <c r="V432" s="16">
        <v>0.5</v>
      </c>
      <c r="W432" s="16">
        <v>0.5</v>
      </c>
      <c r="X432" s="16">
        <v>0.8</v>
      </c>
      <c r="Y432" s="16"/>
      <c r="Z432" s="16">
        <v>0.69002695417789806</v>
      </c>
      <c r="AA432" s="16">
        <v>1</v>
      </c>
      <c r="AB432" s="16"/>
      <c r="AC432" s="16"/>
      <c r="AD432" s="16"/>
      <c r="AE432" s="16"/>
      <c r="AF432" s="16"/>
      <c r="AG432" s="16"/>
      <c r="AH432" s="16"/>
    </row>
    <row r="433" spans="2:34" x14ac:dyDescent="0.35">
      <c r="B433" t="s">
        <v>215</v>
      </c>
      <c r="C433" s="16">
        <v>0.36533333333333301</v>
      </c>
      <c r="D433" s="16">
        <v>0.35740072202166101</v>
      </c>
      <c r="E433" s="16">
        <v>0.37931034482758602</v>
      </c>
      <c r="F433" s="16">
        <v>0.35087719298245601</v>
      </c>
      <c r="G433" s="16"/>
      <c r="H433" s="16">
        <v>0.27777777777777801</v>
      </c>
      <c r="I433" s="16">
        <v>0.32876712328767099</v>
      </c>
      <c r="J433" s="16">
        <v>0.29729729729729698</v>
      </c>
      <c r="K433" s="16">
        <v>0.47916666666666702</v>
      </c>
      <c r="L433" s="16">
        <v>0.4</v>
      </c>
      <c r="M433" s="16">
        <v>0.6</v>
      </c>
      <c r="N433" s="16">
        <v>0.35820895522388102</v>
      </c>
      <c r="O433" s="16">
        <v>0.18181818181818199</v>
      </c>
      <c r="P433" s="16">
        <v>0.66666666666666696</v>
      </c>
      <c r="Q433" s="16">
        <v>0.75</v>
      </c>
      <c r="R433" s="16">
        <v>1</v>
      </c>
      <c r="S433" s="16">
        <v>0.33333333333333298</v>
      </c>
      <c r="T433" s="16">
        <v>0.55555555555555602</v>
      </c>
      <c r="U433" s="16">
        <v>0</v>
      </c>
      <c r="V433" s="16">
        <v>0.5</v>
      </c>
      <c r="W433" s="16">
        <v>0</v>
      </c>
      <c r="X433" s="16">
        <v>0.2</v>
      </c>
      <c r="Y433" s="16"/>
      <c r="Z433" s="16">
        <v>0.36657681940700798</v>
      </c>
      <c r="AA433" s="16">
        <v>0.5</v>
      </c>
      <c r="AB433" s="16"/>
      <c r="AC433" s="16"/>
      <c r="AD433" s="16"/>
      <c r="AE433" s="16"/>
      <c r="AF433" s="16"/>
      <c r="AG433" s="16"/>
      <c r="AH433" s="16"/>
    </row>
    <row r="434" spans="2:34" x14ac:dyDescent="0.35">
      <c r="B434" t="s">
        <v>216</v>
      </c>
      <c r="C434" s="16">
        <v>0.36</v>
      </c>
      <c r="D434" s="16">
        <v>0.36462093862815897</v>
      </c>
      <c r="E434" s="16">
        <v>0.31034482758620702</v>
      </c>
      <c r="F434" s="16">
        <v>0.35087719298245601</v>
      </c>
      <c r="G434" s="16"/>
      <c r="H434" s="16">
        <v>0.33333333333333298</v>
      </c>
      <c r="I434" s="16">
        <v>0.301369863013699</v>
      </c>
      <c r="J434" s="16">
        <v>0.35135135135135098</v>
      </c>
      <c r="K434" s="16">
        <v>0.35416666666666702</v>
      </c>
      <c r="L434" s="16">
        <v>0.38333333333333303</v>
      </c>
      <c r="M434" s="16">
        <v>0.8</v>
      </c>
      <c r="N434" s="16">
        <v>0.41791044776119401</v>
      </c>
      <c r="O434" s="16">
        <v>0.27272727272727298</v>
      </c>
      <c r="P434" s="16">
        <v>0.33333333333333298</v>
      </c>
      <c r="Q434" s="16">
        <v>0.75</v>
      </c>
      <c r="R434" s="16">
        <v>0.5</v>
      </c>
      <c r="S434" s="16">
        <v>0.33333333333333298</v>
      </c>
      <c r="T434" s="16">
        <v>0.11111111111111099</v>
      </c>
      <c r="U434" s="16">
        <v>0.2</v>
      </c>
      <c r="V434" s="16">
        <v>0.5</v>
      </c>
      <c r="W434" s="16">
        <v>0</v>
      </c>
      <c r="X434" s="16">
        <v>0.6</v>
      </c>
      <c r="Y434" s="16"/>
      <c r="Z434" s="16">
        <v>0.35309973045822102</v>
      </c>
      <c r="AA434" s="16">
        <v>1</v>
      </c>
      <c r="AB434" s="16"/>
      <c r="AC434" s="16"/>
      <c r="AD434" s="16"/>
      <c r="AE434" s="16"/>
      <c r="AF434" s="16"/>
      <c r="AG434" s="16"/>
      <c r="AH434" s="16"/>
    </row>
    <row r="435" spans="2:34" x14ac:dyDescent="0.35">
      <c r="B435" t="s">
        <v>217</v>
      </c>
      <c r="C435" s="16">
        <v>0.31466666666666698</v>
      </c>
      <c r="D435" s="16">
        <v>0.32851985559566799</v>
      </c>
      <c r="E435" s="16">
        <v>0.20689655172413801</v>
      </c>
      <c r="F435" s="16">
        <v>0.29824561403508798</v>
      </c>
      <c r="G435" s="16"/>
      <c r="H435" s="16">
        <v>0.16666666666666699</v>
      </c>
      <c r="I435" s="16">
        <v>0.397260273972603</v>
      </c>
      <c r="J435" s="16">
        <v>0.24324324324324301</v>
      </c>
      <c r="K435" s="16">
        <v>0.3125</v>
      </c>
      <c r="L435" s="16">
        <v>0.38333333333333303</v>
      </c>
      <c r="M435" s="16">
        <v>0.6</v>
      </c>
      <c r="N435" s="16">
        <v>0.31343283582089598</v>
      </c>
      <c r="O435" s="16">
        <v>0.18181818181818199</v>
      </c>
      <c r="P435" s="16">
        <v>0</v>
      </c>
      <c r="Q435" s="16">
        <v>0.25</v>
      </c>
      <c r="R435" s="16">
        <v>0.5</v>
      </c>
      <c r="S435" s="16">
        <v>0.33333333333333298</v>
      </c>
      <c r="T435" s="16">
        <v>0.44444444444444398</v>
      </c>
      <c r="U435" s="16">
        <v>0</v>
      </c>
      <c r="V435" s="16">
        <v>0.5</v>
      </c>
      <c r="W435" s="16">
        <v>0</v>
      </c>
      <c r="X435" s="16">
        <v>0.2</v>
      </c>
      <c r="Y435" s="16"/>
      <c r="Z435" s="16">
        <v>0.31536388140161697</v>
      </c>
      <c r="AA435" s="16">
        <v>0.5</v>
      </c>
      <c r="AB435" s="16"/>
      <c r="AC435" s="16"/>
      <c r="AD435" s="16"/>
      <c r="AE435" s="16"/>
      <c r="AF435" s="16"/>
      <c r="AG435" s="16"/>
      <c r="AH435" s="16"/>
    </row>
    <row r="436" spans="2:34" x14ac:dyDescent="0.35">
      <c r="B436" t="s">
        <v>218</v>
      </c>
      <c r="C436" s="16">
        <v>0.24</v>
      </c>
      <c r="D436" s="16">
        <v>0.24548736462093901</v>
      </c>
      <c r="E436" s="16">
        <v>0.17241379310344801</v>
      </c>
      <c r="F436" s="16">
        <v>0.21052631578947401</v>
      </c>
      <c r="G436" s="16"/>
      <c r="H436" s="16">
        <v>0.194444444444444</v>
      </c>
      <c r="I436" s="16">
        <v>0.26027397260273999</v>
      </c>
      <c r="J436" s="16">
        <v>0.21621621621621601</v>
      </c>
      <c r="K436" s="16">
        <v>0.29166666666666702</v>
      </c>
      <c r="L436" s="16">
        <v>0.31666666666666698</v>
      </c>
      <c r="M436" s="16">
        <v>0.6</v>
      </c>
      <c r="N436" s="16">
        <v>0.164179104477612</v>
      </c>
      <c r="O436" s="16">
        <v>9.0909090909090898E-2</v>
      </c>
      <c r="P436" s="16">
        <v>0.33333333333333298</v>
      </c>
      <c r="Q436" s="16">
        <v>0.25</v>
      </c>
      <c r="R436" s="16">
        <v>0.5</v>
      </c>
      <c r="S436" s="16">
        <v>0.16666666666666699</v>
      </c>
      <c r="T436" s="16">
        <v>0.33333333333333298</v>
      </c>
      <c r="U436" s="16">
        <v>0</v>
      </c>
      <c r="V436" s="16">
        <v>0</v>
      </c>
      <c r="W436" s="16">
        <v>0</v>
      </c>
      <c r="X436" s="16">
        <v>0.2</v>
      </c>
      <c r="Y436" s="16"/>
      <c r="Z436" s="16">
        <v>0.23989218328841</v>
      </c>
      <c r="AA436" s="16">
        <v>0.5</v>
      </c>
      <c r="AB436" s="16"/>
      <c r="AC436" s="16"/>
      <c r="AD436" s="16"/>
      <c r="AE436" s="16"/>
      <c r="AF436" s="16"/>
      <c r="AG436" s="16"/>
      <c r="AH436" s="16"/>
    </row>
    <row r="437" spans="2:34" x14ac:dyDescent="0.35">
      <c r="B437" t="s">
        <v>219</v>
      </c>
      <c r="C437" s="16">
        <v>0.23200000000000001</v>
      </c>
      <c r="D437" s="16">
        <v>0.23465703971119101</v>
      </c>
      <c r="E437" s="16">
        <v>0.24137931034482801</v>
      </c>
      <c r="F437" s="16">
        <v>0.21052631578947401</v>
      </c>
      <c r="G437" s="16"/>
      <c r="H437" s="16">
        <v>8.3333333333333301E-2</v>
      </c>
      <c r="I437" s="16">
        <v>0.301369863013699</v>
      </c>
      <c r="J437" s="16">
        <v>0.18918918918918901</v>
      </c>
      <c r="K437" s="16">
        <v>0.20833333333333301</v>
      </c>
      <c r="L437" s="16">
        <v>0.266666666666667</v>
      </c>
      <c r="M437" s="16">
        <v>1</v>
      </c>
      <c r="N437" s="16">
        <v>0.238805970149254</v>
      </c>
      <c r="O437" s="16">
        <v>9.0909090909090898E-2</v>
      </c>
      <c r="P437" s="16">
        <v>0</v>
      </c>
      <c r="Q437" s="16">
        <v>0.25</v>
      </c>
      <c r="R437" s="16">
        <v>0.5</v>
      </c>
      <c r="S437" s="16">
        <v>0.16666666666666699</v>
      </c>
      <c r="T437" s="16">
        <v>0.22222222222222199</v>
      </c>
      <c r="U437" s="16">
        <v>0.2</v>
      </c>
      <c r="V437" s="16">
        <v>0.5</v>
      </c>
      <c r="W437" s="16">
        <v>0</v>
      </c>
      <c r="X437" s="16">
        <v>0</v>
      </c>
      <c r="Y437" s="16"/>
      <c r="Z437" s="16">
        <v>0.22911051212938</v>
      </c>
      <c r="AA437" s="16">
        <v>0.5</v>
      </c>
      <c r="AB437" s="16"/>
      <c r="AC437" s="16"/>
      <c r="AD437" s="16"/>
      <c r="AE437" s="16"/>
      <c r="AF437" s="16"/>
      <c r="AG437" s="16"/>
      <c r="AH437" s="16"/>
    </row>
    <row r="438" spans="2:34" x14ac:dyDescent="0.35">
      <c r="B438" t="s">
        <v>220</v>
      </c>
      <c r="C438" s="16">
        <v>0.229333333333333</v>
      </c>
      <c r="D438" s="16">
        <v>0.212996389891697</v>
      </c>
      <c r="E438" s="16">
        <v>0.20689655172413801</v>
      </c>
      <c r="F438" s="16">
        <v>0.28070175438596501</v>
      </c>
      <c r="G438" s="16"/>
      <c r="H438" s="16">
        <v>8.3333333333333301E-2</v>
      </c>
      <c r="I438" s="16">
        <v>0.27397260273972601</v>
      </c>
      <c r="J438" s="16">
        <v>0.135135135135135</v>
      </c>
      <c r="K438" s="16">
        <v>0.27083333333333298</v>
      </c>
      <c r="L438" s="16">
        <v>0.266666666666667</v>
      </c>
      <c r="M438" s="16">
        <v>0.4</v>
      </c>
      <c r="N438" s="16">
        <v>0.28358208955223901</v>
      </c>
      <c r="O438" s="16">
        <v>9.0909090909090898E-2</v>
      </c>
      <c r="P438" s="16">
        <v>0</v>
      </c>
      <c r="Q438" s="16">
        <v>0.5</v>
      </c>
      <c r="R438" s="16">
        <v>1</v>
      </c>
      <c r="S438" s="16">
        <v>0.16666666666666699</v>
      </c>
      <c r="T438" s="16">
        <v>0.11111111111111099</v>
      </c>
      <c r="U438" s="16">
        <v>0.2</v>
      </c>
      <c r="V438" s="16">
        <v>0</v>
      </c>
      <c r="W438" s="16">
        <v>0</v>
      </c>
      <c r="X438" s="16">
        <v>0</v>
      </c>
      <c r="Y438" s="16"/>
      <c r="Z438" s="16">
        <v>0.22911051212938</v>
      </c>
      <c r="AA438" s="16">
        <v>0.5</v>
      </c>
      <c r="AB438" s="16"/>
      <c r="AC438" s="16"/>
      <c r="AD438" s="16"/>
      <c r="AE438" s="16"/>
      <c r="AF438" s="16"/>
      <c r="AG438" s="16"/>
      <c r="AH438" s="16"/>
    </row>
    <row r="439" spans="2:34" x14ac:dyDescent="0.35">
      <c r="B439" t="s">
        <v>221</v>
      </c>
      <c r="C439" s="16">
        <v>0.197333333333333</v>
      </c>
      <c r="D439" s="16">
        <v>0.19494584837545101</v>
      </c>
      <c r="E439" s="16">
        <v>0.31034482758620702</v>
      </c>
      <c r="F439" s="16">
        <v>0.140350877192982</v>
      </c>
      <c r="G439" s="16"/>
      <c r="H439" s="16">
        <v>0.13888888888888901</v>
      </c>
      <c r="I439" s="16">
        <v>0.27397260273972601</v>
      </c>
      <c r="J439" s="16">
        <v>8.1081081081081099E-2</v>
      </c>
      <c r="K439" s="16">
        <v>0.27083333333333298</v>
      </c>
      <c r="L439" s="16">
        <v>0.15</v>
      </c>
      <c r="M439" s="16">
        <v>0.6</v>
      </c>
      <c r="N439" s="16">
        <v>0.22388059701492499</v>
      </c>
      <c r="O439" s="16">
        <v>0.18181818181818199</v>
      </c>
      <c r="P439" s="16">
        <v>0</v>
      </c>
      <c r="Q439" s="16">
        <v>0.25</v>
      </c>
      <c r="R439" s="16">
        <v>0.5</v>
      </c>
      <c r="S439" s="16">
        <v>0.16666666666666699</v>
      </c>
      <c r="T439" s="16">
        <v>0</v>
      </c>
      <c r="U439" s="16">
        <v>0</v>
      </c>
      <c r="V439" s="16">
        <v>0</v>
      </c>
      <c r="W439" s="16">
        <v>0</v>
      </c>
      <c r="X439" s="16">
        <v>0.2</v>
      </c>
      <c r="Y439" s="16"/>
      <c r="Z439" s="16">
        <v>0.199460916442049</v>
      </c>
      <c r="AA439" s="16">
        <v>0</v>
      </c>
      <c r="AB439" s="16"/>
      <c r="AC439" s="16"/>
      <c r="AD439" s="16"/>
      <c r="AE439" s="16"/>
      <c r="AF439" s="16"/>
      <c r="AG439" s="16"/>
      <c r="AH439" s="16"/>
    </row>
    <row r="440" spans="2:34" x14ac:dyDescent="0.35">
      <c r="B440" t="s">
        <v>222</v>
      </c>
      <c r="C440" s="16">
        <v>0.178666666666667</v>
      </c>
      <c r="D440" s="16">
        <v>0.16967509025270799</v>
      </c>
      <c r="E440" s="16">
        <v>0.13793103448275901</v>
      </c>
      <c r="F440" s="16">
        <v>0.21052631578947401</v>
      </c>
      <c r="G440" s="16"/>
      <c r="H440" s="16">
        <v>0.13888888888888901</v>
      </c>
      <c r="I440" s="16">
        <v>0.219178082191781</v>
      </c>
      <c r="J440" s="16">
        <v>8.1081081081081099E-2</v>
      </c>
      <c r="K440" s="16">
        <v>0.29166666666666702</v>
      </c>
      <c r="L440" s="16">
        <v>0.15</v>
      </c>
      <c r="M440" s="16">
        <v>0.8</v>
      </c>
      <c r="N440" s="16">
        <v>0.164179104477612</v>
      </c>
      <c r="O440" s="16">
        <v>9.0909090909090898E-2</v>
      </c>
      <c r="P440" s="16">
        <v>0</v>
      </c>
      <c r="Q440" s="16">
        <v>0.25</v>
      </c>
      <c r="R440" s="16">
        <v>0.5</v>
      </c>
      <c r="S440" s="16">
        <v>0.16666666666666699</v>
      </c>
      <c r="T440" s="16">
        <v>0.11111111111111099</v>
      </c>
      <c r="U440" s="16">
        <v>0</v>
      </c>
      <c r="V440" s="16">
        <v>0</v>
      </c>
      <c r="W440" s="16">
        <v>0</v>
      </c>
      <c r="X440" s="16">
        <v>0</v>
      </c>
      <c r="Y440" s="16"/>
      <c r="Z440" s="16">
        <v>0.17789757412398899</v>
      </c>
      <c r="AA440" s="16">
        <v>0.5</v>
      </c>
      <c r="AB440" s="16"/>
      <c r="AC440" s="16"/>
      <c r="AD440" s="16"/>
      <c r="AE440" s="16"/>
      <c r="AF440" s="16"/>
      <c r="AG440" s="16"/>
      <c r="AH440" s="16"/>
    </row>
    <row r="441" spans="2:34" x14ac:dyDescent="0.35">
      <c r="B441" t="s">
        <v>223</v>
      </c>
      <c r="C441" s="16">
        <v>0.14133333333333301</v>
      </c>
      <c r="D441" s="16">
        <v>0.140794223826715</v>
      </c>
      <c r="E441" s="16">
        <v>0.10344827586206901</v>
      </c>
      <c r="F441" s="16">
        <v>0.140350877192982</v>
      </c>
      <c r="G441" s="16"/>
      <c r="H441" s="16">
        <v>5.5555555555555601E-2</v>
      </c>
      <c r="I441" s="16">
        <v>0.19178082191780799</v>
      </c>
      <c r="J441" s="16">
        <v>0.108108108108108</v>
      </c>
      <c r="K441" s="16">
        <v>0.1875</v>
      </c>
      <c r="L441" s="16">
        <v>0.116666666666667</v>
      </c>
      <c r="M441" s="16">
        <v>0.6</v>
      </c>
      <c r="N441" s="16">
        <v>0.119402985074627</v>
      </c>
      <c r="O441" s="16">
        <v>0</v>
      </c>
      <c r="P441" s="16">
        <v>0</v>
      </c>
      <c r="Q441" s="16">
        <v>0.25</v>
      </c>
      <c r="R441" s="16">
        <v>0.5</v>
      </c>
      <c r="S441" s="16">
        <v>0.16666666666666699</v>
      </c>
      <c r="T441" s="16">
        <v>0.22222222222222199</v>
      </c>
      <c r="U441" s="16">
        <v>0</v>
      </c>
      <c r="V441" s="16">
        <v>0.5</v>
      </c>
      <c r="W441" s="16">
        <v>0</v>
      </c>
      <c r="X441" s="16">
        <v>0</v>
      </c>
      <c r="Y441" s="16"/>
      <c r="Z441" s="16">
        <v>0.140161725067385</v>
      </c>
      <c r="AA441" s="16">
        <v>0.5</v>
      </c>
      <c r="AB441" s="16"/>
      <c r="AC441" s="16"/>
      <c r="AD441" s="16"/>
      <c r="AE441" s="16"/>
      <c r="AF441" s="16"/>
      <c r="AG441" s="16"/>
      <c r="AH441" s="16"/>
    </row>
    <row r="442" spans="2:34" x14ac:dyDescent="0.35">
      <c r="B442" t="s">
        <v>224</v>
      </c>
      <c r="C442" s="16">
        <v>0.101333333333333</v>
      </c>
      <c r="D442" s="16">
        <v>0.101083032490975</v>
      </c>
      <c r="E442" s="16">
        <v>6.8965517241379296E-2</v>
      </c>
      <c r="F442" s="16">
        <v>8.7719298245614002E-2</v>
      </c>
      <c r="G442" s="16"/>
      <c r="H442" s="16">
        <v>8.3333333333333301E-2</v>
      </c>
      <c r="I442" s="16">
        <v>0.13698630136986301</v>
      </c>
      <c r="J442" s="16">
        <v>8.1081081081081099E-2</v>
      </c>
      <c r="K442" s="16">
        <v>6.25E-2</v>
      </c>
      <c r="L442" s="16">
        <v>0.05</v>
      </c>
      <c r="M442" s="16">
        <v>0.2</v>
      </c>
      <c r="N442" s="16">
        <v>0.14925373134328401</v>
      </c>
      <c r="O442" s="16">
        <v>0</v>
      </c>
      <c r="P442" s="16">
        <v>0</v>
      </c>
      <c r="Q442" s="16">
        <v>0.75</v>
      </c>
      <c r="R442" s="16">
        <v>0.5</v>
      </c>
      <c r="S442" s="16">
        <v>0</v>
      </c>
      <c r="T442" s="16">
        <v>0.11111111111111099</v>
      </c>
      <c r="U442" s="16">
        <v>0</v>
      </c>
      <c r="V442" s="16">
        <v>0</v>
      </c>
      <c r="W442" s="16">
        <v>0</v>
      </c>
      <c r="X442" s="16">
        <v>0</v>
      </c>
      <c r="Y442" s="16"/>
      <c r="Z442" s="16">
        <v>0.102425876010782</v>
      </c>
      <c r="AA442" s="16">
        <v>0</v>
      </c>
      <c r="AB442" s="16"/>
      <c r="AC442" s="16"/>
      <c r="AD442" s="16"/>
      <c r="AE442" s="16"/>
      <c r="AF442" s="16"/>
      <c r="AG442" s="16"/>
      <c r="AH442" s="16"/>
    </row>
    <row r="443" spans="2:34" x14ac:dyDescent="0.35">
      <c r="B443" t="s">
        <v>225</v>
      </c>
      <c r="C443" s="16">
        <v>4.26666666666667E-2</v>
      </c>
      <c r="D443" s="16">
        <v>4.3321299638989202E-2</v>
      </c>
      <c r="E443" s="16">
        <v>3.4482758620689703E-2</v>
      </c>
      <c r="F443" s="16">
        <v>3.5087719298245598E-2</v>
      </c>
      <c r="G443" s="16"/>
      <c r="H443" s="16">
        <v>5.5555555555555601E-2</v>
      </c>
      <c r="I443" s="16">
        <v>8.2191780821917804E-2</v>
      </c>
      <c r="J443" s="16">
        <v>5.4054054054054099E-2</v>
      </c>
      <c r="K443" s="16">
        <v>6.25E-2</v>
      </c>
      <c r="L443" s="16">
        <v>0</v>
      </c>
      <c r="M443" s="16">
        <v>0</v>
      </c>
      <c r="N443" s="16">
        <v>0</v>
      </c>
      <c r="O443" s="16">
        <v>0.18181818181818199</v>
      </c>
      <c r="P443" s="16">
        <v>0</v>
      </c>
      <c r="Q443" s="16">
        <v>0</v>
      </c>
      <c r="R443" s="16">
        <v>0</v>
      </c>
      <c r="S443" s="16">
        <v>0</v>
      </c>
      <c r="T443" s="16">
        <v>0</v>
      </c>
      <c r="U443" s="16">
        <v>0</v>
      </c>
      <c r="V443" s="16">
        <v>0</v>
      </c>
      <c r="W443" s="16">
        <v>0.5</v>
      </c>
      <c r="X443" s="16">
        <v>0</v>
      </c>
      <c r="Y443" s="16"/>
      <c r="Z443" s="16">
        <v>4.3126684636118601E-2</v>
      </c>
      <c r="AA443" s="16">
        <v>0</v>
      </c>
      <c r="AB443" s="16"/>
      <c r="AC443" s="16"/>
      <c r="AD443" s="16"/>
      <c r="AE443" s="16"/>
      <c r="AF443" s="16"/>
      <c r="AG443" s="16"/>
      <c r="AH443" s="16"/>
    </row>
    <row r="444" spans="2:34" x14ac:dyDescent="0.35">
      <c r="B444" t="s">
        <v>54</v>
      </c>
      <c r="C444" s="16">
        <v>1.0666666666666699E-2</v>
      </c>
      <c r="D444" s="16">
        <v>1.4440433212996401E-2</v>
      </c>
      <c r="E444" s="16">
        <v>0</v>
      </c>
      <c r="F444" s="16">
        <v>0</v>
      </c>
      <c r="G444" s="16"/>
      <c r="H444" s="16">
        <v>0</v>
      </c>
      <c r="I444" s="16">
        <v>1.3698630136986301E-2</v>
      </c>
      <c r="J444" s="16">
        <v>2.7027027027027001E-2</v>
      </c>
      <c r="K444" s="16">
        <v>0</v>
      </c>
      <c r="L444" s="16">
        <v>0</v>
      </c>
      <c r="M444" s="16">
        <v>0</v>
      </c>
      <c r="N444" s="16">
        <v>0</v>
      </c>
      <c r="O444" s="16">
        <v>0</v>
      </c>
      <c r="P444" s="16">
        <v>0</v>
      </c>
      <c r="Q444" s="16">
        <v>0</v>
      </c>
      <c r="R444" s="16">
        <v>0</v>
      </c>
      <c r="S444" s="16">
        <v>0.33333333333333298</v>
      </c>
      <c r="T444" s="16">
        <v>0</v>
      </c>
      <c r="U444" s="16">
        <v>0</v>
      </c>
      <c r="V444" s="16">
        <v>0</v>
      </c>
      <c r="W444" s="16">
        <v>0</v>
      </c>
      <c r="X444" s="16">
        <v>0</v>
      </c>
      <c r="Y444" s="16"/>
      <c r="Z444" s="16">
        <v>1.07816711590297E-2</v>
      </c>
      <c r="AA444" s="16">
        <v>0</v>
      </c>
      <c r="AB444" s="16"/>
      <c r="AC444" s="16"/>
      <c r="AD444" s="16"/>
      <c r="AE444" s="16"/>
      <c r="AF444" s="16"/>
      <c r="AG444" s="16"/>
      <c r="AH444" s="16"/>
    </row>
    <row r="445" spans="2:34" x14ac:dyDescent="0.35">
      <c r="B445" t="s">
        <v>68</v>
      </c>
      <c r="C445" s="16">
        <v>8.0000000000000002E-3</v>
      </c>
      <c r="D445" s="16">
        <v>7.2202166064982004E-3</v>
      </c>
      <c r="E445" s="16">
        <v>0</v>
      </c>
      <c r="F445" s="16">
        <v>1.7543859649122799E-2</v>
      </c>
      <c r="G445" s="16"/>
      <c r="H445" s="16">
        <v>2.7777777777777801E-2</v>
      </c>
      <c r="I445" s="16">
        <v>0</v>
      </c>
      <c r="J445" s="16">
        <v>0</v>
      </c>
      <c r="K445" s="16">
        <v>0</v>
      </c>
      <c r="L445" s="16">
        <v>0</v>
      </c>
      <c r="M445" s="16">
        <v>0</v>
      </c>
      <c r="N445" s="16">
        <v>2.9850746268656699E-2</v>
      </c>
      <c r="O445" s="16">
        <v>0</v>
      </c>
      <c r="P445" s="16">
        <v>0</v>
      </c>
      <c r="Q445" s="16">
        <v>0</v>
      </c>
      <c r="R445" s="16">
        <v>0</v>
      </c>
      <c r="S445" s="16">
        <v>0</v>
      </c>
      <c r="T445" s="16">
        <v>0</v>
      </c>
      <c r="U445" s="16">
        <v>0</v>
      </c>
      <c r="V445" s="16">
        <v>0</v>
      </c>
      <c r="W445" s="16">
        <v>0</v>
      </c>
      <c r="X445" s="16">
        <v>0</v>
      </c>
      <c r="Y445" s="16"/>
      <c r="Z445" s="16">
        <v>8.0862533692722394E-3</v>
      </c>
      <c r="AA445" s="16">
        <v>0</v>
      </c>
      <c r="AB445" s="16"/>
      <c r="AC445" s="16"/>
      <c r="AD445" s="16"/>
      <c r="AE445" s="16"/>
      <c r="AF445" s="16"/>
      <c r="AG445" s="16"/>
      <c r="AH445" s="16"/>
    </row>
    <row r="446" spans="2:34" x14ac:dyDescent="0.35"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</row>
    <row r="447" spans="2:34" x14ac:dyDescent="0.35">
      <c r="B447" s="6" t="s">
        <v>236</v>
      </c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</row>
    <row r="448" spans="2:34" x14ac:dyDescent="0.35">
      <c r="B448" s="23" t="s">
        <v>47</v>
      </c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</row>
    <row r="449" spans="2:34" x14ac:dyDescent="0.35">
      <c r="B449" t="s">
        <v>227</v>
      </c>
      <c r="C449" s="16">
        <v>0.36</v>
      </c>
      <c r="D449" s="16">
        <v>0.36462093862815897</v>
      </c>
      <c r="E449" s="16">
        <v>0.48275862068965503</v>
      </c>
      <c r="F449" s="16">
        <v>0.29824561403508798</v>
      </c>
      <c r="G449" s="16"/>
      <c r="H449" s="16">
        <v>0.22222222222222199</v>
      </c>
      <c r="I449" s="16">
        <v>0.301369863013699</v>
      </c>
      <c r="J449" s="16">
        <v>0.37837837837837801</v>
      </c>
      <c r="K449" s="16">
        <v>0.35416666666666702</v>
      </c>
      <c r="L449" s="16">
        <v>0.46666666666666701</v>
      </c>
      <c r="M449" s="16">
        <v>0.6</v>
      </c>
      <c r="N449" s="16">
        <v>0.35820895522388102</v>
      </c>
      <c r="O449" s="16">
        <v>0.36363636363636398</v>
      </c>
      <c r="P449" s="16">
        <v>1</v>
      </c>
      <c r="Q449" s="16">
        <v>0.5</v>
      </c>
      <c r="R449" s="16">
        <v>0.5</v>
      </c>
      <c r="S449" s="16">
        <v>0</v>
      </c>
      <c r="T449" s="16">
        <v>0.33333333333333298</v>
      </c>
      <c r="U449" s="16">
        <v>0.6</v>
      </c>
      <c r="V449" s="16">
        <v>0.5</v>
      </c>
      <c r="W449" s="16">
        <v>0.5</v>
      </c>
      <c r="X449" s="16">
        <v>0.2</v>
      </c>
      <c r="Y449" s="16"/>
      <c r="Z449" s="16">
        <v>0.36118598382749301</v>
      </c>
      <c r="AA449" s="16">
        <v>0</v>
      </c>
      <c r="AB449" s="16"/>
      <c r="AC449" s="16"/>
      <c r="AD449" s="16"/>
      <c r="AE449" s="16"/>
      <c r="AF449" s="16"/>
      <c r="AG449" s="16"/>
      <c r="AH449" s="16"/>
    </row>
    <row r="450" spans="2:34" x14ac:dyDescent="0.35">
      <c r="B450" t="s">
        <v>228</v>
      </c>
      <c r="C450" s="16">
        <v>0.28266666666666701</v>
      </c>
      <c r="D450" s="16">
        <v>0.26353790613718397</v>
      </c>
      <c r="E450" s="16">
        <v>0.44827586206896602</v>
      </c>
      <c r="F450" s="16">
        <v>0.29824561403508798</v>
      </c>
      <c r="G450" s="16"/>
      <c r="H450" s="16">
        <v>0.33333333333333298</v>
      </c>
      <c r="I450" s="16">
        <v>0.32876712328767099</v>
      </c>
      <c r="J450" s="16">
        <v>0.29729729729729698</v>
      </c>
      <c r="K450" s="16">
        <v>0.16666666666666699</v>
      </c>
      <c r="L450" s="16">
        <v>0.266666666666667</v>
      </c>
      <c r="M450" s="16">
        <v>0.4</v>
      </c>
      <c r="N450" s="16">
        <v>0.31343283582089598</v>
      </c>
      <c r="O450" s="16">
        <v>0.36363636363636398</v>
      </c>
      <c r="P450" s="16">
        <v>0.33333333333333298</v>
      </c>
      <c r="Q450" s="16">
        <v>0.5</v>
      </c>
      <c r="R450" s="16">
        <v>0.5</v>
      </c>
      <c r="S450" s="16">
        <v>0</v>
      </c>
      <c r="T450" s="16">
        <v>0.33333333333333298</v>
      </c>
      <c r="U450" s="16">
        <v>0</v>
      </c>
      <c r="V450" s="16">
        <v>0</v>
      </c>
      <c r="W450" s="16">
        <v>0.5</v>
      </c>
      <c r="X450" s="16">
        <v>0</v>
      </c>
      <c r="Y450" s="16"/>
      <c r="Z450" s="16">
        <v>0.28301886792452802</v>
      </c>
      <c r="AA450" s="16">
        <v>0.5</v>
      </c>
      <c r="AB450" s="16"/>
      <c r="AC450" s="16"/>
      <c r="AD450" s="16"/>
      <c r="AE450" s="16"/>
      <c r="AF450" s="16"/>
      <c r="AG450" s="16"/>
      <c r="AH450" s="16"/>
    </row>
    <row r="451" spans="2:34" x14ac:dyDescent="0.35">
      <c r="B451" t="s">
        <v>229</v>
      </c>
      <c r="C451" s="16">
        <v>0.224</v>
      </c>
      <c r="D451" s="16">
        <v>0.24548736462093901</v>
      </c>
      <c r="E451" s="16">
        <v>0.24137931034482801</v>
      </c>
      <c r="F451" s="16">
        <v>0.12280701754386</v>
      </c>
      <c r="G451" s="16"/>
      <c r="H451" s="16">
        <v>0.27777777777777801</v>
      </c>
      <c r="I451" s="16">
        <v>0.27397260273972601</v>
      </c>
      <c r="J451" s="16">
        <v>0.27027027027027001</v>
      </c>
      <c r="K451" s="16">
        <v>0.1875</v>
      </c>
      <c r="L451" s="16">
        <v>0.21666666666666701</v>
      </c>
      <c r="M451" s="16">
        <v>0.2</v>
      </c>
      <c r="N451" s="16">
        <v>0.19402985074626899</v>
      </c>
      <c r="O451" s="16">
        <v>0.45454545454545497</v>
      </c>
      <c r="P451" s="16">
        <v>0.33333333333333298</v>
      </c>
      <c r="Q451" s="16">
        <v>0</v>
      </c>
      <c r="R451" s="16">
        <v>0</v>
      </c>
      <c r="S451" s="16">
        <v>0.16666666666666699</v>
      </c>
      <c r="T451" s="16">
        <v>0</v>
      </c>
      <c r="U451" s="16">
        <v>0.2</v>
      </c>
      <c r="V451" s="16">
        <v>0</v>
      </c>
      <c r="W451" s="16">
        <v>0</v>
      </c>
      <c r="X451" s="16">
        <v>0</v>
      </c>
      <c r="Y451" s="16"/>
      <c r="Z451" s="16">
        <v>0.22641509433962301</v>
      </c>
      <c r="AA451" s="16">
        <v>0</v>
      </c>
      <c r="AB451" s="16"/>
      <c r="AC451" s="16"/>
      <c r="AD451" s="16"/>
      <c r="AE451" s="16"/>
      <c r="AF451" s="16"/>
      <c r="AG451" s="16"/>
      <c r="AH451" s="16"/>
    </row>
    <row r="452" spans="2:34" x14ac:dyDescent="0.35">
      <c r="B452" t="s">
        <v>230</v>
      </c>
      <c r="C452" s="16">
        <v>0.19466666666666699</v>
      </c>
      <c r="D452" s="16">
        <v>0.19855595667869999</v>
      </c>
      <c r="E452" s="16">
        <v>0.10344827586206901</v>
      </c>
      <c r="F452" s="16">
        <v>0.21052631578947401</v>
      </c>
      <c r="G452" s="16"/>
      <c r="H452" s="16">
        <v>0.13888888888888901</v>
      </c>
      <c r="I452" s="16">
        <v>0.20547945205479501</v>
      </c>
      <c r="J452" s="16">
        <v>0.108108108108108</v>
      </c>
      <c r="K452" s="16">
        <v>0.22916666666666699</v>
      </c>
      <c r="L452" s="16">
        <v>0.15</v>
      </c>
      <c r="M452" s="16">
        <v>0.4</v>
      </c>
      <c r="N452" s="16">
        <v>0.20895522388059701</v>
      </c>
      <c r="O452" s="16">
        <v>0.18181818181818199</v>
      </c>
      <c r="P452" s="16">
        <v>0</v>
      </c>
      <c r="Q452" s="16">
        <v>0.25</v>
      </c>
      <c r="R452" s="16">
        <v>0</v>
      </c>
      <c r="S452" s="16">
        <v>0.5</v>
      </c>
      <c r="T452" s="16">
        <v>0.33333333333333298</v>
      </c>
      <c r="U452" s="16">
        <v>0</v>
      </c>
      <c r="V452" s="16">
        <v>0.5</v>
      </c>
      <c r="W452" s="16">
        <v>0.5</v>
      </c>
      <c r="X452" s="16">
        <v>0.4</v>
      </c>
      <c r="Y452" s="16"/>
      <c r="Z452" s="16">
        <v>0.19137466307277601</v>
      </c>
      <c r="AA452" s="16">
        <v>0.5</v>
      </c>
      <c r="AB452" s="16"/>
      <c r="AC452" s="16"/>
      <c r="AD452" s="16"/>
      <c r="AE452" s="16"/>
      <c r="AF452" s="16"/>
      <c r="AG452" s="16"/>
      <c r="AH452" s="16"/>
    </row>
    <row r="453" spans="2:34" x14ac:dyDescent="0.35">
      <c r="B453" t="s">
        <v>231</v>
      </c>
      <c r="C453" s="16">
        <v>0.14133333333333301</v>
      </c>
      <c r="D453" s="16">
        <v>0.122743682310469</v>
      </c>
      <c r="E453" s="16">
        <v>0.31034482758620702</v>
      </c>
      <c r="F453" s="16">
        <v>0.157894736842105</v>
      </c>
      <c r="G453" s="16"/>
      <c r="H453" s="16">
        <v>5.5555555555555601E-2</v>
      </c>
      <c r="I453" s="16">
        <v>0.24657534246575299</v>
      </c>
      <c r="J453" s="16">
        <v>2.7027027027027001E-2</v>
      </c>
      <c r="K453" s="16">
        <v>0.20833333333333301</v>
      </c>
      <c r="L453" s="16">
        <v>0.133333333333333</v>
      </c>
      <c r="M453" s="16">
        <v>0.2</v>
      </c>
      <c r="N453" s="16">
        <v>0.104477611940299</v>
      </c>
      <c r="O453" s="16">
        <v>0.18181818181818199</v>
      </c>
      <c r="P453" s="16">
        <v>0</v>
      </c>
      <c r="Q453" s="16">
        <v>0.5</v>
      </c>
      <c r="R453" s="16">
        <v>0.5</v>
      </c>
      <c r="S453" s="16">
        <v>0</v>
      </c>
      <c r="T453" s="16">
        <v>0</v>
      </c>
      <c r="U453" s="16">
        <v>0.2</v>
      </c>
      <c r="V453" s="16">
        <v>0</v>
      </c>
      <c r="W453" s="16">
        <v>0</v>
      </c>
      <c r="X453" s="16">
        <v>0</v>
      </c>
      <c r="Y453" s="16"/>
      <c r="Z453" s="16">
        <v>0.14285714285714299</v>
      </c>
      <c r="AA453" s="16">
        <v>0</v>
      </c>
      <c r="AB453" s="16"/>
      <c r="AC453" s="16"/>
      <c r="AD453" s="16"/>
      <c r="AE453" s="16"/>
      <c r="AF453" s="16"/>
      <c r="AG453" s="16"/>
      <c r="AH453" s="16"/>
    </row>
    <row r="454" spans="2:34" x14ac:dyDescent="0.35">
      <c r="B454" t="s">
        <v>232</v>
      </c>
      <c r="C454" s="16">
        <v>0.13866666666666699</v>
      </c>
      <c r="D454" s="16">
        <v>0.12635379061371799</v>
      </c>
      <c r="E454" s="16">
        <v>0.20689655172413801</v>
      </c>
      <c r="F454" s="16">
        <v>0.175438596491228</v>
      </c>
      <c r="G454" s="16"/>
      <c r="H454" s="16">
        <v>0.11111111111111099</v>
      </c>
      <c r="I454" s="16">
        <v>0.150684931506849</v>
      </c>
      <c r="J454" s="16">
        <v>8.1081081081081099E-2</v>
      </c>
      <c r="K454" s="16">
        <v>0.20833333333333301</v>
      </c>
      <c r="L454" s="16">
        <v>0.2</v>
      </c>
      <c r="M454" s="16">
        <v>0.2</v>
      </c>
      <c r="N454" s="16">
        <v>8.9552238805970102E-2</v>
      </c>
      <c r="O454" s="16">
        <v>9.0909090909090898E-2</v>
      </c>
      <c r="P454" s="16">
        <v>0</v>
      </c>
      <c r="Q454" s="16">
        <v>0</v>
      </c>
      <c r="R454" s="16">
        <v>0</v>
      </c>
      <c r="S454" s="16">
        <v>0.16666666666666699</v>
      </c>
      <c r="T454" s="16">
        <v>0.11111111111111099</v>
      </c>
      <c r="U454" s="16">
        <v>0</v>
      </c>
      <c r="V454" s="16">
        <v>0</v>
      </c>
      <c r="W454" s="16">
        <v>0.5</v>
      </c>
      <c r="X454" s="16">
        <v>0.2</v>
      </c>
      <c r="Y454" s="16"/>
      <c r="Z454" s="16">
        <v>0.140161725067385</v>
      </c>
      <c r="AA454" s="16">
        <v>0</v>
      </c>
      <c r="AB454" s="16"/>
      <c r="AC454" s="16"/>
      <c r="AD454" s="16"/>
      <c r="AE454" s="16"/>
      <c r="AF454" s="16"/>
      <c r="AG454" s="16"/>
      <c r="AH454" s="16"/>
    </row>
    <row r="455" spans="2:34" x14ac:dyDescent="0.35">
      <c r="B455" t="s">
        <v>233</v>
      </c>
      <c r="C455" s="16">
        <v>0.128</v>
      </c>
      <c r="D455" s="16">
        <v>0.13718411552346599</v>
      </c>
      <c r="E455" s="16">
        <v>6.8965517241379296E-2</v>
      </c>
      <c r="F455" s="16">
        <v>0.105263157894737</v>
      </c>
      <c r="G455" s="16"/>
      <c r="H455" s="16">
        <v>0.13888888888888901</v>
      </c>
      <c r="I455" s="16">
        <v>0.150684931506849</v>
      </c>
      <c r="J455" s="16">
        <v>0.21621621621621601</v>
      </c>
      <c r="K455" s="16">
        <v>0.104166666666667</v>
      </c>
      <c r="L455" s="16">
        <v>0.05</v>
      </c>
      <c r="M455" s="16">
        <v>0.2</v>
      </c>
      <c r="N455" s="16">
        <v>8.9552238805970102E-2</v>
      </c>
      <c r="O455" s="16">
        <v>0.18181818181818199</v>
      </c>
      <c r="P455" s="16">
        <v>0.33333333333333298</v>
      </c>
      <c r="Q455" s="16">
        <v>0.25</v>
      </c>
      <c r="R455" s="16">
        <v>0.5</v>
      </c>
      <c r="S455" s="16">
        <v>0.33333333333333298</v>
      </c>
      <c r="T455" s="16">
        <v>0</v>
      </c>
      <c r="U455" s="16">
        <v>0.2</v>
      </c>
      <c r="V455" s="16">
        <v>0</v>
      </c>
      <c r="W455" s="16">
        <v>0.5</v>
      </c>
      <c r="X455" s="16">
        <v>0</v>
      </c>
      <c r="Y455" s="16"/>
      <c r="Z455" s="16">
        <v>0.12668463611859801</v>
      </c>
      <c r="AA455" s="16">
        <v>0.5</v>
      </c>
      <c r="AB455" s="16"/>
      <c r="AC455" s="16"/>
      <c r="AD455" s="16"/>
      <c r="AE455" s="16"/>
      <c r="AF455" s="16"/>
      <c r="AG455" s="16"/>
      <c r="AH455" s="16"/>
    </row>
    <row r="456" spans="2:34" x14ac:dyDescent="0.35">
      <c r="B456" t="s">
        <v>234</v>
      </c>
      <c r="C456" s="16">
        <v>0.12</v>
      </c>
      <c r="D456" s="16">
        <v>0.115523465703971</v>
      </c>
      <c r="E456" s="16">
        <v>0.17241379310344801</v>
      </c>
      <c r="F456" s="16">
        <v>0.12280701754386</v>
      </c>
      <c r="G456" s="16"/>
      <c r="H456" s="16">
        <v>0.13888888888888901</v>
      </c>
      <c r="I456" s="16">
        <v>0.17808219178082199</v>
      </c>
      <c r="J456" s="16">
        <v>8.1081081081081099E-2</v>
      </c>
      <c r="K456" s="16">
        <v>0.104166666666667</v>
      </c>
      <c r="L456" s="16">
        <v>0.116666666666667</v>
      </c>
      <c r="M456" s="16">
        <v>0.2</v>
      </c>
      <c r="N456" s="16">
        <v>0.134328358208955</v>
      </c>
      <c r="O456" s="16">
        <v>9.0909090909090898E-2</v>
      </c>
      <c r="P456" s="16">
        <v>0</v>
      </c>
      <c r="Q456" s="16">
        <v>0.25</v>
      </c>
      <c r="R456" s="16">
        <v>0</v>
      </c>
      <c r="S456" s="16">
        <v>0</v>
      </c>
      <c r="T456" s="16">
        <v>0</v>
      </c>
      <c r="U456" s="16">
        <v>0</v>
      </c>
      <c r="V456" s="16">
        <v>0</v>
      </c>
      <c r="W456" s="16">
        <v>0</v>
      </c>
      <c r="X456" s="16">
        <v>0</v>
      </c>
      <c r="Y456" s="16"/>
      <c r="Z456" s="16">
        <v>0.11859838274932601</v>
      </c>
      <c r="AA456" s="16">
        <v>0</v>
      </c>
      <c r="AB456" s="16"/>
      <c r="AC456" s="16"/>
      <c r="AD456" s="16"/>
      <c r="AE456" s="16"/>
      <c r="AF456" s="16"/>
      <c r="AG456" s="16"/>
      <c r="AH456" s="16"/>
    </row>
    <row r="457" spans="2:34" x14ac:dyDescent="0.35">
      <c r="B457" t="s">
        <v>235</v>
      </c>
      <c r="C457" s="16">
        <v>0.04</v>
      </c>
      <c r="D457" s="16">
        <v>3.9711191335740102E-2</v>
      </c>
      <c r="E457" s="16">
        <v>0.10344827586206901</v>
      </c>
      <c r="F457" s="16">
        <v>1.7543859649122799E-2</v>
      </c>
      <c r="G457" s="16"/>
      <c r="H457" s="16">
        <v>2.7777777777777801E-2</v>
      </c>
      <c r="I457" s="16">
        <v>4.1095890410958902E-2</v>
      </c>
      <c r="J457" s="16">
        <v>8.1081081081081099E-2</v>
      </c>
      <c r="K457" s="16">
        <v>0</v>
      </c>
      <c r="L457" s="16">
        <v>0</v>
      </c>
      <c r="M457" s="16">
        <v>0.2</v>
      </c>
      <c r="N457" s="16">
        <v>7.4626865671641798E-2</v>
      </c>
      <c r="O457" s="16">
        <v>0</v>
      </c>
      <c r="P457" s="16">
        <v>0.33333333333333298</v>
      </c>
      <c r="Q457" s="16">
        <v>0.25</v>
      </c>
      <c r="R457" s="16">
        <v>0</v>
      </c>
      <c r="S457" s="16">
        <v>0</v>
      </c>
      <c r="T457" s="16">
        <v>0</v>
      </c>
      <c r="U457" s="16">
        <v>0</v>
      </c>
      <c r="V457" s="16">
        <v>0</v>
      </c>
      <c r="W457" s="16">
        <v>0</v>
      </c>
      <c r="X457" s="16">
        <v>0</v>
      </c>
      <c r="Y457" s="16"/>
      <c r="Z457" s="16">
        <v>4.0431266846361197E-2</v>
      </c>
      <c r="AA457" s="16">
        <v>0</v>
      </c>
      <c r="AB457" s="16"/>
      <c r="AC457" s="16"/>
      <c r="AD457" s="16"/>
      <c r="AE457" s="16"/>
      <c r="AF457" s="16"/>
      <c r="AG457" s="16"/>
      <c r="AH457" s="16"/>
    </row>
    <row r="458" spans="2:34" x14ac:dyDescent="0.35">
      <c r="B458" t="s">
        <v>54</v>
      </c>
      <c r="C458" s="16">
        <v>2.4E-2</v>
      </c>
      <c r="D458" s="16">
        <v>2.5270758122743701E-2</v>
      </c>
      <c r="E458" s="16">
        <v>3.4482758620689703E-2</v>
      </c>
      <c r="F458" s="16">
        <v>0</v>
      </c>
      <c r="G458" s="16"/>
      <c r="H458" s="16">
        <v>0</v>
      </c>
      <c r="I458" s="16">
        <v>0</v>
      </c>
      <c r="J458" s="16">
        <v>8.1081081081081099E-2</v>
      </c>
      <c r="K458" s="16">
        <v>2.0833333333333301E-2</v>
      </c>
      <c r="L458" s="16">
        <v>0</v>
      </c>
      <c r="M458" s="16">
        <v>0</v>
      </c>
      <c r="N458" s="16">
        <v>2.9850746268656699E-2</v>
      </c>
      <c r="O458" s="16">
        <v>9.0909090909090898E-2</v>
      </c>
      <c r="P458" s="16">
        <v>0</v>
      </c>
      <c r="Q458" s="16">
        <v>0</v>
      </c>
      <c r="R458" s="16">
        <v>0</v>
      </c>
      <c r="S458" s="16">
        <v>0.16666666666666699</v>
      </c>
      <c r="T458" s="16">
        <v>0</v>
      </c>
      <c r="U458" s="16">
        <v>0</v>
      </c>
      <c r="V458" s="16">
        <v>0</v>
      </c>
      <c r="W458" s="16">
        <v>0</v>
      </c>
      <c r="X458" s="16">
        <v>0.2</v>
      </c>
      <c r="Y458" s="16"/>
      <c r="Z458" s="16">
        <v>2.4258760107816701E-2</v>
      </c>
      <c r="AA458" s="16">
        <v>0</v>
      </c>
      <c r="AB458" s="16"/>
      <c r="AC458" s="16"/>
      <c r="AD458" s="16"/>
      <c r="AE458" s="16"/>
      <c r="AF458" s="16"/>
      <c r="AG458" s="16"/>
      <c r="AH458" s="16"/>
    </row>
    <row r="459" spans="2:34" x14ac:dyDescent="0.35">
      <c r="B459" t="s">
        <v>68</v>
      </c>
      <c r="C459" s="16">
        <v>9.0666666666666701E-2</v>
      </c>
      <c r="D459" s="16">
        <v>8.6642599277978294E-2</v>
      </c>
      <c r="E459" s="16">
        <v>6.8965517241379296E-2</v>
      </c>
      <c r="F459" s="16">
        <v>0.12280701754386</v>
      </c>
      <c r="G459" s="16"/>
      <c r="H459" s="16">
        <v>0.11111111111111099</v>
      </c>
      <c r="I459" s="16">
        <v>0.10958904109589</v>
      </c>
      <c r="J459" s="16">
        <v>0.135135135135135</v>
      </c>
      <c r="K459" s="16">
        <v>8.3333333333333301E-2</v>
      </c>
      <c r="L459" s="16">
        <v>3.3333333333333298E-2</v>
      </c>
      <c r="M459" s="16">
        <v>0.2</v>
      </c>
      <c r="N459" s="16">
        <v>0.119402985074627</v>
      </c>
      <c r="O459" s="16">
        <v>9.0909090909090898E-2</v>
      </c>
      <c r="P459" s="16">
        <v>0</v>
      </c>
      <c r="Q459" s="16">
        <v>0</v>
      </c>
      <c r="R459" s="16">
        <v>0</v>
      </c>
      <c r="S459" s="16">
        <v>0</v>
      </c>
      <c r="T459" s="16">
        <v>0.11111111111111099</v>
      </c>
      <c r="U459" s="16">
        <v>0</v>
      </c>
      <c r="V459" s="16">
        <v>0</v>
      </c>
      <c r="W459" s="16">
        <v>0</v>
      </c>
      <c r="X459" s="16">
        <v>0</v>
      </c>
      <c r="Y459" s="16"/>
      <c r="Z459" s="16">
        <v>8.8948787061994605E-2</v>
      </c>
      <c r="AA459" s="16">
        <v>0.5</v>
      </c>
      <c r="AB459" s="16"/>
      <c r="AC459" s="16"/>
      <c r="AD459" s="16"/>
      <c r="AE459" s="16"/>
      <c r="AF459" s="16"/>
      <c r="AG459" s="16"/>
      <c r="AH459" s="16"/>
    </row>
    <row r="460" spans="2:34" x14ac:dyDescent="0.35"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</row>
    <row r="461" spans="2:34" x14ac:dyDescent="0.35">
      <c r="B461" s="6" t="s">
        <v>253</v>
      </c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</row>
    <row r="462" spans="2:34" x14ac:dyDescent="0.35">
      <c r="B462" s="23" t="s">
        <v>254</v>
      </c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</row>
    <row r="463" spans="2:34" x14ac:dyDescent="0.35">
      <c r="B463" t="s">
        <v>237</v>
      </c>
      <c r="C463" s="16">
        <v>0.342391304347826</v>
      </c>
      <c r="D463" s="16">
        <v>0.35</v>
      </c>
      <c r="E463" s="16">
        <v>0.36363636363636398</v>
      </c>
      <c r="F463" s="16">
        <v>0.28000000000000003</v>
      </c>
      <c r="G463" s="16"/>
      <c r="H463" s="16">
        <v>0.38888888888888901</v>
      </c>
      <c r="I463" s="16">
        <v>0.33333333333333298</v>
      </c>
      <c r="J463" s="16">
        <v>0.22222222222222199</v>
      </c>
      <c r="K463" s="16">
        <v>0.434782608695652</v>
      </c>
      <c r="L463" s="16">
        <v>0.38235294117647101</v>
      </c>
      <c r="M463" s="16">
        <v>0.5</v>
      </c>
      <c r="N463" s="16">
        <v>0.27272727272727298</v>
      </c>
      <c r="O463" s="16">
        <v>0.25</v>
      </c>
      <c r="P463" s="16">
        <v>0</v>
      </c>
      <c r="Q463" s="16">
        <v>0.33333333333333298</v>
      </c>
      <c r="R463" s="16">
        <v>0</v>
      </c>
      <c r="S463" s="16">
        <v>0.66666666666666696</v>
      </c>
      <c r="T463" s="16">
        <v>0.5</v>
      </c>
      <c r="U463" s="16">
        <v>0</v>
      </c>
      <c r="V463" s="16">
        <v>0</v>
      </c>
      <c r="W463" s="16" t="s">
        <v>70</v>
      </c>
      <c r="X463" s="16">
        <v>0.33333333333333298</v>
      </c>
      <c r="Y463" s="16"/>
      <c r="Z463" s="16">
        <v>0.35</v>
      </c>
      <c r="AA463" s="16">
        <v>0</v>
      </c>
      <c r="AB463" s="16"/>
      <c r="AC463" s="16"/>
      <c r="AD463" s="16"/>
      <c r="AE463" s="16"/>
      <c r="AF463" s="16"/>
      <c r="AG463" s="16"/>
      <c r="AH463" s="16"/>
    </row>
    <row r="464" spans="2:34" x14ac:dyDescent="0.35">
      <c r="B464" t="s">
        <v>238</v>
      </c>
      <c r="C464" s="16">
        <v>0.33152173913043498</v>
      </c>
      <c r="D464" s="16">
        <v>0.32142857142857101</v>
      </c>
      <c r="E464" s="16">
        <v>0.36363636363636398</v>
      </c>
      <c r="F464" s="16">
        <v>0.32</v>
      </c>
      <c r="G464" s="16"/>
      <c r="H464" s="16">
        <v>0.22222222222222199</v>
      </c>
      <c r="I464" s="16">
        <v>0.27272727272727298</v>
      </c>
      <c r="J464" s="16">
        <v>0.33333333333333298</v>
      </c>
      <c r="K464" s="16">
        <v>0.26086956521739102</v>
      </c>
      <c r="L464" s="16">
        <v>0.441176470588235</v>
      </c>
      <c r="M464" s="16">
        <v>0</v>
      </c>
      <c r="N464" s="16">
        <v>0.54545454545454497</v>
      </c>
      <c r="O464" s="16">
        <v>0</v>
      </c>
      <c r="P464" s="16">
        <v>0</v>
      </c>
      <c r="Q464" s="16">
        <v>0.33333333333333298</v>
      </c>
      <c r="R464" s="16">
        <v>0</v>
      </c>
      <c r="S464" s="16">
        <v>0</v>
      </c>
      <c r="T464" s="16">
        <v>0.5</v>
      </c>
      <c r="U464" s="16">
        <v>0</v>
      </c>
      <c r="V464" s="16">
        <v>0</v>
      </c>
      <c r="W464" s="16" t="s">
        <v>70</v>
      </c>
      <c r="X464" s="16">
        <v>0</v>
      </c>
      <c r="Y464" s="16"/>
      <c r="Z464" s="16">
        <v>0.32222222222222202</v>
      </c>
      <c r="AA464" s="16">
        <v>0.5</v>
      </c>
      <c r="AB464" s="16"/>
      <c r="AC464" s="16"/>
      <c r="AD464" s="16"/>
      <c r="AE464" s="16"/>
      <c r="AF464" s="16"/>
      <c r="AG464" s="16"/>
      <c r="AH464" s="16"/>
    </row>
    <row r="465" spans="2:34" x14ac:dyDescent="0.35">
      <c r="B465" t="s">
        <v>239</v>
      </c>
      <c r="C465" s="16">
        <v>0.29347826086956502</v>
      </c>
      <c r="D465" s="16">
        <v>0.3</v>
      </c>
      <c r="E465" s="16">
        <v>0.18181818181818199</v>
      </c>
      <c r="F465" s="16">
        <v>0.24</v>
      </c>
      <c r="G465" s="16"/>
      <c r="H465" s="16">
        <v>0.27777777777777801</v>
      </c>
      <c r="I465" s="16">
        <v>0.45454545454545497</v>
      </c>
      <c r="J465" s="16">
        <v>5.5555555555555601E-2</v>
      </c>
      <c r="K465" s="16">
        <v>0.26086956521739102</v>
      </c>
      <c r="L465" s="16">
        <v>0.23529411764705899</v>
      </c>
      <c r="M465" s="16">
        <v>0.5</v>
      </c>
      <c r="N465" s="16">
        <v>0.30303030303030298</v>
      </c>
      <c r="O465" s="16">
        <v>0.25</v>
      </c>
      <c r="P465" s="16">
        <v>0</v>
      </c>
      <c r="Q465" s="16">
        <v>0.66666666666666696</v>
      </c>
      <c r="R465" s="16">
        <v>1</v>
      </c>
      <c r="S465" s="16">
        <v>0.33333333333333298</v>
      </c>
      <c r="T465" s="16">
        <v>0.25</v>
      </c>
      <c r="U465" s="16">
        <v>0</v>
      </c>
      <c r="V465" s="16">
        <v>0</v>
      </c>
      <c r="W465" s="16" t="s">
        <v>70</v>
      </c>
      <c r="X465" s="16">
        <v>0.33333333333333298</v>
      </c>
      <c r="Y465" s="16"/>
      <c r="Z465" s="16">
        <v>0.29444444444444401</v>
      </c>
      <c r="AA465" s="16">
        <v>0.5</v>
      </c>
      <c r="AB465" s="16"/>
      <c r="AC465" s="16"/>
      <c r="AD465" s="16"/>
      <c r="AE465" s="16"/>
      <c r="AF465" s="16"/>
      <c r="AG465" s="16"/>
      <c r="AH465" s="16"/>
    </row>
    <row r="466" spans="2:34" x14ac:dyDescent="0.35">
      <c r="B466" t="s">
        <v>240</v>
      </c>
      <c r="C466" s="16">
        <v>0.27173913043478298</v>
      </c>
      <c r="D466" s="16">
        <v>0.27142857142857102</v>
      </c>
      <c r="E466" s="16">
        <v>0.18181818181818199</v>
      </c>
      <c r="F466" s="16">
        <v>0.28000000000000003</v>
      </c>
      <c r="G466" s="16"/>
      <c r="H466" s="16">
        <v>0.16666666666666699</v>
      </c>
      <c r="I466" s="16">
        <v>0.36363636363636398</v>
      </c>
      <c r="J466" s="16">
        <v>0.11111111111111099</v>
      </c>
      <c r="K466" s="16">
        <v>0.13043478260869601</v>
      </c>
      <c r="L466" s="16">
        <v>0.38235294117647101</v>
      </c>
      <c r="M466" s="16">
        <v>0</v>
      </c>
      <c r="N466" s="16">
        <v>0.39393939393939398</v>
      </c>
      <c r="O466" s="16">
        <v>0</v>
      </c>
      <c r="P466" s="16">
        <v>0</v>
      </c>
      <c r="Q466" s="16">
        <v>0</v>
      </c>
      <c r="R466" s="16">
        <v>0</v>
      </c>
      <c r="S466" s="16">
        <v>0.33333333333333298</v>
      </c>
      <c r="T466" s="16">
        <v>0.5</v>
      </c>
      <c r="U466" s="16">
        <v>0</v>
      </c>
      <c r="V466" s="16">
        <v>0</v>
      </c>
      <c r="W466" s="16" t="s">
        <v>70</v>
      </c>
      <c r="X466" s="16">
        <v>0.33333333333333298</v>
      </c>
      <c r="Y466" s="16"/>
      <c r="Z466" s="16">
        <v>0.266666666666667</v>
      </c>
      <c r="AA466" s="16">
        <v>0.5</v>
      </c>
      <c r="AB466" s="16"/>
      <c r="AC466" s="16"/>
      <c r="AD466" s="16"/>
      <c r="AE466" s="16"/>
      <c r="AF466" s="16"/>
      <c r="AG466" s="16"/>
      <c r="AH466" s="16"/>
    </row>
    <row r="467" spans="2:34" x14ac:dyDescent="0.35">
      <c r="B467" t="s">
        <v>241</v>
      </c>
      <c r="C467" s="16">
        <v>0.26630434782608697</v>
      </c>
      <c r="D467" s="16">
        <v>0.29285714285714298</v>
      </c>
      <c r="E467" s="16">
        <v>0.18181818181818199</v>
      </c>
      <c r="F467" s="16">
        <v>0.16</v>
      </c>
      <c r="G467" s="16"/>
      <c r="H467" s="16">
        <v>0.22222222222222199</v>
      </c>
      <c r="I467" s="16">
        <v>0.30303030303030298</v>
      </c>
      <c r="J467" s="16">
        <v>5.5555555555555601E-2</v>
      </c>
      <c r="K467" s="16">
        <v>0.34782608695652201</v>
      </c>
      <c r="L467" s="16">
        <v>0.29411764705882398</v>
      </c>
      <c r="M467" s="16">
        <v>0.75</v>
      </c>
      <c r="N467" s="16">
        <v>0.27272727272727298</v>
      </c>
      <c r="O467" s="16">
        <v>0</v>
      </c>
      <c r="P467" s="16">
        <v>1</v>
      </c>
      <c r="Q467" s="16">
        <v>0</v>
      </c>
      <c r="R467" s="16">
        <v>0</v>
      </c>
      <c r="S467" s="16">
        <v>0.33333333333333298</v>
      </c>
      <c r="T467" s="16">
        <v>0.25</v>
      </c>
      <c r="U467" s="16">
        <v>0</v>
      </c>
      <c r="V467" s="16">
        <v>0</v>
      </c>
      <c r="W467" s="16" t="s">
        <v>70</v>
      </c>
      <c r="X467" s="16">
        <v>0.33333333333333298</v>
      </c>
      <c r="Y467" s="16"/>
      <c r="Z467" s="16">
        <v>0.266666666666667</v>
      </c>
      <c r="AA467" s="16">
        <v>0.5</v>
      </c>
      <c r="AB467" s="16"/>
      <c r="AC467" s="16"/>
      <c r="AD467" s="16"/>
      <c r="AE467" s="16"/>
      <c r="AF467" s="16"/>
      <c r="AG467" s="16"/>
      <c r="AH467" s="16"/>
    </row>
    <row r="468" spans="2:34" x14ac:dyDescent="0.35">
      <c r="B468" t="s">
        <v>242</v>
      </c>
      <c r="C468" s="16">
        <v>0.21195652173912999</v>
      </c>
      <c r="D468" s="16">
        <v>0.23571428571428599</v>
      </c>
      <c r="E468" s="16">
        <v>0</v>
      </c>
      <c r="F468" s="16">
        <v>0.16</v>
      </c>
      <c r="G468" s="16"/>
      <c r="H468" s="16">
        <v>0.16666666666666699</v>
      </c>
      <c r="I468" s="16">
        <v>0.12121212121212099</v>
      </c>
      <c r="J468" s="16">
        <v>0.22222222222222199</v>
      </c>
      <c r="K468" s="16">
        <v>0.26086956521739102</v>
      </c>
      <c r="L468" s="16">
        <v>0.23529411764705899</v>
      </c>
      <c r="M468" s="16">
        <v>0</v>
      </c>
      <c r="N468" s="16">
        <v>0.27272727272727298</v>
      </c>
      <c r="O468" s="16">
        <v>0.25</v>
      </c>
      <c r="P468" s="16">
        <v>0</v>
      </c>
      <c r="Q468" s="16">
        <v>0</v>
      </c>
      <c r="R468" s="16">
        <v>1</v>
      </c>
      <c r="S468" s="16">
        <v>0.33333333333333298</v>
      </c>
      <c r="T468" s="16">
        <v>0.25</v>
      </c>
      <c r="U468" s="16">
        <v>0</v>
      </c>
      <c r="V468" s="16">
        <v>0</v>
      </c>
      <c r="W468" s="16" t="s">
        <v>70</v>
      </c>
      <c r="X468" s="16">
        <v>0.33333333333333298</v>
      </c>
      <c r="Y468" s="16"/>
      <c r="Z468" s="16">
        <v>0.21666666666666701</v>
      </c>
      <c r="AA468" s="16">
        <v>0</v>
      </c>
      <c r="AB468" s="16"/>
      <c r="AC468" s="16"/>
      <c r="AD468" s="16"/>
      <c r="AE468" s="16"/>
      <c r="AF468" s="16"/>
      <c r="AG468" s="16"/>
      <c r="AH468" s="16"/>
    </row>
    <row r="469" spans="2:34" x14ac:dyDescent="0.35">
      <c r="B469" t="s">
        <v>243</v>
      </c>
      <c r="C469" s="16">
        <v>0.19565217391304299</v>
      </c>
      <c r="D469" s="16">
        <v>0.17857142857142899</v>
      </c>
      <c r="E469" s="16">
        <v>0.27272727272727298</v>
      </c>
      <c r="F469" s="16">
        <v>0.24</v>
      </c>
      <c r="G469" s="16"/>
      <c r="H469" s="16">
        <v>0.16666666666666699</v>
      </c>
      <c r="I469" s="16">
        <v>0.18181818181818199</v>
      </c>
      <c r="J469" s="16">
        <v>0.16666666666666699</v>
      </c>
      <c r="K469" s="16">
        <v>0.217391304347826</v>
      </c>
      <c r="L469" s="16">
        <v>0.35294117647058798</v>
      </c>
      <c r="M469" s="16">
        <v>0</v>
      </c>
      <c r="N469" s="16">
        <v>9.0909090909090898E-2</v>
      </c>
      <c r="O469" s="16">
        <v>0</v>
      </c>
      <c r="P469" s="16">
        <v>0</v>
      </c>
      <c r="Q469" s="16">
        <v>0.33333333333333298</v>
      </c>
      <c r="R469" s="16">
        <v>0</v>
      </c>
      <c r="S469" s="16">
        <v>0.33333333333333298</v>
      </c>
      <c r="T469" s="16">
        <v>0.5</v>
      </c>
      <c r="U469" s="16">
        <v>0</v>
      </c>
      <c r="V469" s="16">
        <v>0</v>
      </c>
      <c r="W469" s="16" t="s">
        <v>70</v>
      </c>
      <c r="X469" s="16">
        <v>0</v>
      </c>
      <c r="Y469" s="16"/>
      <c r="Z469" s="16">
        <v>0.2</v>
      </c>
      <c r="AA469" s="16">
        <v>0</v>
      </c>
      <c r="AB469" s="16"/>
      <c r="AC469" s="16"/>
      <c r="AD469" s="16"/>
      <c r="AE469" s="16"/>
      <c r="AF469" s="16"/>
      <c r="AG469" s="16"/>
      <c r="AH469" s="16"/>
    </row>
    <row r="470" spans="2:34" x14ac:dyDescent="0.35">
      <c r="B470" t="s">
        <v>244</v>
      </c>
      <c r="C470" s="16">
        <v>0.17934782608695701</v>
      </c>
      <c r="D470" s="16">
        <v>0.17857142857142899</v>
      </c>
      <c r="E470" s="16">
        <v>9.0909090909090898E-2</v>
      </c>
      <c r="F470" s="16">
        <v>0.2</v>
      </c>
      <c r="G470" s="16"/>
      <c r="H470" s="16">
        <v>0.27777777777777801</v>
      </c>
      <c r="I470" s="16">
        <v>0.18181818181818199</v>
      </c>
      <c r="J470" s="16">
        <v>0.11111111111111099</v>
      </c>
      <c r="K470" s="16">
        <v>0.26086956521739102</v>
      </c>
      <c r="L470" s="16">
        <v>0.11764705882352899</v>
      </c>
      <c r="M470" s="16">
        <v>0.25</v>
      </c>
      <c r="N470" s="16">
        <v>0.15151515151515199</v>
      </c>
      <c r="O470" s="16">
        <v>0.25</v>
      </c>
      <c r="P470" s="16">
        <v>0</v>
      </c>
      <c r="Q470" s="16">
        <v>0.33333333333333298</v>
      </c>
      <c r="R470" s="16">
        <v>1</v>
      </c>
      <c r="S470" s="16">
        <v>0</v>
      </c>
      <c r="T470" s="16">
        <v>0</v>
      </c>
      <c r="U470" s="16">
        <v>0</v>
      </c>
      <c r="V470" s="16">
        <v>0</v>
      </c>
      <c r="W470" s="16" t="s">
        <v>70</v>
      </c>
      <c r="X470" s="16">
        <v>0.33333333333333298</v>
      </c>
      <c r="Y470" s="16"/>
      <c r="Z470" s="16">
        <v>0.18333333333333299</v>
      </c>
      <c r="AA470" s="16">
        <v>0</v>
      </c>
      <c r="AB470" s="16"/>
      <c r="AC470" s="16"/>
      <c r="AD470" s="16"/>
      <c r="AE470" s="16"/>
      <c r="AF470" s="16"/>
      <c r="AG470" s="16"/>
      <c r="AH470" s="16"/>
    </row>
    <row r="471" spans="2:34" x14ac:dyDescent="0.35">
      <c r="B471" t="s">
        <v>245</v>
      </c>
      <c r="C471" s="16">
        <v>0.16304347826087001</v>
      </c>
      <c r="D471" s="16">
        <v>0.185714285714286</v>
      </c>
      <c r="E471" s="16">
        <v>0.18181818181818199</v>
      </c>
      <c r="F471" s="16">
        <v>0.04</v>
      </c>
      <c r="G471" s="16"/>
      <c r="H471" s="16">
        <v>0.16666666666666699</v>
      </c>
      <c r="I471" s="16">
        <v>0.15151515151515199</v>
      </c>
      <c r="J471" s="16">
        <v>0.11111111111111099</v>
      </c>
      <c r="K471" s="16">
        <v>0.26086956521739102</v>
      </c>
      <c r="L471" s="16">
        <v>0.14705882352941199</v>
      </c>
      <c r="M471" s="16">
        <v>0.25</v>
      </c>
      <c r="N471" s="16">
        <v>0.12121212121212099</v>
      </c>
      <c r="O471" s="16">
        <v>0.25</v>
      </c>
      <c r="P471" s="16">
        <v>0</v>
      </c>
      <c r="Q471" s="16">
        <v>0.33333333333333298</v>
      </c>
      <c r="R471" s="16">
        <v>0</v>
      </c>
      <c r="S471" s="16">
        <v>0</v>
      </c>
      <c r="T471" s="16">
        <v>0</v>
      </c>
      <c r="U471" s="16">
        <v>0</v>
      </c>
      <c r="V471" s="16">
        <v>1</v>
      </c>
      <c r="W471" s="16" t="s">
        <v>70</v>
      </c>
      <c r="X471" s="16">
        <v>0.33333333333333298</v>
      </c>
      <c r="Y471" s="16"/>
      <c r="Z471" s="16">
        <v>0.16666666666666699</v>
      </c>
      <c r="AA471" s="16">
        <v>0</v>
      </c>
      <c r="AB471" s="16"/>
      <c r="AC471" s="16"/>
      <c r="AD471" s="16"/>
      <c r="AE471" s="16"/>
      <c r="AF471" s="16"/>
      <c r="AG471" s="16"/>
      <c r="AH471" s="16"/>
    </row>
    <row r="472" spans="2:34" x14ac:dyDescent="0.35">
      <c r="B472" t="s">
        <v>246</v>
      </c>
      <c r="C472" s="16">
        <v>0.15217391304347799</v>
      </c>
      <c r="D472" s="16">
        <v>0.157142857142857</v>
      </c>
      <c r="E472" s="16">
        <v>9.0909090909090898E-2</v>
      </c>
      <c r="F472" s="16">
        <v>0.12</v>
      </c>
      <c r="G472" s="16"/>
      <c r="H472" s="16">
        <v>5.5555555555555601E-2</v>
      </c>
      <c r="I472" s="16">
        <v>0.21212121212121199</v>
      </c>
      <c r="J472" s="16">
        <v>0.16666666666666699</v>
      </c>
      <c r="K472" s="16">
        <v>8.6956521739130405E-2</v>
      </c>
      <c r="L472" s="16">
        <v>8.8235294117647106E-2</v>
      </c>
      <c r="M472" s="16">
        <v>0.5</v>
      </c>
      <c r="N472" s="16">
        <v>0.24242424242424199</v>
      </c>
      <c r="O472" s="16">
        <v>0.25</v>
      </c>
      <c r="P472" s="16">
        <v>0</v>
      </c>
      <c r="Q472" s="16">
        <v>0</v>
      </c>
      <c r="R472" s="16">
        <v>1</v>
      </c>
      <c r="S472" s="16">
        <v>0</v>
      </c>
      <c r="T472" s="16">
        <v>0</v>
      </c>
      <c r="U472" s="16">
        <v>0</v>
      </c>
      <c r="V472" s="16">
        <v>0</v>
      </c>
      <c r="W472" s="16" t="s">
        <v>70</v>
      </c>
      <c r="X472" s="16">
        <v>0</v>
      </c>
      <c r="Y472" s="16"/>
      <c r="Z472" s="16">
        <v>0.15</v>
      </c>
      <c r="AA472" s="16">
        <v>0</v>
      </c>
      <c r="AB472" s="16"/>
      <c r="AC472" s="16"/>
      <c r="AD472" s="16"/>
      <c r="AE472" s="16"/>
      <c r="AF472" s="16"/>
      <c r="AG472" s="16"/>
      <c r="AH472" s="16"/>
    </row>
    <row r="473" spans="2:34" x14ac:dyDescent="0.35">
      <c r="B473" t="s">
        <v>247</v>
      </c>
      <c r="C473" s="16">
        <v>0.14673913043478301</v>
      </c>
      <c r="D473" s="16">
        <v>0.15</v>
      </c>
      <c r="E473" s="16">
        <v>0</v>
      </c>
      <c r="F473" s="16">
        <v>0.16</v>
      </c>
      <c r="G473" s="16"/>
      <c r="H473" s="16">
        <v>5.5555555555555601E-2</v>
      </c>
      <c r="I473" s="16">
        <v>0.27272727272727298</v>
      </c>
      <c r="J473" s="16">
        <v>0.11111111111111099</v>
      </c>
      <c r="K473" s="16">
        <v>0.13043478260869601</v>
      </c>
      <c r="L473" s="16">
        <v>8.8235294117647106E-2</v>
      </c>
      <c r="M473" s="16">
        <v>0</v>
      </c>
      <c r="N473" s="16">
        <v>0.24242424242424199</v>
      </c>
      <c r="O473" s="16">
        <v>0</v>
      </c>
      <c r="P473" s="16">
        <v>0</v>
      </c>
      <c r="Q473" s="16">
        <v>0.33333333333333298</v>
      </c>
      <c r="R473" s="16">
        <v>0</v>
      </c>
      <c r="S473" s="16">
        <v>0</v>
      </c>
      <c r="T473" s="16">
        <v>0</v>
      </c>
      <c r="U473" s="16">
        <v>0</v>
      </c>
      <c r="V473" s="16">
        <v>0</v>
      </c>
      <c r="W473" s="16" t="s">
        <v>70</v>
      </c>
      <c r="X473" s="16">
        <v>0</v>
      </c>
      <c r="Y473" s="16"/>
      <c r="Z473" s="16">
        <v>0.13888888888888901</v>
      </c>
      <c r="AA473" s="16">
        <v>1</v>
      </c>
      <c r="AB473" s="16"/>
      <c r="AC473" s="16"/>
      <c r="AD473" s="16"/>
      <c r="AE473" s="16"/>
      <c r="AF473" s="16"/>
      <c r="AG473" s="16"/>
      <c r="AH473" s="16"/>
    </row>
    <row r="474" spans="2:34" x14ac:dyDescent="0.35">
      <c r="B474" t="s">
        <v>248</v>
      </c>
      <c r="C474" s="16">
        <v>0.141304347826087</v>
      </c>
      <c r="D474" s="16">
        <v>0.16428571428571401</v>
      </c>
      <c r="E474" s="16">
        <v>9.0909090909090898E-2</v>
      </c>
      <c r="F474" s="16">
        <v>0.08</v>
      </c>
      <c r="G474" s="16"/>
      <c r="H474" s="16">
        <v>0.16666666666666699</v>
      </c>
      <c r="I474" s="16">
        <v>0.12121212121212099</v>
      </c>
      <c r="J474" s="16">
        <v>0.16666666666666699</v>
      </c>
      <c r="K474" s="16">
        <v>0.173913043478261</v>
      </c>
      <c r="L474" s="16">
        <v>5.8823529411764698E-2</v>
      </c>
      <c r="M474" s="16">
        <v>0.75</v>
      </c>
      <c r="N474" s="16">
        <v>0.12121212121212099</v>
      </c>
      <c r="O474" s="16">
        <v>0</v>
      </c>
      <c r="P474" s="16">
        <v>0</v>
      </c>
      <c r="Q474" s="16">
        <v>0.33333333333333298</v>
      </c>
      <c r="R474" s="16">
        <v>0</v>
      </c>
      <c r="S474" s="16">
        <v>0.33333333333333298</v>
      </c>
      <c r="T474" s="16">
        <v>0</v>
      </c>
      <c r="U474" s="16">
        <v>0</v>
      </c>
      <c r="V474" s="16">
        <v>0</v>
      </c>
      <c r="W474" s="16" t="s">
        <v>70</v>
      </c>
      <c r="X474" s="16">
        <v>0.33333333333333298</v>
      </c>
      <c r="Y474" s="16"/>
      <c r="Z474" s="16">
        <v>0.14444444444444399</v>
      </c>
      <c r="AA474" s="16">
        <v>0</v>
      </c>
      <c r="AB474" s="16"/>
      <c r="AC474" s="16"/>
      <c r="AD474" s="16"/>
      <c r="AE474" s="16"/>
      <c r="AF474" s="16"/>
      <c r="AG474" s="16"/>
      <c r="AH474" s="16"/>
    </row>
    <row r="475" spans="2:34" x14ac:dyDescent="0.35">
      <c r="B475" t="s">
        <v>249</v>
      </c>
      <c r="C475" s="16">
        <v>0.13586956521739099</v>
      </c>
      <c r="D475" s="16">
        <v>0.157142857142857</v>
      </c>
      <c r="E475" s="16">
        <v>9.0909090909090898E-2</v>
      </c>
      <c r="F475" s="16">
        <v>0.08</v>
      </c>
      <c r="G475" s="16"/>
      <c r="H475" s="16">
        <v>5.5555555555555601E-2</v>
      </c>
      <c r="I475" s="16">
        <v>9.0909090909090898E-2</v>
      </c>
      <c r="J475" s="16">
        <v>0.27777777777777801</v>
      </c>
      <c r="K475" s="16">
        <v>0.217391304347826</v>
      </c>
      <c r="L475" s="16">
        <v>0.20588235294117599</v>
      </c>
      <c r="M475" s="16">
        <v>0.25</v>
      </c>
      <c r="N475" s="16">
        <v>6.0606060606060601E-2</v>
      </c>
      <c r="O475" s="16">
        <v>0</v>
      </c>
      <c r="P475" s="16">
        <v>0</v>
      </c>
      <c r="Q475" s="16">
        <v>0</v>
      </c>
      <c r="R475" s="16">
        <v>0</v>
      </c>
      <c r="S475" s="16">
        <v>0.33333333333333298</v>
      </c>
      <c r="T475" s="16">
        <v>0</v>
      </c>
      <c r="U475" s="16">
        <v>0</v>
      </c>
      <c r="V475" s="16">
        <v>0</v>
      </c>
      <c r="W475" s="16" t="s">
        <v>70</v>
      </c>
      <c r="X475" s="16">
        <v>0</v>
      </c>
      <c r="Y475" s="16"/>
      <c r="Z475" s="16">
        <v>0.13888888888888901</v>
      </c>
      <c r="AA475" s="16">
        <v>0</v>
      </c>
      <c r="AB475" s="16"/>
      <c r="AC475" s="16"/>
      <c r="AD475" s="16"/>
      <c r="AE475" s="16"/>
      <c r="AF475" s="16"/>
      <c r="AG475" s="16"/>
      <c r="AH475" s="16"/>
    </row>
    <row r="476" spans="2:34" x14ac:dyDescent="0.35">
      <c r="B476" t="s">
        <v>250</v>
      </c>
      <c r="C476" s="16">
        <v>0.13043478260869601</v>
      </c>
      <c r="D476" s="16">
        <v>0.114285714285714</v>
      </c>
      <c r="E476" s="16">
        <v>0.18181818181818199</v>
      </c>
      <c r="F476" s="16">
        <v>0.2</v>
      </c>
      <c r="G476" s="16"/>
      <c r="H476" s="16">
        <v>0.11111111111111099</v>
      </c>
      <c r="I476" s="16">
        <v>9.0909090909090898E-2</v>
      </c>
      <c r="J476" s="16">
        <v>0.11111111111111099</v>
      </c>
      <c r="K476" s="16">
        <v>0.13043478260869601</v>
      </c>
      <c r="L476" s="16">
        <v>8.8235294117647106E-2</v>
      </c>
      <c r="M476" s="16">
        <v>0.25</v>
      </c>
      <c r="N476" s="16">
        <v>0.24242424242424199</v>
      </c>
      <c r="O476" s="16">
        <v>0</v>
      </c>
      <c r="P476" s="16">
        <v>0</v>
      </c>
      <c r="Q476" s="16">
        <v>0.33333333333333298</v>
      </c>
      <c r="R476" s="16">
        <v>0</v>
      </c>
      <c r="S476" s="16">
        <v>0</v>
      </c>
      <c r="T476" s="16">
        <v>0.25</v>
      </c>
      <c r="U476" s="16">
        <v>0</v>
      </c>
      <c r="V476" s="16">
        <v>0</v>
      </c>
      <c r="W476" s="16" t="s">
        <v>70</v>
      </c>
      <c r="X476" s="16">
        <v>0</v>
      </c>
      <c r="Y476" s="16"/>
      <c r="Z476" s="16">
        <v>0.122222222222222</v>
      </c>
      <c r="AA476" s="16">
        <v>1</v>
      </c>
      <c r="AB476" s="16"/>
      <c r="AC476" s="16"/>
      <c r="AD476" s="16"/>
      <c r="AE476" s="16"/>
      <c r="AF476" s="16"/>
      <c r="AG476" s="16"/>
      <c r="AH476" s="16"/>
    </row>
    <row r="477" spans="2:34" x14ac:dyDescent="0.35">
      <c r="B477" t="s">
        <v>251</v>
      </c>
      <c r="C477" s="16">
        <v>9.2391304347826095E-2</v>
      </c>
      <c r="D477" s="16">
        <v>9.2857142857142902E-2</v>
      </c>
      <c r="E477" s="16">
        <v>9.0909090909090898E-2</v>
      </c>
      <c r="F477" s="16">
        <v>0.12</v>
      </c>
      <c r="G477" s="16"/>
      <c r="H477" s="16">
        <v>5.5555555555555601E-2</v>
      </c>
      <c r="I477" s="16">
        <v>9.0909090909090898E-2</v>
      </c>
      <c r="J477" s="16">
        <v>5.5555555555555601E-2</v>
      </c>
      <c r="K477" s="16">
        <v>0.13043478260869601</v>
      </c>
      <c r="L477" s="16">
        <v>5.8823529411764698E-2</v>
      </c>
      <c r="M477" s="16">
        <v>0.25</v>
      </c>
      <c r="N477" s="16">
        <v>9.0909090909090898E-2</v>
      </c>
      <c r="O477" s="16">
        <v>0</v>
      </c>
      <c r="P477" s="16">
        <v>0</v>
      </c>
      <c r="Q477" s="16">
        <v>0</v>
      </c>
      <c r="R477" s="16">
        <v>1</v>
      </c>
      <c r="S477" s="16">
        <v>0.33333333333333298</v>
      </c>
      <c r="T477" s="16">
        <v>0.25</v>
      </c>
      <c r="U477" s="16">
        <v>0</v>
      </c>
      <c r="V477" s="16">
        <v>0</v>
      </c>
      <c r="W477" s="16" t="s">
        <v>70</v>
      </c>
      <c r="X477" s="16">
        <v>0</v>
      </c>
      <c r="Y477" s="16"/>
      <c r="Z477" s="16">
        <v>8.8888888888888906E-2</v>
      </c>
      <c r="AA477" s="16">
        <v>0.5</v>
      </c>
      <c r="AB477" s="16"/>
      <c r="AC477" s="16"/>
      <c r="AD477" s="16"/>
      <c r="AE477" s="16"/>
      <c r="AF477" s="16"/>
      <c r="AG477" s="16"/>
      <c r="AH477" s="16"/>
    </row>
    <row r="478" spans="2:34" x14ac:dyDescent="0.35">
      <c r="B478" t="s">
        <v>252</v>
      </c>
      <c r="C478" s="16">
        <v>5.4347826086956499E-2</v>
      </c>
      <c r="D478" s="16">
        <v>5.7142857142857099E-2</v>
      </c>
      <c r="E478" s="16">
        <v>0.18181818181818199</v>
      </c>
      <c r="F478" s="16">
        <v>0</v>
      </c>
      <c r="G478" s="16"/>
      <c r="H478" s="16">
        <v>0.11111111111111099</v>
      </c>
      <c r="I478" s="16">
        <v>6.0606060606060601E-2</v>
      </c>
      <c r="J478" s="16">
        <v>0.11111111111111099</v>
      </c>
      <c r="K478" s="16">
        <v>0</v>
      </c>
      <c r="L478" s="16">
        <v>5.8823529411764698E-2</v>
      </c>
      <c r="M478" s="16">
        <v>0</v>
      </c>
      <c r="N478" s="16">
        <v>6.0606060606060601E-2</v>
      </c>
      <c r="O478" s="16">
        <v>0</v>
      </c>
      <c r="P478" s="16">
        <v>0</v>
      </c>
      <c r="Q478" s="16">
        <v>0</v>
      </c>
      <c r="R478" s="16">
        <v>0</v>
      </c>
      <c r="S478" s="16">
        <v>0</v>
      </c>
      <c r="T478" s="16">
        <v>0</v>
      </c>
      <c r="U478" s="16">
        <v>0</v>
      </c>
      <c r="V478" s="16">
        <v>0</v>
      </c>
      <c r="W478" s="16" t="s">
        <v>70</v>
      </c>
      <c r="X478" s="16">
        <v>0</v>
      </c>
      <c r="Y478" s="16"/>
      <c r="Z478" s="16">
        <v>5.5555555555555601E-2</v>
      </c>
      <c r="AA478" s="16">
        <v>0</v>
      </c>
      <c r="AB478" s="16"/>
      <c r="AC478" s="16"/>
      <c r="AD478" s="16"/>
      <c r="AE478" s="16"/>
      <c r="AF478" s="16"/>
      <c r="AG478" s="16"/>
      <c r="AH478" s="16"/>
    </row>
    <row r="479" spans="2:34" x14ac:dyDescent="0.35">
      <c r="B479" t="s">
        <v>54</v>
      </c>
      <c r="C479" s="16">
        <v>5.4347826086956499E-2</v>
      </c>
      <c r="D479" s="16">
        <v>0.05</v>
      </c>
      <c r="E479" s="16">
        <v>9.0909090909090898E-2</v>
      </c>
      <c r="F479" s="16">
        <v>0.08</v>
      </c>
      <c r="G479" s="16"/>
      <c r="H479" s="16">
        <v>0.11111111111111099</v>
      </c>
      <c r="I479" s="16">
        <v>9.0909090909090898E-2</v>
      </c>
      <c r="J479" s="16">
        <v>0.11111111111111099</v>
      </c>
      <c r="K479" s="16">
        <v>0</v>
      </c>
      <c r="L479" s="16">
        <v>0</v>
      </c>
      <c r="M479" s="16">
        <v>0</v>
      </c>
      <c r="N479" s="16">
        <v>3.03030303030303E-2</v>
      </c>
      <c r="O479" s="16">
        <v>0</v>
      </c>
      <c r="P479" s="16">
        <v>0</v>
      </c>
      <c r="Q479" s="16">
        <v>0</v>
      </c>
      <c r="R479" s="16">
        <v>0</v>
      </c>
      <c r="S479" s="16">
        <v>0</v>
      </c>
      <c r="T479" s="16">
        <v>0</v>
      </c>
      <c r="U479" s="16">
        <v>1</v>
      </c>
      <c r="V479" s="16">
        <v>0</v>
      </c>
      <c r="W479" s="16" t="s">
        <v>70</v>
      </c>
      <c r="X479" s="16">
        <v>0.33333333333333298</v>
      </c>
      <c r="Y479" s="16"/>
      <c r="Z479" s="16">
        <v>5.5555555555555601E-2</v>
      </c>
      <c r="AA479" s="16">
        <v>0</v>
      </c>
      <c r="AB479" s="16"/>
      <c r="AC479" s="16"/>
      <c r="AD479" s="16"/>
      <c r="AE479" s="16"/>
      <c r="AF479" s="16"/>
      <c r="AG479" s="16"/>
      <c r="AH479" s="16"/>
    </row>
    <row r="480" spans="2:34" x14ac:dyDescent="0.35">
      <c r="B480" t="s">
        <v>68</v>
      </c>
      <c r="C480" s="16">
        <v>2.1739130434782601E-2</v>
      </c>
      <c r="D480" s="16">
        <v>1.4285714285714299E-2</v>
      </c>
      <c r="E480" s="16">
        <v>0</v>
      </c>
      <c r="F480" s="16">
        <v>0.08</v>
      </c>
      <c r="G480" s="16"/>
      <c r="H480" s="16">
        <v>0</v>
      </c>
      <c r="I480" s="16">
        <v>6.0606060606060601E-2</v>
      </c>
      <c r="J480" s="16">
        <v>5.5555555555555601E-2</v>
      </c>
      <c r="K480" s="16">
        <v>4.3478260869565202E-2</v>
      </c>
      <c r="L480" s="16">
        <v>0</v>
      </c>
      <c r="M480" s="16">
        <v>0</v>
      </c>
      <c r="N480" s="16">
        <v>0</v>
      </c>
      <c r="O480" s="16">
        <v>0</v>
      </c>
      <c r="P480" s="16">
        <v>0</v>
      </c>
      <c r="Q480" s="16">
        <v>0</v>
      </c>
      <c r="R480" s="16">
        <v>0</v>
      </c>
      <c r="S480" s="16">
        <v>0</v>
      </c>
      <c r="T480" s="16">
        <v>0</v>
      </c>
      <c r="U480" s="16">
        <v>0</v>
      </c>
      <c r="V480" s="16">
        <v>0</v>
      </c>
      <c r="W480" s="16" t="s">
        <v>70</v>
      </c>
      <c r="X480" s="16">
        <v>0</v>
      </c>
      <c r="Y480" s="16"/>
      <c r="Z480" s="16">
        <v>2.2222222222222199E-2</v>
      </c>
      <c r="AA480" s="16">
        <v>0</v>
      </c>
      <c r="AB480" s="16"/>
      <c r="AC480" s="16"/>
      <c r="AD480" s="16"/>
      <c r="AE480" s="16"/>
      <c r="AF480" s="16"/>
      <c r="AG480" s="16"/>
      <c r="AH480" s="16"/>
    </row>
    <row r="481" spans="2:34" x14ac:dyDescent="0.35"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</row>
    <row r="482" spans="2:34" x14ac:dyDescent="0.35">
      <c r="B482" s="6" t="s">
        <v>266</v>
      </c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</row>
    <row r="483" spans="2:34" x14ac:dyDescent="0.35">
      <c r="B483" s="23" t="s">
        <v>47</v>
      </c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</row>
    <row r="484" spans="2:34" x14ac:dyDescent="0.35">
      <c r="B484" t="s">
        <v>262</v>
      </c>
      <c r="C484" s="16">
        <v>0.53600000000000003</v>
      </c>
      <c r="D484" s="16">
        <v>0.54512635379061403</v>
      </c>
      <c r="E484" s="16">
        <v>0.55172413793103403</v>
      </c>
      <c r="F484" s="16">
        <v>0.47368421052631599</v>
      </c>
      <c r="G484" s="16"/>
      <c r="H484" s="16">
        <v>0.52777777777777801</v>
      </c>
      <c r="I484" s="16">
        <v>0.602739726027397</v>
      </c>
      <c r="J484" s="16">
        <v>0.48648648648648701</v>
      </c>
      <c r="K484" s="16">
        <v>0.5</v>
      </c>
      <c r="L484" s="16">
        <v>0.5</v>
      </c>
      <c r="M484" s="16">
        <v>1</v>
      </c>
      <c r="N484" s="16">
        <v>0.537313432835821</v>
      </c>
      <c r="O484" s="16">
        <v>0.36363636363636398</v>
      </c>
      <c r="P484" s="16">
        <v>1</v>
      </c>
      <c r="Q484" s="16">
        <v>0.75</v>
      </c>
      <c r="R484" s="16">
        <v>0.5</v>
      </c>
      <c r="S484" s="16">
        <v>0.5</v>
      </c>
      <c r="T484" s="16">
        <v>0.55555555555555602</v>
      </c>
      <c r="U484" s="16">
        <v>0</v>
      </c>
      <c r="V484" s="16">
        <v>0.5</v>
      </c>
      <c r="W484" s="16">
        <v>0.5</v>
      </c>
      <c r="X484" s="16">
        <v>0.8</v>
      </c>
      <c r="Y484" s="16"/>
      <c r="Z484" s="16">
        <v>0.539083557951482</v>
      </c>
      <c r="AA484" s="16">
        <v>0.5</v>
      </c>
      <c r="AB484" s="16"/>
      <c r="AC484" s="16"/>
      <c r="AD484" s="16"/>
      <c r="AE484" s="16"/>
      <c r="AF484" s="16"/>
      <c r="AG484" s="16"/>
      <c r="AH484" s="16"/>
    </row>
    <row r="485" spans="2:34" x14ac:dyDescent="0.35">
      <c r="B485" t="s">
        <v>263</v>
      </c>
      <c r="C485" s="16">
        <v>0.32266666666666699</v>
      </c>
      <c r="D485" s="16">
        <v>0.30685920577617298</v>
      </c>
      <c r="E485" s="16">
        <v>0.44827586206896602</v>
      </c>
      <c r="F485" s="16">
        <v>0.35087719298245601</v>
      </c>
      <c r="G485" s="16"/>
      <c r="H485" s="16">
        <v>0.30555555555555602</v>
      </c>
      <c r="I485" s="16">
        <v>0.24657534246575299</v>
      </c>
      <c r="J485" s="16">
        <v>0.40540540540540498</v>
      </c>
      <c r="K485" s="16">
        <v>0.375</v>
      </c>
      <c r="L485" s="16">
        <v>0.41666666666666702</v>
      </c>
      <c r="M485" s="16">
        <v>0</v>
      </c>
      <c r="N485" s="16">
        <v>0.34328358208955201</v>
      </c>
      <c r="O485" s="16">
        <v>0.27272727272727298</v>
      </c>
      <c r="P485" s="16">
        <v>0</v>
      </c>
      <c r="Q485" s="16">
        <v>0.25</v>
      </c>
      <c r="R485" s="16">
        <v>0.5</v>
      </c>
      <c r="S485" s="16">
        <v>0.33333333333333298</v>
      </c>
      <c r="T485" s="16">
        <v>0.33333333333333298</v>
      </c>
      <c r="U485" s="16">
        <v>0.2</v>
      </c>
      <c r="V485" s="16">
        <v>0</v>
      </c>
      <c r="W485" s="16">
        <v>0</v>
      </c>
      <c r="X485" s="16">
        <v>0</v>
      </c>
      <c r="Y485" s="16"/>
      <c r="Z485" s="16">
        <v>0.320754716981132</v>
      </c>
      <c r="AA485" s="16">
        <v>0</v>
      </c>
      <c r="AB485" s="16"/>
      <c r="AC485" s="16"/>
      <c r="AD485" s="16"/>
      <c r="AE485" s="16"/>
      <c r="AF485" s="16"/>
      <c r="AG485" s="16"/>
      <c r="AH485" s="16"/>
    </row>
    <row r="486" spans="2:34" x14ac:dyDescent="0.35">
      <c r="B486" t="s">
        <v>264</v>
      </c>
      <c r="C486" s="16">
        <v>3.46666666666667E-2</v>
      </c>
      <c r="D486" s="16">
        <v>3.9711191335740102E-2</v>
      </c>
      <c r="E486" s="16">
        <v>0</v>
      </c>
      <c r="F486" s="16">
        <v>3.5087719298245598E-2</v>
      </c>
      <c r="G486" s="16"/>
      <c r="H486" s="16">
        <v>0</v>
      </c>
      <c r="I486" s="16">
        <v>6.8493150684931503E-2</v>
      </c>
      <c r="J486" s="16">
        <v>0</v>
      </c>
      <c r="K486" s="16">
        <v>2.0833333333333301E-2</v>
      </c>
      <c r="L486" s="16">
        <v>1.6666666666666701E-2</v>
      </c>
      <c r="M486" s="16">
        <v>0</v>
      </c>
      <c r="N486" s="16">
        <v>1.49253731343284E-2</v>
      </c>
      <c r="O486" s="16">
        <v>9.0909090909090898E-2</v>
      </c>
      <c r="P486" s="16">
        <v>0</v>
      </c>
      <c r="Q486" s="16">
        <v>0</v>
      </c>
      <c r="R486" s="16">
        <v>0</v>
      </c>
      <c r="S486" s="16">
        <v>0</v>
      </c>
      <c r="T486" s="16">
        <v>0</v>
      </c>
      <c r="U486" s="16">
        <v>0.6</v>
      </c>
      <c r="V486" s="16">
        <v>0.5</v>
      </c>
      <c r="W486" s="16">
        <v>0</v>
      </c>
      <c r="X486" s="16">
        <v>0</v>
      </c>
      <c r="Y486" s="16"/>
      <c r="Z486" s="16">
        <v>3.2345013477088999E-2</v>
      </c>
      <c r="AA486" s="16">
        <v>0.5</v>
      </c>
      <c r="AB486" s="16"/>
      <c r="AC486" s="16"/>
      <c r="AD486" s="16"/>
      <c r="AE486" s="16"/>
      <c r="AF486" s="16"/>
      <c r="AG486" s="16"/>
      <c r="AH486" s="16"/>
    </row>
    <row r="487" spans="2:34" x14ac:dyDescent="0.35">
      <c r="B487" t="s">
        <v>54</v>
      </c>
      <c r="C487" s="16">
        <v>0.10666666666666701</v>
      </c>
      <c r="D487" s="16">
        <v>0.10830324909747301</v>
      </c>
      <c r="E487" s="16">
        <v>0</v>
      </c>
      <c r="F487" s="16">
        <v>0.140350877192982</v>
      </c>
      <c r="G487" s="16"/>
      <c r="H487" s="16">
        <v>0.16666666666666699</v>
      </c>
      <c r="I487" s="16">
        <v>8.2191780821917804E-2</v>
      </c>
      <c r="J487" s="16">
        <v>0.108108108108108</v>
      </c>
      <c r="K487" s="16">
        <v>0.104166666666667</v>
      </c>
      <c r="L487" s="16">
        <v>6.6666666666666693E-2</v>
      </c>
      <c r="M487" s="16">
        <v>0</v>
      </c>
      <c r="N487" s="16">
        <v>0.104477611940299</v>
      </c>
      <c r="O487" s="16">
        <v>0.27272727272727298</v>
      </c>
      <c r="P487" s="16">
        <v>0</v>
      </c>
      <c r="Q487" s="16">
        <v>0</v>
      </c>
      <c r="R487" s="16">
        <v>0</v>
      </c>
      <c r="S487" s="16">
        <v>0.16666666666666699</v>
      </c>
      <c r="T487" s="16">
        <v>0.11111111111111099</v>
      </c>
      <c r="U487" s="16">
        <v>0.2</v>
      </c>
      <c r="V487" s="16">
        <v>0</v>
      </c>
      <c r="W487" s="16">
        <v>0.5</v>
      </c>
      <c r="X487" s="16">
        <v>0.2</v>
      </c>
      <c r="Y487" s="16"/>
      <c r="Z487" s="16">
        <v>0.107816711590297</v>
      </c>
      <c r="AA487" s="16">
        <v>0</v>
      </c>
      <c r="AB487" s="16"/>
      <c r="AC487" s="16"/>
      <c r="AD487" s="16"/>
      <c r="AE487" s="16"/>
      <c r="AF487" s="16"/>
      <c r="AG487" s="16"/>
      <c r="AH487" s="16"/>
    </row>
    <row r="488" spans="2:34" x14ac:dyDescent="0.35"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</row>
    <row r="489" spans="2:34" x14ac:dyDescent="0.35">
      <c r="B489" s="6" t="s">
        <v>267</v>
      </c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</row>
    <row r="490" spans="2:34" x14ac:dyDescent="0.35">
      <c r="B490" s="23" t="s">
        <v>47</v>
      </c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</row>
    <row r="491" spans="2:34" x14ac:dyDescent="0.35">
      <c r="B491" t="s">
        <v>262</v>
      </c>
      <c r="C491" s="16">
        <v>0.45066666666666699</v>
      </c>
      <c r="D491" s="16">
        <v>0.45126353790613699</v>
      </c>
      <c r="E491" s="16">
        <v>0.48275862068965503</v>
      </c>
      <c r="F491" s="16">
        <v>0.45614035087719301</v>
      </c>
      <c r="G491" s="16"/>
      <c r="H491" s="16">
        <v>0.41666666666666702</v>
      </c>
      <c r="I491" s="16">
        <v>0.43835616438356201</v>
      </c>
      <c r="J491" s="16">
        <v>0.51351351351351304</v>
      </c>
      <c r="K491" s="16">
        <v>0.5</v>
      </c>
      <c r="L491" s="16">
        <v>0.4</v>
      </c>
      <c r="M491" s="16">
        <v>0.8</v>
      </c>
      <c r="N491" s="16">
        <v>0.462686567164179</v>
      </c>
      <c r="O491" s="16">
        <v>0.18181818181818199</v>
      </c>
      <c r="P491" s="16">
        <v>0.33333333333333298</v>
      </c>
      <c r="Q491" s="16">
        <v>0.75</v>
      </c>
      <c r="R491" s="16">
        <v>0.5</v>
      </c>
      <c r="S491" s="16">
        <v>0.33333333333333298</v>
      </c>
      <c r="T491" s="16">
        <v>0.66666666666666696</v>
      </c>
      <c r="U491" s="16">
        <v>0.2</v>
      </c>
      <c r="V491" s="16">
        <v>0.5</v>
      </c>
      <c r="W491" s="16">
        <v>0.5</v>
      </c>
      <c r="X491" s="16">
        <v>0.4</v>
      </c>
      <c r="Y491" s="16"/>
      <c r="Z491" s="16">
        <v>0.44743935309972999</v>
      </c>
      <c r="AA491" s="16">
        <v>0.5</v>
      </c>
      <c r="AB491" s="16"/>
      <c r="AC491" s="16"/>
      <c r="AD491" s="16"/>
      <c r="AE491" s="16"/>
      <c r="AF491" s="16"/>
      <c r="AG491" s="16"/>
      <c r="AH491" s="16"/>
    </row>
    <row r="492" spans="2:34" x14ac:dyDescent="0.35">
      <c r="B492" t="s">
        <v>263</v>
      </c>
      <c r="C492" s="16">
        <v>0.37066666666666698</v>
      </c>
      <c r="D492" s="16">
        <v>0.37545126353790598</v>
      </c>
      <c r="E492" s="16">
        <v>0.44827586206896602</v>
      </c>
      <c r="F492" s="16">
        <v>0.29824561403508798</v>
      </c>
      <c r="G492" s="16"/>
      <c r="H492" s="16">
        <v>0.36111111111111099</v>
      </c>
      <c r="I492" s="16">
        <v>0.31506849315068503</v>
      </c>
      <c r="J492" s="16">
        <v>0.40540540540540498</v>
      </c>
      <c r="K492" s="16">
        <v>0.39583333333333298</v>
      </c>
      <c r="L492" s="16">
        <v>0.45</v>
      </c>
      <c r="M492" s="16">
        <v>0.2</v>
      </c>
      <c r="N492" s="16">
        <v>0.328358208955224</v>
      </c>
      <c r="O492" s="16">
        <v>0.45454545454545497</v>
      </c>
      <c r="P492" s="16">
        <v>0.33333333333333298</v>
      </c>
      <c r="Q492" s="16">
        <v>0.25</v>
      </c>
      <c r="R492" s="16">
        <v>0.5</v>
      </c>
      <c r="S492" s="16">
        <v>0.66666666666666696</v>
      </c>
      <c r="T492" s="16">
        <v>0.22222222222222199</v>
      </c>
      <c r="U492" s="16">
        <v>0.6</v>
      </c>
      <c r="V492" s="16">
        <v>0.5</v>
      </c>
      <c r="W492" s="16">
        <v>0</v>
      </c>
      <c r="X492" s="16">
        <v>0.2</v>
      </c>
      <c r="Y492" s="16"/>
      <c r="Z492" s="16">
        <v>0.37196765498652301</v>
      </c>
      <c r="AA492" s="16">
        <v>0.5</v>
      </c>
      <c r="AB492" s="16"/>
      <c r="AC492" s="16"/>
      <c r="AD492" s="16"/>
      <c r="AE492" s="16"/>
      <c r="AF492" s="16"/>
      <c r="AG492" s="16"/>
      <c r="AH492" s="16"/>
    </row>
    <row r="493" spans="2:34" x14ac:dyDescent="0.35">
      <c r="B493" t="s">
        <v>264</v>
      </c>
      <c r="C493" s="16">
        <v>0.04</v>
      </c>
      <c r="D493" s="16">
        <v>3.2490974729241902E-2</v>
      </c>
      <c r="E493" s="16">
        <v>3.4482758620689703E-2</v>
      </c>
      <c r="F493" s="16">
        <v>8.7719298245614002E-2</v>
      </c>
      <c r="G493" s="16"/>
      <c r="H493" s="16">
        <v>0</v>
      </c>
      <c r="I493" s="16">
        <v>0.10958904109589</v>
      </c>
      <c r="J493" s="16">
        <v>2.7027027027027001E-2</v>
      </c>
      <c r="K493" s="16">
        <v>0</v>
      </c>
      <c r="L493" s="16">
        <v>0.05</v>
      </c>
      <c r="M493" s="16">
        <v>0</v>
      </c>
      <c r="N493" s="16">
        <v>2.9850746268656699E-2</v>
      </c>
      <c r="O493" s="16">
        <v>9.0909090909090898E-2</v>
      </c>
      <c r="P493" s="16">
        <v>0</v>
      </c>
      <c r="Q493" s="16">
        <v>0</v>
      </c>
      <c r="R493" s="16">
        <v>0</v>
      </c>
      <c r="S493" s="16">
        <v>0</v>
      </c>
      <c r="T493" s="16">
        <v>0</v>
      </c>
      <c r="U493" s="16">
        <v>0</v>
      </c>
      <c r="V493" s="16">
        <v>0</v>
      </c>
      <c r="W493" s="16">
        <v>0</v>
      </c>
      <c r="X493" s="16">
        <v>0</v>
      </c>
      <c r="Y493" s="16"/>
      <c r="Z493" s="16">
        <v>4.0431266846361197E-2</v>
      </c>
      <c r="AA493" s="16">
        <v>0</v>
      </c>
      <c r="AB493" s="16"/>
      <c r="AC493" s="16"/>
      <c r="AD493" s="16"/>
      <c r="AE493" s="16"/>
      <c r="AF493" s="16"/>
      <c r="AG493" s="16"/>
      <c r="AH493" s="16"/>
    </row>
    <row r="494" spans="2:34" x14ac:dyDescent="0.35">
      <c r="B494" t="s">
        <v>54</v>
      </c>
      <c r="C494" s="16">
        <v>0.13866666666666699</v>
      </c>
      <c r="D494" s="16">
        <v>0.140794223826715</v>
      </c>
      <c r="E494" s="16">
        <v>3.4482758620689703E-2</v>
      </c>
      <c r="F494" s="16">
        <v>0.157894736842105</v>
      </c>
      <c r="G494" s="16"/>
      <c r="H494" s="16">
        <v>0.22222222222222199</v>
      </c>
      <c r="I494" s="16">
        <v>0.13698630136986301</v>
      </c>
      <c r="J494" s="16">
        <v>5.4054054054054099E-2</v>
      </c>
      <c r="K494" s="16">
        <v>0.104166666666667</v>
      </c>
      <c r="L494" s="16">
        <v>0.1</v>
      </c>
      <c r="M494" s="16">
        <v>0</v>
      </c>
      <c r="N494" s="16">
        <v>0.17910447761194001</v>
      </c>
      <c r="O494" s="16">
        <v>0.27272727272727298</v>
      </c>
      <c r="P494" s="16">
        <v>0.33333333333333298</v>
      </c>
      <c r="Q494" s="16">
        <v>0</v>
      </c>
      <c r="R494" s="16">
        <v>0</v>
      </c>
      <c r="S494" s="16">
        <v>0</v>
      </c>
      <c r="T494" s="16">
        <v>0.11111111111111099</v>
      </c>
      <c r="U494" s="16">
        <v>0.2</v>
      </c>
      <c r="V494" s="16">
        <v>0</v>
      </c>
      <c r="W494" s="16">
        <v>0.5</v>
      </c>
      <c r="X494" s="16">
        <v>0.4</v>
      </c>
      <c r="Y494" s="16"/>
      <c r="Z494" s="16">
        <v>0.140161725067385</v>
      </c>
      <c r="AA494" s="16">
        <v>0</v>
      </c>
      <c r="AB494" s="16"/>
      <c r="AC494" s="16"/>
      <c r="AD494" s="16"/>
      <c r="AE494" s="16"/>
      <c r="AF494" s="16"/>
      <c r="AG494" s="16"/>
      <c r="AH494" s="16"/>
    </row>
    <row r="495" spans="2:34" x14ac:dyDescent="0.35"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</row>
    <row r="496" spans="2:34" x14ac:dyDescent="0.35">
      <c r="B496" s="6" t="s">
        <v>268</v>
      </c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</row>
    <row r="497" spans="2:34" x14ac:dyDescent="0.35">
      <c r="B497" s="23" t="s">
        <v>47</v>
      </c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</row>
    <row r="498" spans="2:34" x14ac:dyDescent="0.35">
      <c r="B498" t="s">
        <v>262</v>
      </c>
      <c r="C498" s="16">
        <v>0.49333333333333301</v>
      </c>
      <c r="D498" s="16">
        <v>0.494584837545126</v>
      </c>
      <c r="E498" s="16">
        <v>0.55172413793103403</v>
      </c>
      <c r="F498" s="16">
        <v>0.49122807017543901</v>
      </c>
      <c r="G498" s="16"/>
      <c r="H498" s="16">
        <v>0.44444444444444398</v>
      </c>
      <c r="I498" s="16">
        <v>0.465753424657534</v>
      </c>
      <c r="J498" s="16">
        <v>0.59459459459459496</v>
      </c>
      <c r="K498" s="16">
        <v>0.35416666666666702</v>
      </c>
      <c r="L498" s="16">
        <v>0.46666666666666701</v>
      </c>
      <c r="M498" s="16">
        <v>1</v>
      </c>
      <c r="N498" s="16">
        <v>0.58208955223880599</v>
      </c>
      <c r="O498" s="16">
        <v>0.18181818181818199</v>
      </c>
      <c r="P498" s="16">
        <v>1</v>
      </c>
      <c r="Q498" s="16">
        <v>0.75</v>
      </c>
      <c r="R498" s="16">
        <v>0.5</v>
      </c>
      <c r="S498" s="16">
        <v>0.16666666666666699</v>
      </c>
      <c r="T498" s="16">
        <v>0.66666666666666696</v>
      </c>
      <c r="U498" s="16">
        <v>0.4</v>
      </c>
      <c r="V498" s="16">
        <v>0.5</v>
      </c>
      <c r="W498" s="16">
        <v>0.5</v>
      </c>
      <c r="X498" s="16">
        <v>0.8</v>
      </c>
      <c r="Y498" s="16"/>
      <c r="Z498" s="16">
        <v>0.490566037735849</v>
      </c>
      <c r="AA498" s="16">
        <v>0.5</v>
      </c>
      <c r="AB498" s="16"/>
      <c r="AC498" s="16"/>
      <c r="AD498" s="16"/>
      <c r="AE498" s="16"/>
      <c r="AF498" s="16"/>
      <c r="AG498" s="16"/>
      <c r="AH498" s="16"/>
    </row>
    <row r="499" spans="2:34" x14ac:dyDescent="0.35">
      <c r="B499" t="s">
        <v>263</v>
      </c>
      <c r="C499" s="16">
        <v>0.36533333333333301</v>
      </c>
      <c r="D499" s="16">
        <v>0.37545126353790598</v>
      </c>
      <c r="E499" s="16">
        <v>0.34482758620689702</v>
      </c>
      <c r="F499" s="16">
        <v>0.31578947368421101</v>
      </c>
      <c r="G499" s="16"/>
      <c r="H499" s="16">
        <v>0.38888888888888901</v>
      </c>
      <c r="I499" s="16">
        <v>0.32876712328767099</v>
      </c>
      <c r="J499" s="16">
        <v>0.32432432432432401</v>
      </c>
      <c r="K499" s="16">
        <v>0.5</v>
      </c>
      <c r="L499" s="16">
        <v>0.43333333333333302</v>
      </c>
      <c r="M499" s="16">
        <v>0</v>
      </c>
      <c r="N499" s="16">
        <v>0.28358208955223901</v>
      </c>
      <c r="O499" s="16">
        <v>0.54545454545454497</v>
      </c>
      <c r="P499" s="16">
        <v>0</v>
      </c>
      <c r="Q499" s="16">
        <v>0.25</v>
      </c>
      <c r="R499" s="16">
        <v>0.5</v>
      </c>
      <c r="S499" s="16">
        <v>0.83333333333333304</v>
      </c>
      <c r="T499" s="16">
        <v>0.22222222222222199</v>
      </c>
      <c r="U499" s="16">
        <v>0.2</v>
      </c>
      <c r="V499" s="16">
        <v>0.5</v>
      </c>
      <c r="W499" s="16">
        <v>0.5</v>
      </c>
      <c r="X499" s="16">
        <v>0</v>
      </c>
      <c r="Y499" s="16"/>
      <c r="Z499" s="16">
        <v>0.369272237196765</v>
      </c>
      <c r="AA499" s="16">
        <v>0</v>
      </c>
      <c r="AB499" s="16"/>
      <c r="AC499" s="16"/>
      <c r="AD499" s="16"/>
      <c r="AE499" s="16"/>
      <c r="AF499" s="16"/>
      <c r="AG499" s="16"/>
      <c r="AH499" s="16"/>
    </row>
    <row r="500" spans="2:34" x14ac:dyDescent="0.35">
      <c r="B500" t="s">
        <v>264</v>
      </c>
      <c r="C500" s="16">
        <v>3.7333333333333302E-2</v>
      </c>
      <c r="D500" s="16">
        <v>2.5270758122743701E-2</v>
      </c>
      <c r="E500" s="16">
        <v>6.8965517241379296E-2</v>
      </c>
      <c r="F500" s="16">
        <v>8.7719298245614002E-2</v>
      </c>
      <c r="G500" s="16"/>
      <c r="H500" s="16">
        <v>0</v>
      </c>
      <c r="I500" s="16">
        <v>9.5890410958904104E-2</v>
      </c>
      <c r="J500" s="16">
        <v>0</v>
      </c>
      <c r="K500" s="16">
        <v>6.25E-2</v>
      </c>
      <c r="L500" s="16">
        <v>1.6666666666666701E-2</v>
      </c>
      <c r="M500" s="16">
        <v>0</v>
      </c>
      <c r="N500" s="16">
        <v>2.9850746268656699E-2</v>
      </c>
      <c r="O500" s="16">
        <v>9.0909090909090898E-2</v>
      </c>
      <c r="P500" s="16">
        <v>0</v>
      </c>
      <c r="Q500" s="16">
        <v>0</v>
      </c>
      <c r="R500" s="16">
        <v>0</v>
      </c>
      <c r="S500" s="16">
        <v>0</v>
      </c>
      <c r="T500" s="16">
        <v>0</v>
      </c>
      <c r="U500" s="16">
        <v>0</v>
      </c>
      <c r="V500" s="16">
        <v>0</v>
      </c>
      <c r="W500" s="16">
        <v>0</v>
      </c>
      <c r="X500" s="16">
        <v>0</v>
      </c>
      <c r="Y500" s="16"/>
      <c r="Z500" s="16">
        <v>3.5040431266846403E-2</v>
      </c>
      <c r="AA500" s="16">
        <v>0.5</v>
      </c>
      <c r="AB500" s="16"/>
      <c r="AC500" s="16"/>
      <c r="AD500" s="16"/>
      <c r="AE500" s="16"/>
      <c r="AF500" s="16"/>
      <c r="AG500" s="16"/>
      <c r="AH500" s="16"/>
    </row>
    <row r="501" spans="2:34" x14ac:dyDescent="0.35">
      <c r="B501" t="s">
        <v>54</v>
      </c>
      <c r="C501" s="16">
        <v>0.104</v>
      </c>
      <c r="D501" s="16">
        <v>0.104693140794224</v>
      </c>
      <c r="E501" s="16">
        <v>3.4482758620689703E-2</v>
      </c>
      <c r="F501" s="16">
        <v>0.105263157894737</v>
      </c>
      <c r="G501" s="16"/>
      <c r="H501" s="16">
        <v>0.16666666666666699</v>
      </c>
      <c r="I501" s="16">
        <v>0.10958904109589</v>
      </c>
      <c r="J501" s="16">
        <v>8.1081081081081099E-2</v>
      </c>
      <c r="K501" s="16">
        <v>8.3333333333333301E-2</v>
      </c>
      <c r="L501" s="16">
        <v>8.3333333333333301E-2</v>
      </c>
      <c r="M501" s="16">
        <v>0</v>
      </c>
      <c r="N501" s="16">
        <v>0.104477611940299</v>
      </c>
      <c r="O501" s="16">
        <v>0.18181818181818199</v>
      </c>
      <c r="P501" s="16">
        <v>0</v>
      </c>
      <c r="Q501" s="16">
        <v>0</v>
      </c>
      <c r="R501" s="16">
        <v>0</v>
      </c>
      <c r="S501" s="16">
        <v>0</v>
      </c>
      <c r="T501" s="16">
        <v>0.11111111111111099</v>
      </c>
      <c r="U501" s="16">
        <v>0.4</v>
      </c>
      <c r="V501" s="16">
        <v>0</v>
      </c>
      <c r="W501" s="16">
        <v>0</v>
      </c>
      <c r="X501" s="16">
        <v>0.2</v>
      </c>
      <c r="Y501" s="16"/>
      <c r="Z501" s="16">
        <v>0.105121293800539</v>
      </c>
      <c r="AA501" s="16">
        <v>0</v>
      </c>
      <c r="AB501" s="16"/>
      <c r="AC501" s="16"/>
      <c r="AD501" s="16"/>
      <c r="AE501" s="16"/>
      <c r="AF501" s="16"/>
      <c r="AG501" s="16"/>
      <c r="AH501" s="16"/>
    </row>
    <row r="502" spans="2:34" x14ac:dyDescent="0.35"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</row>
    <row r="503" spans="2:34" x14ac:dyDescent="0.35">
      <c r="B503" s="6" t="s">
        <v>269</v>
      </c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</row>
    <row r="504" spans="2:34" x14ac:dyDescent="0.35">
      <c r="B504" s="23" t="s">
        <v>47</v>
      </c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</row>
    <row r="505" spans="2:34" x14ac:dyDescent="0.35">
      <c r="B505" t="s">
        <v>262</v>
      </c>
      <c r="C505" s="16">
        <v>0.44</v>
      </c>
      <c r="D505" s="16">
        <v>0.43682310469314101</v>
      </c>
      <c r="E505" s="16">
        <v>0.44827586206896602</v>
      </c>
      <c r="F505" s="16">
        <v>0.43859649122806998</v>
      </c>
      <c r="G505" s="16"/>
      <c r="H505" s="16">
        <v>0.33333333333333298</v>
      </c>
      <c r="I505" s="16">
        <v>0.41095890410958902</v>
      </c>
      <c r="J505" s="16">
        <v>0.40540540540540498</v>
      </c>
      <c r="K505" s="16">
        <v>0.47916666666666702</v>
      </c>
      <c r="L505" s="16">
        <v>0.38333333333333303</v>
      </c>
      <c r="M505" s="16">
        <v>0.8</v>
      </c>
      <c r="N505" s="16">
        <v>0.55223880597014896</v>
      </c>
      <c r="O505" s="16">
        <v>0.18181818181818199</v>
      </c>
      <c r="P505" s="16">
        <v>0.33333333333333298</v>
      </c>
      <c r="Q505" s="16">
        <v>0.75</v>
      </c>
      <c r="R505" s="16">
        <v>0.5</v>
      </c>
      <c r="S505" s="16">
        <v>0.16666666666666699</v>
      </c>
      <c r="T505" s="16">
        <v>0.66666666666666696</v>
      </c>
      <c r="U505" s="16">
        <v>0.2</v>
      </c>
      <c r="V505" s="16">
        <v>1</v>
      </c>
      <c r="W505" s="16">
        <v>0.5</v>
      </c>
      <c r="X505" s="16">
        <v>0.6</v>
      </c>
      <c r="Y505" s="16"/>
      <c r="Z505" s="16">
        <v>0.439353099730458</v>
      </c>
      <c r="AA505" s="16">
        <v>0.5</v>
      </c>
      <c r="AB505" s="16"/>
      <c r="AC505" s="16"/>
      <c r="AD505" s="16"/>
      <c r="AE505" s="16"/>
      <c r="AF505" s="16"/>
      <c r="AG505" s="16"/>
      <c r="AH505" s="16"/>
    </row>
    <row r="506" spans="2:34" x14ac:dyDescent="0.35">
      <c r="B506" t="s">
        <v>263</v>
      </c>
      <c r="C506" s="16">
        <v>0.38400000000000001</v>
      </c>
      <c r="D506" s="16">
        <v>0.39711191335740098</v>
      </c>
      <c r="E506" s="16">
        <v>0.41379310344827602</v>
      </c>
      <c r="F506" s="16">
        <v>0.33333333333333298</v>
      </c>
      <c r="G506" s="16"/>
      <c r="H506" s="16">
        <v>0.36111111111111099</v>
      </c>
      <c r="I506" s="16">
        <v>0.36986301369863001</v>
      </c>
      <c r="J506" s="16">
        <v>0.40540540540540498</v>
      </c>
      <c r="K506" s="16">
        <v>0.41666666666666702</v>
      </c>
      <c r="L506" s="16">
        <v>0.51666666666666705</v>
      </c>
      <c r="M506" s="16">
        <v>0</v>
      </c>
      <c r="N506" s="16">
        <v>0.31343283582089598</v>
      </c>
      <c r="O506" s="16">
        <v>0.36363636363636398</v>
      </c>
      <c r="P506" s="16">
        <v>0.66666666666666696</v>
      </c>
      <c r="Q506" s="16">
        <v>0.25</v>
      </c>
      <c r="R506" s="16">
        <v>0.5</v>
      </c>
      <c r="S506" s="16">
        <v>0.5</v>
      </c>
      <c r="T506" s="16">
        <v>0.22222222222222199</v>
      </c>
      <c r="U506" s="16">
        <v>0.4</v>
      </c>
      <c r="V506" s="16">
        <v>0</v>
      </c>
      <c r="W506" s="16">
        <v>0</v>
      </c>
      <c r="X506" s="16">
        <v>0.4</v>
      </c>
      <c r="Y506" s="16"/>
      <c r="Z506" s="16">
        <v>0.38544474393530997</v>
      </c>
      <c r="AA506" s="16">
        <v>0</v>
      </c>
      <c r="AB506" s="16"/>
      <c r="AC506" s="16"/>
      <c r="AD506" s="16"/>
      <c r="AE506" s="16"/>
      <c r="AF506" s="16"/>
      <c r="AG506" s="16"/>
      <c r="AH506" s="16"/>
    </row>
    <row r="507" spans="2:34" x14ac:dyDescent="0.35">
      <c r="B507" t="s">
        <v>264</v>
      </c>
      <c r="C507" s="16">
        <v>6.4000000000000001E-2</v>
      </c>
      <c r="D507" s="16">
        <v>5.7761732851985603E-2</v>
      </c>
      <c r="E507" s="16">
        <v>0.10344827586206901</v>
      </c>
      <c r="F507" s="16">
        <v>8.7719298245614002E-2</v>
      </c>
      <c r="G507" s="16"/>
      <c r="H507" s="16">
        <v>5.5555555555555601E-2</v>
      </c>
      <c r="I507" s="16">
        <v>9.5890410958904104E-2</v>
      </c>
      <c r="J507" s="16">
        <v>8.1081081081081099E-2</v>
      </c>
      <c r="K507" s="16">
        <v>6.25E-2</v>
      </c>
      <c r="L507" s="16">
        <v>3.3333333333333298E-2</v>
      </c>
      <c r="M507" s="16">
        <v>0.2</v>
      </c>
      <c r="N507" s="16">
        <v>1.49253731343284E-2</v>
      </c>
      <c r="O507" s="16">
        <v>0.18181818181818199</v>
      </c>
      <c r="P507" s="16">
        <v>0</v>
      </c>
      <c r="Q507" s="16">
        <v>0</v>
      </c>
      <c r="R507" s="16">
        <v>0</v>
      </c>
      <c r="S507" s="16">
        <v>0.33333333333333298</v>
      </c>
      <c r="T507" s="16">
        <v>0</v>
      </c>
      <c r="U507" s="16">
        <v>0.2</v>
      </c>
      <c r="V507" s="16">
        <v>0</v>
      </c>
      <c r="W507" s="16">
        <v>0</v>
      </c>
      <c r="X507" s="16">
        <v>0</v>
      </c>
      <c r="Y507" s="16"/>
      <c r="Z507" s="16">
        <v>6.1994609164420497E-2</v>
      </c>
      <c r="AA507" s="16">
        <v>0.5</v>
      </c>
      <c r="AB507" s="16"/>
      <c r="AC507" s="16"/>
      <c r="AD507" s="16"/>
      <c r="AE507" s="16"/>
      <c r="AF507" s="16"/>
      <c r="AG507" s="16"/>
      <c r="AH507" s="16"/>
    </row>
    <row r="508" spans="2:34" x14ac:dyDescent="0.35">
      <c r="B508" t="s">
        <v>54</v>
      </c>
      <c r="C508" s="16">
        <v>0.112</v>
      </c>
      <c r="D508" s="16">
        <v>0.10830324909747301</v>
      </c>
      <c r="E508" s="16">
        <v>3.4482758620689703E-2</v>
      </c>
      <c r="F508" s="16">
        <v>0.140350877192982</v>
      </c>
      <c r="G508" s="16"/>
      <c r="H508" s="16">
        <v>0.25</v>
      </c>
      <c r="I508" s="16">
        <v>0.123287671232877</v>
      </c>
      <c r="J508" s="16">
        <v>0.108108108108108</v>
      </c>
      <c r="K508" s="16">
        <v>4.1666666666666699E-2</v>
      </c>
      <c r="L508" s="16">
        <v>6.6666666666666693E-2</v>
      </c>
      <c r="M508" s="16">
        <v>0</v>
      </c>
      <c r="N508" s="16">
        <v>0.119402985074627</v>
      </c>
      <c r="O508" s="16">
        <v>0.27272727272727298</v>
      </c>
      <c r="P508" s="16">
        <v>0</v>
      </c>
      <c r="Q508" s="16">
        <v>0</v>
      </c>
      <c r="R508" s="16">
        <v>0</v>
      </c>
      <c r="S508" s="16">
        <v>0</v>
      </c>
      <c r="T508" s="16">
        <v>0.11111111111111099</v>
      </c>
      <c r="U508" s="16">
        <v>0.2</v>
      </c>
      <c r="V508" s="16">
        <v>0</v>
      </c>
      <c r="W508" s="16">
        <v>0.5</v>
      </c>
      <c r="X508" s="16">
        <v>0</v>
      </c>
      <c r="Y508" s="16"/>
      <c r="Z508" s="16">
        <v>0.113207547169811</v>
      </c>
      <c r="AA508" s="16">
        <v>0</v>
      </c>
      <c r="AB508" s="16"/>
      <c r="AC508" s="16"/>
      <c r="AD508" s="16"/>
      <c r="AE508" s="16"/>
      <c r="AF508" s="16"/>
      <c r="AG508" s="16"/>
      <c r="AH508" s="16"/>
    </row>
    <row r="509" spans="2:34" x14ac:dyDescent="0.35"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</row>
    <row r="510" spans="2:34" x14ac:dyDescent="0.35">
      <c r="B510" s="6" t="s">
        <v>270</v>
      </c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</row>
    <row r="511" spans="2:34" x14ac:dyDescent="0.35">
      <c r="B511" s="23" t="s">
        <v>47</v>
      </c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</row>
    <row r="512" spans="2:34" x14ac:dyDescent="0.35">
      <c r="B512" t="s">
        <v>262</v>
      </c>
      <c r="C512" s="16">
        <v>0.54400000000000004</v>
      </c>
      <c r="D512" s="16">
        <v>0.55595667870036103</v>
      </c>
      <c r="E512" s="16">
        <v>0.55172413793103403</v>
      </c>
      <c r="F512" s="16">
        <v>0.49122807017543901</v>
      </c>
      <c r="G512" s="16"/>
      <c r="H512" s="16">
        <v>0.52777777777777801</v>
      </c>
      <c r="I512" s="16">
        <v>0.58904109589041098</v>
      </c>
      <c r="J512" s="16">
        <v>0.56756756756756799</v>
      </c>
      <c r="K512" s="16">
        <v>0.52083333333333304</v>
      </c>
      <c r="L512" s="16">
        <v>0.5</v>
      </c>
      <c r="M512" s="16">
        <v>1</v>
      </c>
      <c r="N512" s="16">
        <v>0.58208955223880599</v>
      </c>
      <c r="O512" s="16">
        <v>0.18181818181818199</v>
      </c>
      <c r="P512" s="16">
        <v>0.66666666666666696</v>
      </c>
      <c r="Q512" s="16">
        <v>0.75</v>
      </c>
      <c r="R512" s="16">
        <v>0.5</v>
      </c>
      <c r="S512" s="16">
        <v>0.33333333333333298</v>
      </c>
      <c r="T512" s="16">
        <v>0.55555555555555602</v>
      </c>
      <c r="U512" s="16">
        <v>0.2</v>
      </c>
      <c r="V512" s="16">
        <v>0.5</v>
      </c>
      <c r="W512" s="16">
        <v>0.5</v>
      </c>
      <c r="X512" s="16">
        <v>0.8</v>
      </c>
      <c r="Y512" s="16"/>
      <c r="Z512" s="16">
        <v>0.54447439353099703</v>
      </c>
      <c r="AA512" s="16">
        <v>0.5</v>
      </c>
      <c r="AB512" s="16"/>
      <c r="AC512" s="16"/>
      <c r="AD512" s="16"/>
      <c r="AE512" s="16"/>
      <c r="AF512" s="16"/>
      <c r="AG512" s="16"/>
      <c r="AH512" s="16"/>
    </row>
    <row r="513" spans="2:34" x14ac:dyDescent="0.35">
      <c r="B513" t="s">
        <v>263</v>
      </c>
      <c r="C513" s="16">
        <v>0.32</v>
      </c>
      <c r="D513" s="16">
        <v>0.314079422382672</v>
      </c>
      <c r="E513" s="16">
        <v>0.34482758620689702</v>
      </c>
      <c r="F513" s="16">
        <v>0.33333333333333298</v>
      </c>
      <c r="G513" s="16"/>
      <c r="H513" s="16">
        <v>0.33333333333333298</v>
      </c>
      <c r="I513" s="16">
        <v>0.26027397260273999</v>
      </c>
      <c r="J513" s="16">
        <v>0.29729729729729698</v>
      </c>
      <c r="K513" s="16">
        <v>0.375</v>
      </c>
      <c r="L513" s="16">
        <v>0.38333333333333303</v>
      </c>
      <c r="M513" s="16">
        <v>0</v>
      </c>
      <c r="N513" s="16">
        <v>0.28358208955223901</v>
      </c>
      <c r="O513" s="16">
        <v>0.54545454545454497</v>
      </c>
      <c r="P513" s="16">
        <v>0.33333333333333298</v>
      </c>
      <c r="Q513" s="16">
        <v>0</v>
      </c>
      <c r="R513" s="16">
        <v>0.5</v>
      </c>
      <c r="S513" s="16">
        <v>0.5</v>
      </c>
      <c r="T513" s="16">
        <v>0.33333333333333298</v>
      </c>
      <c r="U513" s="16">
        <v>0.6</v>
      </c>
      <c r="V513" s="16">
        <v>0</v>
      </c>
      <c r="W513" s="16">
        <v>0</v>
      </c>
      <c r="X513" s="16">
        <v>0.2</v>
      </c>
      <c r="Y513" s="16"/>
      <c r="Z513" s="16">
        <v>0.31805929919137499</v>
      </c>
      <c r="AA513" s="16">
        <v>0.5</v>
      </c>
      <c r="AB513" s="16"/>
      <c r="AC513" s="16"/>
      <c r="AD513" s="16"/>
      <c r="AE513" s="16"/>
      <c r="AF513" s="16"/>
      <c r="AG513" s="16"/>
      <c r="AH513" s="16"/>
    </row>
    <row r="514" spans="2:34" x14ac:dyDescent="0.35">
      <c r="B514" t="s">
        <v>264</v>
      </c>
      <c r="C514" s="16">
        <v>2.9333333333333302E-2</v>
      </c>
      <c r="D514" s="16">
        <v>2.8880866425992802E-2</v>
      </c>
      <c r="E514" s="16">
        <v>6.8965517241379296E-2</v>
      </c>
      <c r="F514" s="16">
        <v>1.7543859649122799E-2</v>
      </c>
      <c r="G514" s="16"/>
      <c r="H514" s="16">
        <v>0</v>
      </c>
      <c r="I514" s="16">
        <v>6.8493150684931503E-2</v>
      </c>
      <c r="J514" s="16">
        <v>2.7027027027027001E-2</v>
      </c>
      <c r="K514" s="16">
        <v>2.0833333333333301E-2</v>
      </c>
      <c r="L514" s="16">
        <v>0</v>
      </c>
      <c r="M514" s="16">
        <v>0</v>
      </c>
      <c r="N514" s="16">
        <v>1.49253731343284E-2</v>
      </c>
      <c r="O514" s="16">
        <v>0</v>
      </c>
      <c r="P514" s="16">
        <v>0</v>
      </c>
      <c r="Q514" s="16">
        <v>0.25</v>
      </c>
      <c r="R514" s="16">
        <v>0</v>
      </c>
      <c r="S514" s="16">
        <v>0.16666666666666699</v>
      </c>
      <c r="T514" s="16">
        <v>0</v>
      </c>
      <c r="U514" s="16">
        <v>0</v>
      </c>
      <c r="V514" s="16">
        <v>0.5</v>
      </c>
      <c r="W514" s="16">
        <v>0</v>
      </c>
      <c r="X514" s="16">
        <v>0</v>
      </c>
      <c r="Y514" s="16"/>
      <c r="Z514" s="16">
        <v>2.9649595687331502E-2</v>
      </c>
      <c r="AA514" s="16">
        <v>0</v>
      </c>
      <c r="AB514" s="16"/>
      <c r="AC514" s="16"/>
      <c r="AD514" s="16"/>
      <c r="AE514" s="16"/>
      <c r="AF514" s="16"/>
      <c r="AG514" s="16"/>
      <c r="AH514" s="16"/>
    </row>
    <row r="515" spans="2:34" x14ac:dyDescent="0.35">
      <c r="B515" t="s">
        <v>54</v>
      </c>
      <c r="C515" s="16">
        <v>0.10666666666666701</v>
      </c>
      <c r="D515" s="16">
        <v>0.101083032490975</v>
      </c>
      <c r="E515" s="16">
        <v>3.4482758620689703E-2</v>
      </c>
      <c r="F515" s="16">
        <v>0.157894736842105</v>
      </c>
      <c r="G515" s="16"/>
      <c r="H515" s="16">
        <v>0.13888888888888901</v>
      </c>
      <c r="I515" s="16">
        <v>8.2191780821917804E-2</v>
      </c>
      <c r="J515" s="16">
        <v>0.108108108108108</v>
      </c>
      <c r="K515" s="16">
        <v>8.3333333333333301E-2</v>
      </c>
      <c r="L515" s="16">
        <v>0.116666666666667</v>
      </c>
      <c r="M515" s="16">
        <v>0</v>
      </c>
      <c r="N515" s="16">
        <v>0.119402985074627</v>
      </c>
      <c r="O515" s="16">
        <v>0.27272727272727298</v>
      </c>
      <c r="P515" s="16">
        <v>0</v>
      </c>
      <c r="Q515" s="16">
        <v>0</v>
      </c>
      <c r="R515" s="16">
        <v>0</v>
      </c>
      <c r="S515" s="16">
        <v>0</v>
      </c>
      <c r="T515" s="16">
        <v>0.11111111111111099</v>
      </c>
      <c r="U515" s="16">
        <v>0.2</v>
      </c>
      <c r="V515" s="16">
        <v>0</v>
      </c>
      <c r="W515" s="16">
        <v>0.5</v>
      </c>
      <c r="X515" s="16">
        <v>0</v>
      </c>
      <c r="Y515" s="16"/>
      <c r="Z515" s="16">
        <v>0.107816711590297</v>
      </c>
      <c r="AA515" s="16">
        <v>0</v>
      </c>
      <c r="AB515" s="16"/>
      <c r="AC515" s="16"/>
      <c r="AD515" s="16"/>
      <c r="AE515" s="16"/>
      <c r="AF515" s="16"/>
      <c r="AG515" s="16"/>
      <c r="AH515" s="16"/>
    </row>
    <row r="516" spans="2:34" x14ac:dyDescent="0.35"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</row>
    <row r="517" spans="2:34" x14ac:dyDescent="0.35">
      <c r="B517" s="6" t="s">
        <v>271</v>
      </c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</row>
    <row r="518" spans="2:34" x14ac:dyDescent="0.35">
      <c r="B518" s="23" t="s">
        <v>47</v>
      </c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</row>
    <row r="519" spans="2:34" x14ac:dyDescent="0.35">
      <c r="B519" t="s">
        <v>262</v>
      </c>
      <c r="C519" s="16">
        <v>0.40533333333333299</v>
      </c>
      <c r="D519" s="16">
        <v>0.41877256317689499</v>
      </c>
      <c r="E519" s="16">
        <v>0.41379310344827602</v>
      </c>
      <c r="F519" s="16">
        <v>0.40350877192982498</v>
      </c>
      <c r="G519" s="16"/>
      <c r="H519" s="16">
        <v>0.36111111111111099</v>
      </c>
      <c r="I519" s="16">
        <v>0.397260273972603</v>
      </c>
      <c r="J519" s="16">
        <v>0.27027027027027001</v>
      </c>
      <c r="K519" s="16">
        <v>0.45833333333333298</v>
      </c>
      <c r="L519" s="16">
        <v>0.41666666666666702</v>
      </c>
      <c r="M519" s="16">
        <v>0.2</v>
      </c>
      <c r="N519" s="16">
        <v>0.49253731343283602</v>
      </c>
      <c r="O519" s="16">
        <v>0.27272727272727298</v>
      </c>
      <c r="P519" s="16">
        <v>0.33333333333333298</v>
      </c>
      <c r="Q519" s="16">
        <v>0.75</v>
      </c>
      <c r="R519" s="16">
        <v>0.5</v>
      </c>
      <c r="S519" s="16">
        <v>0.16666666666666699</v>
      </c>
      <c r="T519" s="16">
        <v>0.33333333333333298</v>
      </c>
      <c r="U519" s="16">
        <v>0.2</v>
      </c>
      <c r="V519" s="16">
        <v>0.5</v>
      </c>
      <c r="W519" s="16">
        <v>0.5</v>
      </c>
      <c r="X519" s="16">
        <v>0.8</v>
      </c>
      <c r="Y519" s="16"/>
      <c r="Z519" s="16">
        <v>0.40700808625336898</v>
      </c>
      <c r="AA519" s="16">
        <v>0.5</v>
      </c>
      <c r="AB519" s="16"/>
      <c r="AC519" s="16"/>
      <c r="AD519" s="16"/>
      <c r="AE519" s="16"/>
      <c r="AF519" s="16"/>
      <c r="AG519" s="16"/>
      <c r="AH519" s="16"/>
    </row>
    <row r="520" spans="2:34" x14ac:dyDescent="0.35">
      <c r="B520" t="s">
        <v>263</v>
      </c>
      <c r="C520" s="16">
        <v>0.34399999999999997</v>
      </c>
      <c r="D520" s="16">
        <v>0.33212996389891702</v>
      </c>
      <c r="E520" s="16">
        <v>0.37931034482758602</v>
      </c>
      <c r="F520" s="16">
        <v>0.35087719298245601</v>
      </c>
      <c r="G520" s="16"/>
      <c r="H520" s="16">
        <v>0.33333333333333298</v>
      </c>
      <c r="I520" s="16">
        <v>0.31506849315068503</v>
      </c>
      <c r="J520" s="16">
        <v>0.51351351351351304</v>
      </c>
      <c r="K520" s="16">
        <v>0.375</v>
      </c>
      <c r="L520" s="16">
        <v>0.36666666666666697</v>
      </c>
      <c r="M520" s="16">
        <v>0.6</v>
      </c>
      <c r="N520" s="16">
        <v>0.28358208955223901</v>
      </c>
      <c r="O520" s="16">
        <v>0.27272727272727298</v>
      </c>
      <c r="P520" s="16">
        <v>0.33333333333333298</v>
      </c>
      <c r="Q520" s="16">
        <v>0</v>
      </c>
      <c r="R520" s="16">
        <v>0.5</v>
      </c>
      <c r="S520" s="16">
        <v>0.33333333333333298</v>
      </c>
      <c r="T520" s="16">
        <v>0.44444444444444398</v>
      </c>
      <c r="U520" s="16">
        <v>0.4</v>
      </c>
      <c r="V520" s="16">
        <v>0</v>
      </c>
      <c r="W520" s="16">
        <v>0</v>
      </c>
      <c r="X520" s="16">
        <v>0</v>
      </c>
      <c r="Y520" s="16"/>
      <c r="Z520" s="16">
        <v>0.339622641509434</v>
      </c>
      <c r="AA520" s="16">
        <v>0.5</v>
      </c>
      <c r="AB520" s="16"/>
      <c r="AC520" s="16"/>
      <c r="AD520" s="16"/>
      <c r="AE520" s="16"/>
      <c r="AF520" s="16"/>
      <c r="AG520" s="16"/>
      <c r="AH520" s="16"/>
    </row>
    <row r="521" spans="2:34" x14ac:dyDescent="0.35">
      <c r="B521" t="s">
        <v>264</v>
      </c>
      <c r="C521" s="16">
        <v>0.104</v>
      </c>
      <c r="D521" s="16">
        <v>0.104693140794224</v>
      </c>
      <c r="E521" s="16">
        <v>0.13793103448275901</v>
      </c>
      <c r="F521" s="16">
        <v>0.105263157894737</v>
      </c>
      <c r="G521" s="16"/>
      <c r="H521" s="16">
        <v>8.3333333333333301E-2</v>
      </c>
      <c r="I521" s="16">
        <v>0.13698630136986301</v>
      </c>
      <c r="J521" s="16">
        <v>0.108108108108108</v>
      </c>
      <c r="K521" s="16">
        <v>4.1666666666666699E-2</v>
      </c>
      <c r="L521" s="16">
        <v>0.1</v>
      </c>
      <c r="M521" s="16">
        <v>0.2</v>
      </c>
      <c r="N521" s="16">
        <v>5.9701492537313397E-2</v>
      </c>
      <c r="O521" s="16">
        <v>0.27272727272727298</v>
      </c>
      <c r="P521" s="16">
        <v>0.33333333333333298</v>
      </c>
      <c r="Q521" s="16">
        <v>0.25</v>
      </c>
      <c r="R521" s="16">
        <v>0</v>
      </c>
      <c r="S521" s="16">
        <v>0.33333333333333298</v>
      </c>
      <c r="T521" s="16">
        <v>0</v>
      </c>
      <c r="U521" s="16">
        <v>0.2</v>
      </c>
      <c r="V521" s="16">
        <v>0</v>
      </c>
      <c r="W521" s="16">
        <v>0</v>
      </c>
      <c r="X521" s="16">
        <v>0.2</v>
      </c>
      <c r="Y521" s="16"/>
      <c r="Z521" s="16">
        <v>0.105121293800539</v>
      </c>
      <c r="AA521" s="16">
        <v>0</v>
      </c>
      <c r="AB521" s="16"/>
      <c r="AC521" s="16"/>
      <c r="AD521" s="16"/>
      <c r="AE521" s="16"/>
      <c r="AF521" s="16"/>
      <c r="AG521" s="16"/>
      <c r="AH521" s="16"/>
    </row>
    <row r="522" spans="2:34" x14ac:dyDescent="0.35">
      <c r="B522" t="s">
        <v>54</v>
      </c>
      <c r="C522" s="16">
        <v>0.146666666666667</v>
      </c>
      <c r="D522" s="16">
        <v>0.14440433212996401</v>
      </c>
      <c r="E522" s="16">
        <v>6.8965517241379296E-2</v>
      </c>
      <c r="F522" s="16">
        <v>0.140350877192982</v>
      </c>
      <c r="G522" s="16"/>
      <c r="H522" s="16">
        <v>0.22222222222222199</v>
      </c>
      <c r="I522" s="16">
        <v>0.150684931506849</v>
      </c>
      <c r="J522" s="16">
        <v>0.108108108108108</v>
      </c>
      <c r="K522" s="16">
        <v>0.125</v>
      </c>
      <c r="L522" s="16">
        <v>0.116666666666667</v>
      </c>
      <c r="M522" s="16">
        <v>0</v>
      </c>
      <c r="N522" s="16">
        <v>0.164179104477612</v>
      </c>
      <c r="O522" s="16">
        <v>0.18181818181818199</v>
      </c>
      <c r="P522" s="16">
        <v>0</v>
      </c>
      <c r="Q522" s="16">
        <v>0</v>
      </c>
      <c r="R522" s="16">
        <v>0</v>
      </c>
      <c r="S522" s="16">
        <v>0.16666666666666699</v>
      </c>
      <c r="T522" s="16">
        <v>0.22222222222222199</v>
      </c>
      <c r="U522" s="16">
        <v>0.2</v>
      </c>
      <c r="V522" s="16">
        <v>0.5</v>
      </c>
      <c r="W522" s="16">
        <v>0.5</v>
      </c>
      <c r="X522" s="16">
        <v>0</v>
      </c>
      <c r="Y522" s="16"/>
      <c r="Z522" s="16">
        <v>0.14824797843665799</v>
      </c>
      <c r="AA522" s="16">
        <v>0</v>
      </c>
      <c r="AB522" s="16"/>
      <c r="AC522" s="16"/>
      <c r="AD522" s="16"/>
      <c r="AE522" s="16"/>
      <c r="AF522" s="16"/>
      <c r="AG522" s="16"/>
      <c r="AH522" s="16"/>
    </row>
    <row r="523" spans="2:34" x14ac:dyDescent="0.35"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</row>
    <row r="524" spans="2:34" x14ac:dyDescent="0.35">
      <c r="B524" s="6" t="s">
        <v>272</v>
      </c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</row>
    <row r="525" spans="2:34" x14ac:dyDescent="0.35">
      <c r="B525" s="23" t="s">
        <v>47</v>
      </c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</row>
    <row r="526" spans="2:34" x14ac:dyDescent="0.35">
      <c r="B526" t="s">
        <v>262</v>
      </c>
      <c r="C526" s="16">
        <v>0.30933333333333302</v>
      </c>
      <c r="D526" s="16">
        <v>0.32129963898917002</v>
      </c>
      <c r="E526" s="16">
        <v>0.34482758620689702</v>
      </c>
      <c r="F526" s="16">
        <v>0.28070175438596501</v>
      </c>
      <c r="G526" s="16"/>
      <c r="H526" s="16">
        <v>0.33333333333333298</v>
      </c>
      <c r="I526" s="16">
        <v>0.24657534246575299</v>
      </c>
      <c r="J526" s="16">
        <v>0.21621621621621601</v>
      </c>
      <c r="K526" s="16">
        <v>0.45833333333333298</v>
      </c>
      <c r="L526" s="16">
        <v>0.25</v>
      </c>
      <c r="M526" s="16">
        <v>0.6</v>
      </c>
      <c r="N526" s="16">
        <v>0.31343283582089598</v>
      </c>
      <c r="O526" s="16">
        <v>9.0909090909090898E-2</v>
      </c>
      <c r="P526" s="16">
        <v>0.33333333333333298</v>
      </c>
      <c r="Q526" s="16">
        <v>0.5</v>
      </c>
      <c r="R526" s="16">
        <v>0.5</v>
      </c>
      <c r="S526" s="16">
        <v>0.16666666666666699</v>
      </c>
      <c r="T526" s="16">
        <v>0.44444444444444398</v>
      </c>
      <c r="U526" s="16">
        <v>0.2</v>
      </c>
      <c r="V526" s="16">
        <v>0.5</v>
      </c>
      <c r="W526" s="16">
        <v>0.5</v>
      </c>
      <c r="X526" s="16">
        <v>0.8</v>
      </c>
      <c r="Y526" s="16"/>
      <c r="Z526" s="16">
        <v>0.30727762803234498</v>
      </c>
      <c r="AA526" s="16">
        <v>0.5</v>
      </c>
      <c r="AB526" s="16"/>
      <c r="AC526" s="16"/>
      <c r="AD526" s="16"/>
      <c r="AE526" s="16"/>
      <c r="AF526" s="16"/>
      <c r="AG526" s="16"/>
      <c r="AH526" s="16"/>
    </row>
    <row r="527" spans="2:34" x14ac:dyDescent="0.35">
      <c r="B527" t="s">
        <v>263</v>
      </c>
      <c r="C527" s="16">
        <v>0.42399999999999999</v>
      </c>
      <c r="D527" s="16">
        <v>0.425992779783394</v>
      </c>
      <c r="E527" s="16">
        <v>0.51724137931034497</v>
      </c>
      <c r="F527" s="16">
        <v>0.35087719298245601</v>
      </c>
      <c r="G527" s="16"/>
      <c r="H527" s="16">
        <v>0.33333333333333298</v>
      </c>
      <c r="I527" s="16">
        <v>0.47945205479452102</v>
      </c>
      <c r="J527" s="16">
        <v>0.48648648648648701</v>
      </c>
      <c r="K527" s="16">
        <v>0.39583333333333298</v>
      </c>
      <c r="L527" s="16">
        <v>0.55000000000000004</v>
      </c>
      <c r="M527" s="16">
        <v>0.4</v>
      </c>
      <c r="N527" s="16">
        <v>0.29850746268656703</v>
      </c>
      <c r="O527" s="16">
        <v>0.54545454545454497</v>
      </c>
      <c r="P527" s="16">
        <v>0.33333333333333298</v>
      </c>
      <c r="Q527" s="16">
        <v>0.25</v>
      </c>
      <c r="R527" s="16">
        <v>0.5</v>
      </c>
      <c r="S527" s="16">
        <v>0.83333333333333304</v>
      </c>
      <c r="T527" s="16">
        <v>0.22222222222222199</v>
      </c>
      <c r="U527" s="16">
        <v>0.4</v>
      </c>
      <c r="V527" s="16">
        <v>0</v>
      </c>
      <c r="W527" s="16">
        <v>0.5</v>
      </c>
      <c r="X527" s="16">
        <v>0.2</v>
      </c>
      <c r="Y527" s="16"/>
      <c r="Z527" s="16">
        <v>0.42318059299191402</v>
      </c>
      <c r="AA527" s="16">
        <v>0.5</v>
      </c>
      <c r="AB527" s="16"/>
      <c r="AC527" s="16"/>
      <c r="AD527" s="16"/>
      <c r="AE527" s="16"/>
      <c r="AF527" s="16"/>
      <c r="AG527" s="16"/>
      <c r="AH527" s="16"/>
    </row>
    <row r="528" spans="2:34" x14ac:dyDescent="0.35">
      <c r="B528" t="s">
        <v>264</v>
      </c>
      <c r="C528" s="16">
        <v>0.146666666666667</v>
      </c>
      <c r="D528" s="16">
        <v>0.13718411552346599</v>
      </c>
      <c r="E528" s="16">
        <v>0.13793103448275901</v>
      </c>
      <c r="F528" s="16">
        <v>0.21052631578947401</v>
      </c>
      <c r="G528" s="16"/>
      <c r="H528" s="16">
        <v>0.13888888888888901</v>
      </c>
      <c r="I528" s="16">
        <v>0.164383561643836</v>
      </c>
      <c r="J528" s="16">
        <v>0.24324324324324301</v>
      </c>
      <c r="K528" s="16">
        <v>6.25E-2</v>
      </c>
      <c r="L528" s="16">
        <v>0.1</v>
      </c>
      <c r="M528" s="16">
        <v>0</v>
      </c>
      <c r="N528" s="16">
        <v>0.22388059701492499</v>
      </c>
      <c r="O528" s="16">
        <v>9.0909090909090898E-2</v>
      </c>
      <c r="P528" s="16">
        <v>0</v>
      </c>
      <c r="Q528" s="16">
        <v>0.25</v>
      </c>
      <c r="R528" s="16">
        <v>0</v>
      </c>
      <c r="S528" s="16">
        <v>0</v>
      </c>
      <c r="T528" s="16">
        <v>0.11111111111111099</v>
      </c>
      <c r="U528" s="16">
        <v>0.2</v>
      </c>
      <c r="V528" s="16">
        <v>0.5</v>
      </c>
      <c r="W528" s="16">
        <v>0</v>
      </c>
      <c r="X528" s="16">
        <v>0</v>
      </c>
      <c r="Y528" s="16"/>
      <c r="Z528" s="16">
        <v>0.14824797843665799</v>
      </c>
      <c r="AA528" s="16">
        <v>0</v>
      </c>
      <c r="AB528" s="16"/>
      <c r="AC528" s="16"/>
      <c r="AD528" s="16"/>
      <c r="AE528" s="16"/>
      <c r="AF528" s="16"/>
      <c r="AG528" s="16"/>
      <c r="AH528" s="16"/>
    </row>
    <row r="529" spans="2:34" x14ac:dyDescent="0.35">
      <c r="B529" t="s">
        <v>54</v>
      </c>
      <c r="C529" s="16">
        <v>0.12</v>
      </c>
      <c r="D529" s="16">
        <v>0.115523465703971</v>
      </c>
      <c r="E529" s="16">
        <v>0</v>
      </c>
      <c r="F529" s="16">
        <v>0.157894736842105</v>
      </c>
      <c r="G529" s="16"/>
      <c r="H529" s="16">
        <v>0.194444444444444</v>
      </c>
      <c r="I529" s="16">
        <v>0.10958904109589</v>
      </c>
      <c r="J529" s="16">
        <v>5.4054054054054099E-2</v>
      </c>
      <c r="K529" s="16">
        <v>8.3333333333333301E-2</v>
      </c>
      <c r="L529" s="16">
        <v>0.1</v>
      </c>
      <c r="M529" s="16">
        <v>0</v>
      </c>
      <c r="N529" s="16">
        <v>0.164179104477612</v>
      </c>
      <c r="O529" s="16">
        <v>0.27272727272727298</v>
      </c>
      <c r="P529" s="16">
        <v>0.33333333333333298</v>
      </c>
      <c r="Q529" s="16">
        <v>0</v>
      </c>
      <c r="R529" s="16">
        <v>0</v>
      </c>
      <c r="S529" s="16">
        <v>0</v>
      </c>
      <c r="T529" s="16">
        <v>0.22222222222222199</v>
      </c>
      <c r="U529" s="16">
        <v>0.2</v>
      </c>
      <c r="V529" s="16">
        <v>0</v>
      </c>
      <c r="W529" s="16">
        <v>0</v>
      </c>
      <c r="X529" s="16">
        <v>0</v>
      </c>
      <c r="Y529" s="16"/>
      <c r="Z529" s="16">
        <v>0.12129380053908401</v>
      </c>
      <c r="AA529" s="16">
        <v>0</v>
      </c>
      <c r="AB529" s="16"/>
      <c r="AC529" s="16"/>
      <c r="AD529" s="16"/>
      <c r="AE529" s="16"/>
      <c r="AF529" s="16"/>
      <c r="AG529" s="16"/>
      <c r="AH529" s="16"/>
    </row>
    <row r="530" spans="2:34" x14ac:dyDescent="0.35"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</row>
    <row r="531" spans="2:34" x14ac:dyDescent="0.35">
      <c r="B531" s="6" t="s">
        <v>281</v>
      </c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</row>
    <row r="532" spans="2:34" x14ac:dyDescent="0.35">
      <c r="B532" s="23" t="s">
        <v>282</v>
      </c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</row>
    <row r="533" spans="2:34" x14ac:dyDescent="0.35">
      <c r="B533" t="s">
        <v>273</v>
      </c>
      <c r="C533" s="16">
        <v>0.464864864864865</v>
      </c>
      <c r="D533" s="16">
        <v>0.47407407407407398</v>
      </c>
      <c r="E533" s="16">
        <v>0.30769230769230799</v>
      </c>
      <c r="F533" s="16">
        <v>0.483870967741935</v>
      </c>
      <c r="G533" s="16"/>
      <c r="H533" s="16">
        <v>0.58823529411764697</v>
      </c>
      <c r="I533" s="16">
        <v>0.4</v>
      </c>
      <c r="J533" s="16">
        <v>0.38888888888888901</v>
      </c>
      <c r="K533" s="16">
        <v>0.47826086956521702</v>
      </c>
      <c r="L533" s="16">
        <v>0.52</v>
      </c>
      <c r="M533" s="16">
        <v>0</v>
      </c>
      <c r="N533" s="16">
        <v>0.52631578947368396</v>
      </c>
      <c r="O533" s="16">
        <v>0.16666666666666699</v>
      </c>
      <c r="P533" s="16">
        <v>0.33333333333333298</v>
      </c>
      <c r="Q533" s="16">
        <v>1</v>
      </c>
      <c r="R533" s="16">
        <v>1</v>
      </c>
      <c r="S533" s="16">
        <v>0.66666666666666696</v>
      </c>
      <c r="T533" s="16">
        <v>0.2</v>
      </c>
      <c r="U533" s="16">
        <v>0</v>
      </c>
      <c r="V533" s="16">
        <v>0.5</v>
      </c>
      <c r="W533" s="16">
        <v>1</v>
      </c>
      <c r="X533" s="16">
        <v>0</v>
      </c>
      <c r="Y533" s="16"/>
      <c r="Z533" s="16">
        <v>0.46408839779005501</v>
      </c>
      <c r="AA533" s="16">
        <v>0.5</v>
      </c>
      <c r="AB533" s="16"/>
      <c r="AC533" s="16"/>
      <c r="AD533" s="16"/>
      <c r="AE533" s="16"/>
      <c r="AF533" s="16"/>
      <c r="AG533" s="16"/>
      <c r="AH533" s="16"/>
    </row>
    <row r="534" spans="2:34" x14ac:dyDescent="0.35">
      <c r="B534" t="s">
        <v>274</v>
      </c>
      <c r="C534" s="16">
        <v>0.464864864864865</v>
      </c>
      <c r="D534" s="16">
        <v>0.48148148148148101</v>
      </c>
      <c r="E534" s="16">
        <v>0.230769230769231</v>
      </c>
      <c r="F534" s="16">
        <v>0.51612903225806495</v>
      </c>
      <c r="G534" s="16"/>
      <c r="H534" s="16">
        <v>0.58823529411764697</v>
      </c>
      <c r="I534" s="16">
        <v>0.51428571428571401</v>
      </c>
      <c r="J534" s="16">
        <v>0.5</v>
      </c>
      <c r="K534" s="16">
        <v>0.47826086956521702</v>
      </c>
      <c r="L534" s="16">
        <v>0.48</v>
      </c>
      <c r="M534" s="16">
        <v>0</v>
      </c>
      <c r="N534" s="16">
        <v>0.47368421052631599</v>
      </c>
      <c r="O534" s="16">
        <v>0.16666666666666699</v>
      </c>
      <c r="P534" s="16">
        <v>0.33333333333333298</v>
      </c>
      <c r="Q534" s="16">
        <v>1</v>
      </c>
      <c r="R534" s="16">
        <v>0.5</v>
      </c>
      <c r="S534" s="16">
        <v>0</v>
      </c>
      <c r="T534" s="16">
        <v>0</v>
      </c>
      <c r="U534" s="16">
        <v>0.5</v>
      </c>
      <c r="V534" s="16">
        <v>0</v>
      </c>
      <c r="W534" s="16">
        <v>0</v>
      </c>
      <c r="X534" s="16">
        <v>1</v>
      </c>
      <c r="Y534" s="16"/>
      <c r="Z534" s="16">
        <v>0.45856353591160198</v>
      </c>
      <c r="AA534" s="16">
        <v>1</v>
      </c>
      <c r="AB534" s="16"/>
      <c r="AC534" s="16"/>
      <c r="AD534" s="16"/>
      <c r="AE534" s="16"/>
      <c r="AF534" s="16"/>
      <c r="AG534" s="16"/>
      <c r="AH534" s="16"/>
    </row>
    <row r="535" spans="2:34" x14ac:dyDescent="0.35">
      <c r="B535" t="s">
        <v>275</v>
      </c>
      <c r="C535" s="16">
        <v>0.40540540540540498</v>
      </c>
      <c r="D535" s="16">
        <v>0.407407407407407</v>
      </c>
      <c r="E535" s="16">
        <v>0.38461538461538503</v>
      </c>
      <c r="F535" s="16">
        <v>0.38709677419354799</v>
      </c>
      <c r="G535" s="16"/>
      <c r="H535" s="16">
        <v>0.47058823529411797</v>
      </c>
      <c r="I535" s="16">
        <v>0.42857142857142899</v>
      </c>
      <c r="J535" s="16">
        <v>0.33333333333333298</v>
      </c>
      <c r="K535" s="16">
        <v>0.52173913043478304</v>
      </c>
      <c r="L535" s="16">
        <v>0.36</v>
      </c>
      <c r="M535" s="16">
        <v>1</v>
      </c>
      <c r="N535" s="16">
        <v>0.31578947368421101</v>
      </c>
      <c r="O535" s="16">
        <v>0.5</v>
      </c>
      <c r="P535" s="16">
        <v>0.66666666666666696</v>
      </c>
      <c r="Q535" s="16">
        <v>0.5</v>
      </c>
      <c r="R535" s="16">
        <v>0.5</v>
      </c>
      <c r="S535" s="16">
        <v>0.33333333333333298</v>
      </c>
      <c r="T535" s="16">
        <v>0.4</v>
      </c>
      <c r="U535" s="16">
        <v>0</v>
      </c>
      <c r="V535" s="16">
        <v>0.5</v>
      </c>
      <c r="W535" s="16">
        <v>0</v>
      </c>
      <c r="X535" s="16">
        <v>0.5</v>
      </c>
      <c r="Y535" s="16"/>
      <c r="Z535" s="16">
        <v>0.39779005524861899</v>
      </c>
      <c r="AA535" s="16">
        <v>1</v>
      </c>
      <c r="AB535" s="16"/>
      <c r="AC535" s="16"/>
      <c r="AD535" s="16"/>
      <c r="AE535" s="16"/>
      <c r="AF535" s="16"/>
      <c r="AG535" s="16"/>
      <c r="AH535" s="16"/>
    </row>
    <row r="536" spans="2:34" x14ac:dyDescent="0.35">
      <c r="B536" t="s">
        <v>276</v>
      </c>
      <c r="C536" s="16">
        <v>0.19459459459459499</v>
      </c>
      <c r="D536" s="16">
        <v>0.21481481481481501</v>
      </c>
      <c r="E536" s="16">
        <v>0.15384615384615399</v>
      </c>
      <c r="F536" s="16">
        <v>0.16129032258064499</v>
      </c>
      <c r="G536" s="16"/>
      <c r="H536" s="16">
        <v>5.8823529411764698E-2</v>
      </c>
      <c r="I536" s="16">
        <v>0.2</v>
      </c>
      <c r="J536" s="16">
        <v>0.27777777777777801</v>
      </c>
      <c r="K536" s="16">
        <v>0.173913043478261</v>
      </c>
      <c r="L536" s="16">
        <v>0.16</v>
      </c>
      <c r="M536" s="16">
        <v>0</v>
      </c>
      <c r="N536" s="16">
        <v>0.31578947368421101</v>
      </c>
      <c r="O536" s="16">
        <v>0.16666666666666699</v>
      </c>
      <c r="P536" s="16">
        <v>0</v>
      </c>
      <c r="Q536" s="16">
        <v>0.5</v>
      </c>
      <c r="R536" s="16">
        <v>0</v>
      </c>
      <c r="S536" s="16">
        <v>0</v>
      </c>
      <c r="T536" s="16">
        <v>0</v>
      </c>
      <c r="U536" s="16">
        <v>0</v>
      </c>
      <c r="V536" s="16">
        <v>0</v>
      </c>
      <c r="W536" s="16">
        <v>0</v>
      </c>
      <c r="X536" s="16">
        <v>0.5</v>
      </c>
      <c r="Y536" s="16"/>
      <c r="Z536" s="16">
        <v>0.18232044198895</v>
      </c>
      <c r="AA536" s="16">
        <v>1</v>
      </c>
      <c r="AB536" s="16"/>
      <c r="AC536" s="16"/>
      <c r="AD536" s="16"/>
      <c r="AE536" s="16"/>
      <c r="AF536" s="16"/>
      <c r="AG536" s="16"/>
      <c r="AH536" s="16"/>
    </row>
    <row r="537" spans="2:34" x14ac:dyDescent="0.35">
      <c r="B537" t="s">
        <v>277</v>
      </c>
      <c r="C537" s="16">
        <v>0.178378378378378</v>
      </c>
      <c r="D537" s="16">
        <v>0.17777777777777801</v>
      </c>
      <c r="E537" s="16">
        <v>0.230769230769231</v>
      </c>
      <c r="F537" s="16">
        <v>0.19354838709677399</v>
      </c>
      <c r="G537" s="16"/>
      <c r="H537" s="16">
        <v>5.8823529411764698E-2</v>
      </c>
      <c r="I537" s="16">
        <v>0.14285714285714299</v>
      </c>
      <c r="J537" s="16">
        <v>0.11111111111111099</v>
      </c>
      <c r="K537" s="16">
        <v>0.26086956521739102</v>
      </c>
      <c r="L537" s="16">
        <v>0.36</v>
      </c>
      <c r="M537" s="16">
        <v>0</v>
      </c>
      <c r="N537" s="16">
        <v>0.18421052631578899</v>
      </c>
      <c r="O537" s="16">
        <v>0.16666666666666699</v>
      </c>
      <c r="P537" s="16">
        <v>0</v>
      </c>
      <c r="Q537" s="16">
        <v>0.5</v>
      </c>
      <c r="R537" s="16">
        <v>0</v>
      </c>
      <c r="S537" s="16">
        <v>0</v>
      </c>
      <c r="T537" s="16">
        <v>0.2</v>
      </c>
      <c r="U537" s="16">
        <v>0</v>
      </c>
      <c r="V537" s="16">
        <v>0</v>
      </c>
      <c r="W537" s="16">
        <v>0</v>
      </c>
      <c r="X537" s="16">
        <v>0</v>
      </c>
      <c r="Y537" s="16"/>
      <c r="Z537" s="16">
        <v>0.17679558011049701</v>
      </c>
      <c r="AA537" s="16">
        <v>0</v>
      </c>
      <c r="AB537" s="16"/>
      <c r="AC537" s="16"/>
      <c r="AD537" s="16"/>
      <c r="AE537" s="16"/>
      <c r="AF537" s="16"/>
      <c r="AG537" s="16"/>
      <c r="AH537" s="16"/>
    </row>
    <row r="538" spans="2:34" x14ac:dyDescent="0.35">
      <c r="B538" t="s">
        <v>278</v>
      </c>
      <c r="C538" s="16">
        <v>0.12972972972972999</v>
      </c>
      <c r="D538" s="16">
        <v>0.125925925925926</v>
      </c>
      <c r="E538" s="16">
        <v>0</v>
      </c>
      <c r="F538" s="16">
        <v>0.19354838709677399</v>
      </c>
      <c r="G538" s="16"/>
      <c r="H538" s="16">
        <v>0</v>
      </c>
      <c r="I538" s="16">
        <v>8.5714285714285701E-2</v>
      </c>
      <c r="J538" s="16">
        <v>5.5555555555555601E-2</v>
      </c>
      <c r="K538" s="16">
        <v>0.13043478260869601</v>
      </c>
      <c r="L538" s="16">
        <v>0.12</v>
      </c>
      <c r="M538" s="16">
        <v>0</v>
      </c>
      <c r="N538" s="16">
        <v>0.26315789473684198</v>
      </c>
      <c r="O538" s="16">
        <v>0</v>
      </c>
      <c r="P538" s="16">
        <v>0</v>
      </c>
      <c r="Q538" s="16">
        <v>0.5</v>
      </c>
      <c r="R538" s="16">
        <v>0</v>
      </c>
      <c r="S538" s="16">
        <v>0</v>
      </c>
      <c r="T538" s="16">
        <v>0.2</v>
      </c>
      <c r="U538" s="16">
        <v>0</v>
      </c>
      <c r="V538" s="16">
        <v>0.5</v>
      </c>
      <c r="W538" s="16">
        <v>0</v>
      </c>
      <c r="X538" s="16">
        <v>0.5</v>
      </c>
      <c r="Y538" s="16"/>
      <c r="Z538" s="16">
        <v>0.121546961325967</v>
      </c>
      <c r="AA538" s="16">
        <v>0.5</v>
      </c>
      <c r="AB538" s="16"/>
      <c r="AC538" s="16"/>
      <c r="AD538" s="16"/>
      <c r="AE538" s="16"/>
      <c r="AF538" s="16"/>
      <c r="AG538" s="16"/>
      <c r="AH538" s="16"/>
    </row>
    <row r="539" spans="2:34" x14ac:dyDescent="0.35">
      <c r="B539" t="s">
        <v>279</v>
      </c>
      <c r="C539" s="16">
        <v>8.6486486486486505E-2</v>
      </c>
      <c r="D539" s="16">
        <v>8.8888888888888906E-2</v>
      </c>
      <c r="E539" s="16">
        <v>0.15384615384615399</v>
      </c>
      <c r="F539" s="16">
        <v>6.4516129032258104E-2</v>
      </c>
      <c r="G539" s="16"/>
      <c r="H539" s="16">
        <v>0</v>
      </c>
      <c r="I539" s="16">
        <v>5.7142857142857099E-2</v>
      </c>
      <c r="J539" s="16">
        <v>0.16666666666666699</v>
      </c>
      <c r="K539" s="16">
        <v>0.13043478260869601</v>
      </c>
      <c r="L539" s="16">
        <v>0.08</v>
      </c>
      <c r="M539" s="16">
        <v>0</v>
      </c>
      <c r="N539" s="16">
        <v>0.105263157894737</v>
      </c>
      <c r="O539" s="16">
        <v>0</v>
      </c>
      <c r="P539" s="16">
        <v>0.33333333333333298</v>
      </c>
      <c r="Q539" s="16">
        <v>0.5</v>
      </c>
      <c r="R539" s="16">
        <v>0</v>
      </c>
      <c r="S539" s="16">
        <v>0</v>
      </c>
      <c r="T539" s="16">
        <v>0</v>
      </c>
      <c r="U539" s="16">
        <v>0</v>
      </c>
      <c r="V539" s="16">
        <v>0</v>
      </c>
      <c r="W539" s="16">
        <v>0</v>
      </c>
      <c r="X539" s="16">
        <v>0</v>
      </c>
      <c r="Y539" s="16"/>
      <c r="Z539" s="16">
        <v>8.2872928176795604E-2</v>
      </c>
      <c r="AA539" s="16">
        <v>0</v>
      </c>
      <c r="AB539" s="16"/>
      <c r="AC539" s="16"/>
      <c r="AD539" s="16"/>
      <c r="AE539" s="16"/>
      <c r="AF539" s="16"/>
      <c r="AG539" s="16"/>
      <c r="AH539" s="16"/>
    </row>
    <row r="540" spans="2:34" x14ac:dyDescent="0.35">
      <c r="B540" t="s">
        <v>54</v>
      </c>
      <c r="C540" s="16">
        <v>3.24324324324324E-2</v>
      </c>
      <c r="D540" s="16">
        <v>1.48148148148148E-2</v>
      </c>
      <c r="E540" s="16">
        <v>7.69230769230769E-2</v>
      </c>
      <c r="F540" s="16">
        <v>6.4516129032258104E-2</v>
      </c>
      <c r="G540" s="16"/>
      <c r="H540" s="16">
        <v>0</v>
      </c>
      <c r="I540" s="16">
        <v>5.7142857142857099E-2</v>
      </c>
      <c r="J540" s="16">
        <v>0</v>
      </c>
      <c r="K540" s="16">
        <v>0</v>
      </c>
      <c r="L540" s="16">
        <v>0</v>
      </c>
      <c r="M540" s="16">
        <v>0</v>
      </c>
      <c r="N540" s="16">
        <v>5.2631578947368397E-2</v>
      </c>
      <c r="O540" s="16">
        <v>0.16666666666666699</v>
      </c>
      <c r="P540" s="16">
        <v>0</v>
      </c>
      <c r="Q540" s="16">
        <v>0</v>
      </c>
      <c r="R540" s="16">
        <v>0</v>
      </c>
      <c r="S540" s="16">
        <v>0</v>
      </c>
      <c r="T540" s="16">
        <v>0</v>
      </c>
      <c r="U540" s="16">
        <v>0.5</v>
      </c>
      <c r="V540" s="16">
        <v>0</v>
      </c>
      <c r="W540" s="16">
        <v>0</v>
      </c>
      <c r="X540" s="16">
        <v>0</v>
      </c>
      <c r="Y540" s="16"/>
      <c r="Z540" s="16">
        <v>3.3149171270718203E-2</v>
      </c>
      <c r="AA540" s="16">
        <v>0</v>
      </c>
      <c r="AB540" s="16"/>
      <c r="AC540" s="16"/>
      <c r="AD540" s="16"/>
      <c r="AE540" s="16"/>
      <c r="AF540" s="16"/>
      <c r="AG540" s="16"/>
      <c r="AH540" s="16"/>
    </row>
    <row r="541" spans="2:34" x14ac:dyDescent="0.35">
      <c r="B541" t="s">
        <v>280</v>
      </c>
      <c r="C541" s="16">
        <v>2.7027027027027001E-2</v>
      </c>
      <c r="D541" s="16">
        <v>2.96296296296296E-2</v>
      </c>
      <c r="E541" s="16">
        <v>0</v>
      </c>
      <c r="F541" s="16">
        <v>3.2258064516128997E-2</v>
      </c>
      <c r="G541" s="16"/>
      <c r="H541" s="16">
        <v>0.11764705882352899</v>
      </c>
      <c r="I541" s="16">
        <v>0</v>
      </c>
      <c r="J541" s="16">
        <v>0</v>
      </c>
      <c r="K541" s="16">
        <v>0</v>
      </c>
      <c r="L541" s="16">
        <v>0.04</v>
      </c>
      <c r="M541" s="16">
        <v>0</v>
      </c>
      <c r="N541" s="16">
        <v>2.6315789473684199E-2</v>
      </c>
      <c r="O541" s="16">
        <v>0</v>
      </c>
      <c r="P541" s="16">
        <v>0</v>
      </c>
      <c r="Q541" s="16">
        <v>0</v>
      </c>
      <c r="R541" s="16">
        <v>0</v>
      </c>
      <c r="S541" s="16">
        <v>0</v>
      </c>
      <c r="T541" s="16">
        <v>0</v>
      </c>
      <c r="U541" s="16">
        <v>0.5</v>
      </c>
      <c r="V541" s="16">
        <v>0</v>
      </c>
      <c r="W541" s="16">
        <v>0</v>
      </c>
      <c r="X541" s="16">
        <v>0</v>
      </c>
      <c r="Y541" s="16"/>
      <c r="Z541" s="16">
        <v>2.7624309392265199E-2</v>
      </c>
      <c r="AA541" s="16">
        <v>0</v>
      </c>
      <c r="AB541" s="16"/>
      <c r="AC541" s="16"/>
      <c r="AD541" s="16"/>
      <c r="AE541" s="16"/>
      <c r="AF541" s="16"/>
      <c r="AG541" s="16"/>
      <c r="AH541" s="16"/>
    </row>
    <row r="542" spans="2:34" x14ac:dyDescent="0.35">
      <c r="B542" t="s">
        <v>68</v>
      </c>
      <c r="C542" s="16">
        <v>9.1891891891891897E-2</v>
      </c>
      <c r="D542" s="16">
        <v>8.8888888888888906E-2</v>
      </c>
      <c r="E542" s="16">
        <v>7.69230769230769E-2</v>
      </c>
      <c r="F542" s="16">
        <v>0.12903225806451599</v>
      </c>
      <c r="G542" s="16"/>
      <c r="H542" s="16">
        <v>0</v>
      </c>
      <c r="I542" s="16">
        <v>0.114285714285714</v>
      </c>
      <c r="J542" s="16">
        <v>0</v>
      </c>
      <c r="K542" s="16">
        <v>0.13043478260869601</v>
      </c>
      <c r="L542" s="16">
        <v>0.16</v>
      </c>
      <c r="M542" s="16">
        <v>0</v>
      </c>
      <c r="N542" s="16">
        <v>7.8947368421052599E-2</v>
      </c>
      <c r="O542" s="16">
        <v>0.16666666666666699</v>
      </c>
      <c r="P542" s="16">
        <v>0.33333333333333298</v>
      </c>
      <c r="Q542" s="16">
        <v>0</v>
      </c>
      <c r="R542" s="16">
        <v>0</v>
      </c>
      <c r="S542" s="16">
        <v>0</v>
      </c>
      <c r="T542" s="16">
        <v>0.2</v>
      </c>
      <c r="U542" s="16">
        <v>0</v>
      </c>
      <c r="V542" s="16">
        <v>0</v>
      </c>
      <c r="W542" s="16">
        <v>0</v>
      </c>
      <c r="X542" s="16">
        <v>0</v>
      </c>
      <c r="Y542" s="16"/>
      <c r="Z542" s="16">
        <v>8.8397790055248601E-2</v>
      </c>
      <c r="AA542" s="16">
        <v>0</v>
      </c>
      <c r="AB542" s="16"/>
      <c r="AC542" s="16"/>
      <c r="AD542" s="16"/>
      <c r="AE542" s="16"/>
      <c r="AF542" s="16"/>
      <c r="AG542" s="16"/>
      <c r="AH542" s="16"/>
    </row>
    <row r="543" spans="2:34" x14ac:dyDescent="0.35"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</row>
    <row r="544" spans="2:34" x14ac:dyDescent="0.35">
      <c r="B544" s="6" t="s">
        <v>287</v>
      </c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</row>
    <row r="545" spans="2:34" x14ac:dyDescent="0.35">
      <c r="B545" s="23" t="s">
        <v>72</v>
      </c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</row>
    <row r="546" spans="2:34" x14ac:dyDescent="0.35">
      <c r="B546" t="s">
        <v>283</v>
      </c>
      <c r="C546" s="16">
        <v>0.64804469273743004</v>
      </c>
      <c r="D546" s="16">
        <v>0.65671641791044799</v>
      </c>
      <c r="E546" s="16">
        <v>0.73333333333333295</v>
      </c>
      <c r="F546" s="16">
        <v>0.52</v>
      </c>
      <c r="G546" s="16"/>
      <c r="H546" s="16">
        <v>0.6875</v>
      </c>
      <c r="I546" s="16">
        <v>0.63888888888888895</v>
      </c>
      <c r="J546" s="16">
        <v>0.5</v>
      </c>
      <c r="K546" s="16">
        <v>0.54166666666666696</v>
      </c>
      <c r="L546" s="16">
        <v>0.66666666666666696</v>
      </c>
      <c r="M546" s="16">
        <v>0.75</v>
      </c>
      <c r="N546" s="16">
        <v>0.74074074074074103</v>
      </c>
      <c r="O546" s="16">
        <v>0.6</v>
      </c>
      <c r="P546" s="16" t="s">
        <v>70</v>
      </c>
      <c r="Q546" s="16">
        <v>1</v>
      </c>
      <c r="R546" s="16" t="s">
        <v>70</v>
      </c>
      <c r="S546" s="16">
        <v>1</v>
      </c>
      <c r="T546" s="16">
        <v>0.5</v>
      </c>
      <c r="U546" s="16">
        <v>0.66666666666666696</v>
      </c>
      <c r="V546" s="16" t="s">
        <v>70</v>
      </c>
      <c r="W546" s="16">
        <v>0</v>
      </c>
      <c r="X546" s="16">
        <v>1</v>
      </c>
      <c r="Y546" s="16"/>
      <c r="Z546" s="16">
        <v>0.64804469273743004</v>
      </c>
      <c r="AA546" s="16" t="s">
        <v>70</v>
      </c>
      <c r="AB546" s="16"/>
      <c r="AC546" s="16"/>
      <c r="AD546" s="16"/>
      <c r="AE546" s="16"/>
      <c r="AF546" s="16"/>
      <c r="AG546" s="16"/>
      <c r="AH546" s="16"/>
    </row>
    <row r="547" spans="2:34" x14ac:dyDescent="0.35">
      <c r="B547" t="s">
        <v>284</v>
      </c>
      <c r="C547" s="16">
        <v>0.63687150837988804</v>
      </c>
      <c r="D547" s="16">
        <v>0.61194029850746301</v>
      </c>
      <c r="E547" s="16">
        <v>0.6</v>
      </c>
      <c r="F547" s="16">
        <v>0.72</v>
      </c>
      <c r="G547" s="16"/>
      <c r="H547" s="16">
        <v>0.5625</v>
      </c>
      <c r="I547" s="16">
        <v>0.55555555555555602</v>
      </c>
      <c r="J547" s="16">
        <v>0.61111111111111105</v>
      </c>
      <c r="K547" s="16">
        <v>0.79166666666666696</v>
      </c>
      <c r="L547" s="16">
        <v>0.69696969696969702</v>
      </c>
      <c r="M547" s="16">
        <v>0.5</v>
      </c>
      <c r="N547" s="16">
        <v>0.592592592592593</v>
      </c>
      <c r="O547" s="16">
        <v>0.6</v>
      </c>
      <c r="P547" s="16" t="s">
        <v>70</v>
      </c>
      <c r="Q547" s="16">
        <v>1</v>
      </c>
      <c r="R547" s="16" t="s">
        <v>70</v>
      </c>
      <c r="S547" s="16">
        <v>0.66666666666666696</v>
      </c>
      <c r="T547" s="16">
        <v>0.75</v>
      </c>
      <c r="U547" s="16">
        <v>0.33333333333333298</v>
      </c>
      <c r="V547" s="16" t="s">
        <v>70</v>
      </c>
      <c r="W547" s="16">
        <v>1</v>
      </c>
      <c r="X547" s="16">
        <v>0.66666666666666696</v>
      </c>
      <c r="Y547" s="16"/>
      <c r="Z547" s="16">
        <v>0.63687150837988804</v>
      </c>
      <c r="AA547" s="16" t="s">
        <v>70</v>
      </c>
      <c r="AB547" s="16"/>
      <c r="AC547" s="16"/>
      <c r="AD547" s="16"/>
      <c r="AE547" s="16"/>
      <c r="AF547" s="16"/>
      <c r="AG547" s="16"/>
      <c r="AH547" s="16"/>
    </row>
    <row r="548" spans="2:34" x14ac:dyDescent="0.35">
      <c r="B548" t="s">
        <v>285</v>
      </c>
      <c r="C548" s="16">
        <v>0.52513966480446905</v>
      </c>
      <c r="D548" s="16">
        <v>0.48507462686567199</v>
      </c>
      <c r="E548" s="16">
        <v>0.66666666666666696</v>
      </c>
      <c r="F548" s="16">
        <v>0.64</v>
      </c>
      <c r="G548" s="16"/>
      <c r="H548" s="16">
        <v>0.625</v>
      </c>
      <c r="I548" s="16">
        <v>0.33333333333333298</v>
      </c>
      <c r="J548" s="16">
        <v>0.5</v>
      </c>
      <c r="K548" s="16">
        <v>0.5</v>
      </c>
      <c r="L548" s="16">
        <v>0.63636363636363602</v>
      </c>
      <c r="M548" s="16">
        <v>0.75</v>
      </c>
      <c r="N548" s="16">
        <v>0.592592592592593</v>
      </c>
      <c r="O548" s="16">
        <v>0.4</v>
      </c>
      <c r="P548" s="16" t="s">
        <v>70</v>
      </c>
      <c r="Q548" s="16">
        <v>1</v>
      </c>
      <c r="R548" s="16" t="s">
        <v>70</v>
      </c>
      <c r="S548" s="16">
        <v>1</v>
      </c>
      <c r="T548" s="16">
        <v>0.5</v>
      </c>
      <c r="U548" s="16">
        <v>0</v>
      </c>
      <c r="V548" s="16" t="s">
        <v>70</v>
      </c>
      <c r="W548" s="16">
        <v>0</v>
      </c>
      <c r="X548" s="16">
        <v>0.66666666666666696</v>
      </c>
      <c r="Y548" s="16"/>
      <c r="Z548" s="16">
        <v>0.52513966480446905</v>
      </c>
      <c r="AA548" s="16" t="s">
        <v>70</v>
      </c>
      <c r="AB548" s="16"/>
      <c r="AC548" s="16"/>
      <c r="AD548" s="16"/>
      <c r="AE548" s="16"/>
      <c r="AF548" s="16"/>
      <c r="AG548" s="16"/>
      <c r="AH548" s="16"/>
    </row>
    <row r="549" spans="2:34" x14ac:dyDescent="0.35">
      <c r="B549" t="s">
        <v>286</v>
      </c>
      <c r="C549" s="16">
        <v>0.31843575418994402</v>
      </c>
      <c r="D549" s="16">
        <v>0.31343283582089598</v>
      </c>
      <c r="E549" s="16">
        <v>0.266666666666667</v>
      </c>
      <c r="F549" s="16">
        <v>0.32</v>
      </c>
      <c r="G549" s="16"/>
      <c r="H549" s="16">
        <v>0.375</v>
      </c>
      <c r="I549" s="16">
        <v>0.194444444444444</v>
      </c>
      <c r="J549" s="16">
        <v>0.33333333333333298</v>
      </c>
      <c r="K549" s="16">
        <v>0.41666666666666702</v>
      </c>
      <c r="L549" s="16">
        <v>0.30303030303030298</v>
      </c>
      <c r="M549" s="16">
        <v>0.25</v>
      </c>
      <c r="N549" s="16">
        <v>0.407407407407407</v>
      </c>
      <c r="O549" s="16">
        <v>0.2</v>
      </c>
      <c r="P549" s="16" t="s">
        <v>70</v>
      </c>
      <c r="Q549" s="16">
        <v>1</v>
      </c>
      <c r="R549" s="16" t="s">
        <v>70</v>
      </c>
      <c r="S549" s="16">
        <v>0</v>
      </c>
      <c r="T549" s="16">
        <v>0.25</v>
      </c>
      <c r="U549" s="16">
        <v>0.33333333333333298</v>
      </c>
      <c r="V549" s="16" t="s">
        <v>70</v>
      </c>
      <c r="W549" s="16">
        <v>0</v>
      </c>
      <c r="X549" s="16">
        <v>0.33333333333333298</v>
      </c>
      <c r="Y549" s="16"/>
      <c r="Z549" s="16">
        <v>0.31843575418994402</v>
      </c>
      <c r="AA549" s="16" t="s">
        <v>70</v>
      </c>
      <c r="AB549" s="16"/>
      <c r="AC549" s="16"/>
      <c r="AD549" s="16"/>
      <c r="AE549" s="16"/>
      <c r="AF549" s="16"/>
      <c r="AG549" s="16"/>
      <c r="AH549" s="16"/>
    </row>
    <row r="550" spans="2:34" x14ac:dyDescent="0.35">
      <c r="B550" t="s">
        <v>68</v>
      </c>
      <c r="C550" s="16">
        <v>2.7932960893854698E-2</v>
      </c>
      <c r="D550" s="16">
        <v>2.2388059701492501E-2</v>
      </c>
      <c r="E550" s="16">
        <v>6.6666666666666693E-2</v>
      </c>
      <c r="F550" s="16">
        <v>0.04</v>
      </c>
      <c r="G550" s="16"/>
      <c r="H550" s="16">
        <v>6.25E-2</v>
      </c>
      <c r="I550" s="16">
        <v>8.3333333333333301E-2</v>
      </c>
      <c r="J550" s="16">
        <v>0</v>
      </c>
      <c r="K550" s="16">
        <v>0</v>
      </c>
      <c r="L550" s="16">
        <v>3.03030303030303E-2</v>
      </c>
      <c r="M550" s="16">
        <v>0</v>
      </c>
      <c r="N550" s="16">
        <v>0</v>
      </c>
      <c r="O550" s="16">
        <v>0</v>
      </c>
      <c r="P550" s="16" t="s">
        <v>70</v>
      </c>
      <c r="Q550" s="16">
        <v>0</v>
      </c>
      <c r="R550" s="16" t="s">
        <v>70</v>
      </c>
      <c r="S550" s="16">
        <v>0</v>
      </c>
      <c r="T550" s="16">
        <v>0</v>
      </c>
      <c r="U550" s="16">
        <v>0</v>
      </c>
      <c r="V550" s="16" t="s">
        <v>70</v>
      </c>
      <c r="W550" s="16">
        <v>0</v>
      </c>
      <c r="X550" s="16">
        <v>0</v>
      </c>
      <c r="Y550" s="16"/>
      <c r="Z550" s="16">
        <v>2.7932960893854698E-2</v>
      </c>
      <c r="AA550" s="16" t="s">
        <v>70</v>
      </c>
      <c r="AB550" s="16"/>
      <c r="AC550" s="16"/>
      <c r="AD550" s="16"/>
      <c r="AE550" s="16"/>
      <c r="AF550" s="16"/>
      <c r="AG550" s="16"/>
      <c r="AH550" s="16"/>
    </row>
    <row r="551" spans="2:34" x14ac:dyDescent="0.35">
      <c r="B551" t="s">
        <v>97</v>
      </c>
      <c r="C551" s="16">
        <v>5.5865921787709499E-3</v>
      </c>
      <c r="D551" s="16">
        <v>7.4626865671641798E-3</v>
      </c>
      <c r="E551" s="16">
        <v>0</v>
      </c>
      <c r="F551" s="16">
        <v>0</v>
      </c>
      <c r="G551" s="16"/>
      <c r="H551" s="16">
        <v>0</v>
      </c>
      <c r="I551" s="16">
        <v>0</v>
      </c>
      <c r="J551" s="16">
        <v>0</v>
      </c>
      <c r="K551" s="16">
        <v>4.1666666666666699E-2</v>
      </c>
      <c r="L551" s="16">
        <v>0</v>
      </c>
      <c r="M551" s="16">
        <v>0</v>
      </c>
      <c r="N551" s="16">
        <v>0</v>
      </c>
      <c r="O551" s="16">
        <v>0</v>
      </c>
      <c r="P551" s="16" t="s">
        <v>70</v>
      </c>
      <c r="Q551" s="16">
        <v>0</v>
      </c>
      <c r="R551" s="16" t="s">
        <v>70</v>
      </c>
      <c r="S551" s="16">
        <v>0</v>
      </c>
      <c r="T551" s="16">
        <v>0</v>
      </c>
      <c r="U551" s="16">
        <v>0</v>
      </c>
      <c r="V551" s="16" t="s">
        <v>70</v>
      </c>
      <c r="W551" s="16">
        <v>0</v>
      </c>
      <c r="X551" s="16">
        <v>0</v>
      </c>
      <c r="Y551" s="16"/>
      <c r="Z551" s="16">
        <v>5.5865921787709499E-3</v>
      </c>
      <c r="AA551" s="16" t="s">
        <v>70</v>
      </c>
      <c r="AB551" s="16"/>
      <c r="AC551" s="16"/>
      <c r="AD551" s="16"/>
      <c r="AE551" s="16"/>
      <c r="AF551" s="16"/>
      <c r="AG551" s="16"/>
      <c r="AH551" s="16"/>
    </row>
    <row r="552" spans="2:34" x14ac:dyDescent="0.35"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</row>
    <row r="553" spans="2:34" x14ac:dyDescent="0.35">
      <c r="B553" s="6" t="s">
        <v>290</v>
      </c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</row>
    <row r="554" spans="2:34" x14ac:dyDescent="0.35">
      <c r="B554" s="23" t="s">
        <v>47</v>
      </c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</row>
    <row r="555" spans="2:34" x14ac:dyDescent="0.35">
      <c r="B555" t="s">
        <v>157</v>
      </c>
      <c r="C555" s="16">
        <v>0.60266666666666702</v>
      </c>
      <c r="D555" s="16">
        <v>0.61371841155234697</v>
      </c>
      <c r="E555" s="16">
        <v>0.65517241379310298</v>
      </c>
      <c r="F555" s="16">
        <v>0.54385964912280704</v>
      </c>
      <c r="G555" s="16"/>
      <c r="H555" s="16">
        <v>0.61111111111111105</v>
      </c>
      <c r="I555" s="16">
        <v>0.61643835616438403</v>
      </c>
      <c r="J555" s="16">
        <v>0.59459459459459496</v>
      </c>
      <c r="K555" s="16">
        <v>0.64583333333333304</v>
      </c>
      <c r="L555" s="16">
        <v>0.5</v>
      </c>
      <c r="M555" s="16">
        <v>0.8</v>
      </c>
      <c r="N555" s="16">
        <v>0.61194029850746301</v>
      </c>
      <c r="O555" s="16">
        <v>0.54545454545454497</v>
      </c>
      <c r="P555" s="16">
        <v>0.33333333333333298</v>
      </c>
      <c r="Q555" s="16">
        <v>1</v>
      </c>
      <c r="R555" s="16">
        <v>0.5</v>
      </c>
      <c r="S555" s="16">
        <v>0.66666666666666696</v>
      </c>
      <c r="T555" s="16">
        <v>0.77777777777777801</v>
      </c>
      <c r="U555" s="16">
        <v>0.6</v>
      </c>
      <c r="V555" s="16">
        <v>0.5</v>
      </c>
      <c r="W555" s="16">
        <v>0.5</v>
      </c>
      <c r="X555" s="16">
        <v>0.6</v>
      </c>
      <c r="Y555" s="16"/>
      <c r="Z555" s="16">
        <v>0.60377358490566002</v>
      </c>
      <c r="AA555" s="16">
        <v>0.5</v>
      </c>
      <c r="AB555" s="16"/>
      <c r="AC555" s="16"/>
      <c r="AD555" s="16"/>
      <c r="AE555" s="16"/>
      <c r="AF555" s="16"/>
      <c r="AG555" s="16"/>
      <c r="AH555" s="16"/>
    </row>
    <row r="556" spans="2:34" x14ac:dyDescent="0.35">
      <c r="B556" t="s">
        <v>158</v>
      </c>
      <c r="C556" s="16">
        <v>0.32266666666666699</v>
      </c>
      <c r="D556" s="16">
        <v>0.29963898916967502</v>
      </c>
      <c r="E556" s="16">
        <v>0.34482758620689702</v>
      </c>
      <c r="F556" s="16">
        <v>0.38596491228070201</v>
      </c>
      <c r="G556" s="16"/>
      <c r="H556" s="16">
        <v>0.36111111111111099</v>
      </c>
      <c r="I556" s="16">
        <v>0.27397260273972601</v>
      </c>
      <c r="J556" s="16">
        <v>0.32432432432432401</v>
      </c>
      <c r="K556" s="16">
        <v>0.33333333333333298</v>
      </c>
      <c r="L556" s="16">
        <v>0.41666666666666702</v>
      </c>
      <c r="M556" s="16">
        <v>0.2</v>
      </c>
      <c r="N556" s="16">
        <v>0.328358208955224</v>
      </c>
      <c r="O556" s="16">
        <v>0.27272727272727298</v>
      </c>
      <c r="P556" s="16">
        <v>0.66666666666666696</v>
      </c>
      <c r="Q556" s="16">
        <v>0</v>
      </c>
      <c r="R556" s="16">
        <v>0.5</v>
      </c>
      <c r="S556" s="16">
        <v>0.16666666666666699</v>
      </c>
      <c r="T556" s="16">
        <v>0.11111111111111099</v>
      </c>
      <c r="U556" s="16">
        <v>0.2</v>
      </c>
      <c r="V556" s="16">
        <v>0</v>
      </c>
      <c r="W556" s="16">
        <v>0.5</v>
      </c>
      <c r="X556" s="16">
        <v>0.4</v>
      </c>
      <c r="Y556" s="16"/>
      <c r="Z556" s="16">
        <v>0.320754716981132</v>
      </c>
      <c r="AA556" s="16">
        <v>0.5</v>
      </c>
      <c r="AB556" s="16"/>
      <c r="AC556" s="16"/>
      <c r="AD556" s="16"/>
      <c r="AE556" s="16"/>
      <c r="AF556" s="16"/>
      <c r="AG556" s="16"/>
      <c r="AH556" s="16"/>
    </row>
    <row r="557" spans="2:34" x14ac:dyDescent="0.35">
      <c r="B557" t="s">
        <v>288</v>
      </c>
      <c r="C557" s="16">
        <v>3.7333333333333302E-2</v>
      </c>
      <c r="D557" s="16">
        <v>3.9711191335740102E-2</v>
      </c>
      <c r="E557" s="16">
        <v>0</v>
      </c>
      <c r="F557" s="16">
        <v>5.2631578947368397E-2</v>
      </c>
      <c r="G557" s="16"/>
      <c r="H557" s="16">
        <v>0</v>
      </c>
      <c r="I557" s="16">
        <v>2.7397260273972601E-2</v>
      </c>
      <c r="J557" s="16">
        <v>5.4054054054054099E-2</v>
      </c>
      <c r="K557" s="16">
        <v>0</v>
      </c>
      <c r="L557" s="16">
        <v>0.05</v>
      </c>
      <c r="M557" s="16">
        <v>0</v>
      </c>
      <c r="N557" s="16">
        <v>2.9850746268656699E-2</v>
      </c>
      <c r="O557" s="16">
        <v>0.18181818181818199</v>
      </c>
      <c r="P557" s="16">
        <v>0</v>
      </c>
      <c r="Q557" s="16">
        <v>0</v>
      </c>
      <c r="R557" s="16">
        <v>0</v>
      </c>
      <c r="S557" s="16">
        <v>0</v>
      </c>
      <c r="T557" s="16">
        <v>0.11111111111111099</v>
      </c>
      <c r="U557" s="16">
        <v>0.2</v>
      </c>
      <c r="V557" s="16">
        <v>0.5</v>
      </c>
      <c r="W557" s="16">
        <v>0</v>
      </c>
      <c r="X557" s="16">
        <v>0</v>
      </c>
      <c r="Y557" s="16"/>
      <c r="Z557" s="16">
        <v>3.77358490566038E-2</v>
      </c>
      <c r="AA557" s="16">
        <v>0</v>
      </c>
      <c r="AB557" s="16"/>
      <c r="AC557" s="16"/>
      <c r="AD557" s="16"/>
      <c r="AE557" s="16"/>
      <c r="AF557" s="16"/>
      <c r="AG557" s="16"/>
      <c r="AH557" s="16"/>
    </row>
    <row r="558" spans="2:34" x14ac:dyDescent="0.35">
      <c r="B558" t="s">
        <v>289</v>
      </c>
      <c r="C558" s="16">
        <v>2.1333333333333301E-2</v>
      </c>
      <c r="D558" s="16">
        <v>2.5270758122743701E-2</v>
      </c>
      <c r="E558" s="16">
        <v>0</v>
      </c>
      <c r="F558" s="16">
        <v>1.7543859649122799E-2</v>
      </c>
      <c r="G558" s="16"/>
      <c r="H558" s="16">
        <v>0</v>
      </c>
      <c r="I558" s="16">
        <v>5.4794520547945202E-2</v>
      </c>
      <c r="J558" s="16">
        <v>0</v>
      </c>
      <c r="K558" s="16">
        <v>2.0833333333333301E-2</v>
      </c>
      <c r="L558" s="16">
        <v>3.3333333333333298E-2</v>
      </c>
      <c r="M558" s="16">
        <v>0</v>
      </c>
      <c r="N558" s="16">
        <v>1.49253731343284E-2</v>
      </c>
      <c r="O558" s="16">
        <v>0</v>
      </c>
      <c r="P558" s="16">
        <v>0</v>
      </c>
      <c r="Q558" s="16">
        <v>0</v>
      </c>
      <c r="R558" s="16">
        <v>0</v>
      </c>
      <c r="S558" s="16">
        <v>0</v>
      </c>
      <c r="T558" s="16">
        <v>0</v>
      </c>
      <c r="U558" s="16">
        <v>0</v>
      </c>
      <c r="V558" s="16">
        <v>0</v>
      </c>
      <c r="W558" s="16">
        <v>0</v>
      </c>
      <c r="X558" s="16">
        <v>0</v>
      </c>
      <c r="Y558" s="16"/>
      <c r="Z558" s="16">
        <v>2.15633423180593E-2</v>
      </c>
      <c r="AA558" s="16">
        <v>0</v>
      </c>
      <c r="AB558" s="16"/>
      <c r="AC558" s="16"/>
      <c r="AD558" s="16"/>
      <c r="AE558" s="16"/>
      <c r="AF558" s="16"/>
      <c r="AG558" s="16"/>
      <c r="AH558" s="16"/>
    </row>
    <row r="559" spans="2:34" x14ac:dyDescent="0.35">
      <c r="B559" t="s">
        <v>54</v>
      </c>
      <c r="C559" s="16">
        <v>1.6E-2</v>
      </c>
      <c r="D559" s="16">
        <v>2.1660649819494601E-2</v>
      </c>
      <c r="E559" s="16">
        <v>0</v>
      </c>
      <c r="F559" s="16">
        <v>0</v>
      </c>
      <c r="G559" s="16"/>
      <c r="H559" s="16">
        <v>2.7777777777777801E-2</v>
      </c>
      <c r="I559" s="16">
        <v>2.7397260273972601E-2</v>
      </c>
      <c r="J559" s="16">
        <v>2.7027027027027001E-2</v>
      </c>
      <c r="K559" s="16">
        <v>0</v>
      </c>
      <c r="L559" s="16">
        <v>0</v>
      </c>
      <c r="M559" s="16">
        <v>0</v>
      </c>
      <c r="N559" s="16">
        <v>1.49253731343284E-2</v>
      </c>
      <c r="O559" s="16">
        <v>0</v>
      </c>
      <c r="P559" s="16">
        <v>0</v>
      </c>
      <c r="Q559" s="16">
        <v>0</v>
      </c>
      <c r="R559" s="16">
        <v>0</v>
      </c>
      <c r="S559" s="16">
        <v>0.16666666666666699</v>
      </c>
      <c r="T559" s="16">
        <v>0</v>
      </c>
      <c r="U559" s="16">
        <v>0</v>
      </c>
      <c r="V559" s="16">
        <v>0</v>
      </c>
      <c r="W559" s="16">
        <v>0</v>
      </c>
      <c r="X559" s="16">
        <v>0</v>
      </c>
      <c r="Y559" s="16"/>
      <c r="Z559" s="16">
        <v>1.61725067385445E-2</v>
      </c>
      <c r="AA559" s="16">
        <v>0</v>
      </c>
      <c r="AB559" s="16"/>
      <c r="AC559" s="16"/>
      <c r="AD559" s="16"/>
      <c r="AE559" s="16"/>
      <c r="AF559" s="16"/>
      <c r="AG559" s="16"/>
      <c r="AH559" s="16"/>
    </row>
    <row r="560" spans="2:34" x14ac:dyDescent="0.35"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</row>
    <row r="561" spans="2:34" x14ac:dyDescent="0.35"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</row>
    <row r="562" spans="2:34" x14ac:dyDescent="0.35"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</row>
    <row r="563" spans="2:34" x14ac:dyDescent="0.35">
      <c r="B563" s="6" t="s">
        <v>291</v>
      </c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</row>
    <row r="564" spans="2:34" x14ac:dyDescent="0.35">
      <c r="B564" s="23" t="s">
        <v>47</v>
      </c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</row>
    <row r="565" spans="2:34" x14ac:dyDescent="0.35">
      <c r="B565" t="s">
        <v>157</v>
      </c>
      <c r="C565" s="16">
        <v>0.55466666666666697</v>
      </c>
      <c r="D565" s="16">
        <v>0.57400722021660699</v>
      </c>
      <c r="E565" s="16">
        <v>0.58620689655172398</v>
      </c>
      <c r="F565" s="16">
        <v>0.45614035087719301</v>
      </c>
      <c r="G565" s="16"/>
      <c r="H565" s="16">
        <v>0.61111111111111105</v>
      </c>
      <c r="I565" s="16">
        <v>0.602739726027397</v>
      </c>
      <c r="J565" s="16">
        <v>0.40540540540540498</v>
      </c>
      <c r="K565" s="16">
        <v>0.66666666666666696</v>
      </c>
      <c r="L565" s="16">
        <v>0.41666666666666702</v>
      </c>
      <c r="M565" s="16">
        <v>0.6</v>
      </c>
      <c r="N565" s="16">
        <v>0.55223880597014896</v>
      </c>
      <c r="O565" s="16">
        <v>0.54545454545454497</v>
      </c>
      <c r="P565" s="16">
        <v>0.33333333333333298</v>
      </c>
      <c r="Q565" s="16">
        <v>1</v>
      </c>
      <c r="R565" s="16">
        <v>0.5</v>
      </c>
      <c r="S565" s="16">
        <v>0.66666666666666696</v>
      </c>
      <c r="T565" s="16">
        <v>0.77777777777777801</v>
      </c>
      <c r="U565" s="16">
        <v>0.4</v>
      </c>
      <c r="V565" s="16">
        <v>0.5</v>
      </c>
      <c r="W565" s="16">
        <v>0.5</v>
      </c>
      <c r="X565" s="16">
        <v>0.6</v>
      </c>
      <c r="Y565" s="16"/>
      <c r="Z565" s="16">
        <v>0.55256064690026996</v>
      </c>
      <c r="AA565" s="16">
        <v>1</v>
      </c>
      <c r="AB565" s="16"/>
      <c r="AC565" s="16"/>
      <c r="AD565" s="16"/>
      <c r="AE565" s="16"/>
      <c r="AF565" s="16"/>
      <c r="AG565" s="16"/>
      <c r="AH565" s="16"/>
    </row>
    <row r="566" spans="2:34" x14ac:dyDescent="0.35">
      <c r="B566" t="s">
        <v>158</v>
      </c>
      <c r="C566" s="16">
        <v>0.357333333333333</v>
      </c>
      <c r="D566" s="16">
        <v>0.324909747292419</v>
      </c>
      <c r="E566" s="16">
        <v>0.41379310344827602</v>
      </c>
      <c r="F566" s="16">
        <v>0.45614035087719301</v>
      </c>
      <c r="G566" s="16"/>
      <c r="H566" s="16">
        <v>0.36111111111111099</v>
      </c>
      <c r="I566" s="16">
        <v>0.26027397260273999</v>
      </c>
      <c r="J566" s="16">
        <v>0.48648648648648701</v>
      </c>
      <c r="K566" s="16">
        <v>0.3125</v>
      </c>
      <c r="L566" s="16">
        <v>0.46666666666666701</v>
      </c>
      <c r="M566" s="16">
        <v>0.4</v>
      </c>
      <c r="N566" s="16">
        <v>0.38805970149253699</v>
      </c>
      <c r="O566" s="16">
        <v>0.36363636363636398</v>
      </c>
      <c r="P566" s="16">
        <v>0.33333333333333298</v>
      </c>
      <c r="Q566" s="16">
        <v>0</v>
      </c>
      <c r="R566" s="16">
        <v>0.5</v>
      </c>
      <c r="S566" s="16">
        <v>0.16666666666666699</v>
      </c>
      <c r="T566" s="16">
        <v>0.11111111111111099</v>
      </c>
      <c r="U566" s="16">
        <v>0.4</v>
      </c>
      <c r="V566" s="16">
        <v>0.5</v>
      </c>
      <c r="W566" s="16">
        <v>0.5</v>
      </c>
      <c r="X566" s="16">
        <v>0.2</v>
      </c>
      <c r="Y566" s="16"/>
      <c r="Z566" s="16">
        <v>0.35849056603773599</v>
      </c>
      <c r="AA566" s="16">
        <v>0</v>
      </c>
      <c r="AB566" s="16"/>
      <c r="AC566" s="16"/>
      <c r="AD566" s="16"/>
      <c r="AE566" s="16"/>
      <c r="AF566" s="16"/>
      <c r="AG566" s="16"/>
      <c r="AH566" s="16"/>
    </row>
    <row r="567" spans="2:34" x14ac:dyDescent="0.35">
      <c r="B567" t="s">
        <v>288</v>
      </c>
      <c r="C567" s="16">
        <v>5.3333333333333302E-2</v>
      </c>
      <c r="D567" s="16">
        <v>5.7761732851985603E-2</v>
      </c>
      <c r="E567" s="16">
        <v>0</v>
      </c>
      <c r="F567" s="16">
        <v>7.0175438596491196E-2</v>
      </c>
      <c r="G567" s="16"/>
      <c r="H567" s="16">
        <v>2.7777777777777801E-2</v>
      </c>
      <c r="I567" s="16">
        <v>6.8493150684931503E-2</v>
      </c>
      <c r="J567" s="16">
        <v>5.4054054054054099E-2</v>
      </c>
      <c r="K567" s="16">
        <v>0</v>
      </c>
      <c r="L567" s="16">
        <v>8.3333333333333301E-2</v>
      </c>
      <c r="M567" s="16">
        <v>0</v>
      </c>
      <c r="N567" s="16">
        <v>2.9850746268656699E-2</v>
      </c>
      <c r="O567" s="16">
        <v>9.0909090909090898E-2</v>
      </c>
      <c r="P567" s="16">
        <v>0.33333333333333298</v>
      </c>
      <c r="Q567" s="16">
        <v>0</v>
      </c>
      <c r="R567" s="16">
        <v>0</v>
      </c>
      <c r="S567" s="16">
        <v>0</v>
      </c>
      <c r="T567" s="16">
        <v>0.11111111111111099</v>
      </c>
      <c r="U567" s="16">
        <v>0.2</v>
      </c>
      <c r="V567" s="16">
        <v>0</v>
      </c>
      <c r="W567" s="16">
        <v>0</v>
      </c>
      <c r="X567" s="16">
        <v>0.2</v>
      </c>
      <c r="Y567" s="16"/>
      <c r="Z567" s="16">
        <v>5.3908355795148299E-2</v>
      </c>
      <c r="AA567" s="16">
        <v>0</v>
      </c>
      <c r="AB567" s="16"/>
      <c r="AC567" s="16"/>
      <c r="AD567" s="16"/>
      <c r="AE567" s="16"/>
      <c r="AF567" s="16"/>
      <c r="AG567" s="16"/>
      <c r="AH567" s="16"/>
    </row>
    <row r="568" spans="2:34" x14ac:dyDescent="0.35">
      <c r="B568" t="s">
        <v>289</v>
      </c>
      <c r="C568" s="16">
        <v>2.1333333333333301E-2</v>
      </c>
      <c r="D568" s="16">
        <v>2.5270758122743701E-2</v>
      </c>
      <c r="E568" s="16">
        <v>0</v>
      </c>
      <c r="F568" s="16">
        <v>1.7543859649122799E-2</v>
      </c>
      <c r="G568" s="16"/>
      <c r="H568" s="16">
        <v>0</v>
      </c>
      <c r="I568" s="16">
        <v>5.4794520547945202E-2</v>
      </c>
      <c r="J568" s="16">
        <v>0</v>
      </c>
      <c r="K568" s="16">
        <v>2.0833333333333301E-2</v>
      </c>
      <c r="L568" s="16">
        <v>3.3333333333333298E-2</v>
      </c>
      <c r="M568" s="16">
        <v>0</v>
      </c>
      <c r="N568" s="16">
        <v>1.49253731343284E-2</v>
      </c>
      <c r="O568" s="16">
        <v>0</v>
      </c>
      <c r="P568" s="16">
        <v>0</v>
      </c>
      <c r="Q568" s="16">
        <v>0</v>
      </c>
      <c r="R568" s="16">
        <v>0</v>
      </c>
      <c r="S568" s="16">
        <v>0</v>
      </c>
      <c r="T568" s="16">
        <v>0</v>
      </c>
      <c r="U568" s="16">
        <v>0</v>
      </c>
      <c r="V568" s="16">
        <v>0</v>
      </c>
      <c r="W568" s="16">
        <v>0</v>
      </c>
      <c r="X568" s="16">
        <v>0</v>
      </c>
      <c r="Y568" s="16"/>
      <c r="Z568" s="16">
        <v>2.15633423180593E-2</v>
      </c>
      <c r="AA568" s="16">
        <v>0</v>
      </c>
      <c r="AB568" s="16"/>
      <c r="AC568" s="16"/>
      <c r="AD568" s="16"/>
      <c r="AE568" s="16"/>
      <c r="AF568" s="16"/>
      <c r="AG568" s="16"/>
      <c r="AH568" s="16"/>
    </row>
    <row r="569" spans="2:34" x14ac:dyDescent="0.35">
      <c r="B569" t="s">
        <v>54</v>
      </c>
      <c r="C569" s="16">
        <v>1.3333333333333299E-2</v>
      </c>
      <c r="D569" s="16">
        <v>1.8050541516245501E-2</v>
      </c>
      <c r="E569" s="16">
        <v>0</v>
      </c>
      <c r="F569" s="16">
        <v>0</v>
      </c>
      <c r="G569" s="16"/>
      <c r="H569" s="16">
        <v>0</v>
      </c>
      <c r="I569" s="16">
        <v>1.3698630136986301E-2</v>
      </c>
      <c r="J569" s="16">
        <v>5.4054054054054099E-2</v>
      </c>
      <c r="K569" s="16">
        <v>0</v>
      </c>
      <c r="L569" s="16">
        <v>0</v>
      </c>
      <c r="M569" s="16">
        <v>0</v>
      </c>
      <c r="N569" s="16">
        <v>1.49253731343284E-2</v>
      </c>
      <c r="O569" s="16">
        <v>0</v>
      </c>
      <c r="P569" s="16">
        <v>0</v>
      </c>
      <c r="Q569" s="16">
        <v>0</v>
      </c>
      <c r="R569" s="16">
        <v>0</v>
      </c>
      <c r="S569" s="16">
        <v>0.16666666666666699</v>
      </c>
      <c r="T569" s="16">
        <v>0</v>
      </c>
      <c r="U569" s="16">
        <v>0</v>
      </c>
      <c r="V569" s="16">
        <v>0</v>
      </c>
      <c r="W569" s="16">
        <v>0</v>
      </c>
      <c r="X569" s="16">
        <v>0</v>
      </c>
      <c r="Y569" s="16"/>
      <c r="Z569" s="16">
        <v>1.3477088948787099E-2</v>
      </c>
      <c r="AA569" s="16">
        <v>0</v>
      </c>
      <c r="AB569" s="16"/>
      <c r="AC569" s="16"/>
      <c r="AD569" s="16"/>
      <c r="AE569" s="16"/>
      <c r="AF569" s="16"/>
      <c r="AG569" s="16"/>
      <c r="AH569" s="16"/>
    </row>
    <row r="570" spans="2:34" x14ac:dyDescent="0.35"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</row>
    <row r="571" spans="2:34" x14ac:dyDescent="0.35"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</row>
    <row r="572" spans="2:34" x14ac:dyDescent="0.35"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</row>
    <row r="573" spans="2:34" x14ac:dyDescent="0.35">
      <c r="B573" s="6" t="s">
        <v>302</v>
      </c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</row>
    <row r="574" spans="2:34" x14ac:dyDescent="0.35">
      <c r="B574" s="23" t="s">
        <v>47</v>
      </c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</row>
    <row r="575" spans="2:34" x14ac:dyDescent="0.35">
      <c r="B575" t="s">
        <v>299</v>
      </c>
      <c r="C575" s="16">
        <v>0.46400000000000002</v>
      </c>
      <c r="D575" s="16">
        <v>0.483754512635379</v>
      </c>
      <c r="E575" s="16">
        <v>0.37931034482758602</v>
      </c>
      <c r="F575" s="16">
        <v>0.43859649122806998</v>
      </c>
      <c r="G575" s="16"/>
      <c r="H575" s="16">
        <v>0.5</v>
      </c>
      <c r="I575" s="16">
        <v>0.34246575342465801</v>
      </c>
      <c r="J575" s="16">
        <v>0.35135135135135098</v>
      </c>
      <c r="K575" s="16">
        <v>0.58333333333333304</v>
      </c>
      <c r="L575" s="16">
        <v>0.45</v>
      </c>
      <c r="M575" s="16">
        <v>0.8</v>
      </c>
      <c r="N575" s="16">
        <v>0.537313432835821</v>
      </c>
      <c r="O575" s="16">
        <v>0.27272727272727298</v>
      </c>
      <c r="P575" s="16">
        <v>0.66666666666666696</v>
      </c>
      <c r="Q575" s="16">
        <v>0.75</v>
      </c>
      <c r="R575" s="16">
        <v>0.5</v>
      </c>
      <c r="S575" s="16">
        <v>0.66666666666666696</v>
      </c>
      <c r="T575" s="16">
        <v>0.44444444444444398</v>
      </c>
      <c r="U575" s="16">
        <v>0.6</v>
      </c>
      <c r="V575" s="16">
        <v>1</v>
      </c>
      <c r="W575" s="16">
        <v>0</v>
      </c>
      <c r="X575" s="16">
        <v>0.2</v>
      </c>
      <c r="Y575" s="16"/>
      <c r="Z575" s="16">
        <v>0.46361185983827502</v>
      </c>
      <c r="AA575" s="16">
        <v>0.5</v>
      </c>
      <c r="AB575" s="16"/>
      <c r="AC575" s="16"/>
      <c r="AD575" s="16"/>
      <c r="AE575" s="16"/>
      <c r="AF575" s="16"/>
      <c r="AG575" s="16"/>
      <c r="AH575" s="16"/>
    </row>
    <row r="576" spans="2:34" x14ac:dyDescent="0.35">
      <c r="B576" t="s">
        <v>300</v>
      </c>
      <c r="C576" s="16">
        <v>0.34666666666666701</v>
      </c>
      <c r="D576" s="16">
        <v>0.33212996389891702</v>
      </c>
      <c r="E576" s="16">
        <v>0.37931034482758602</v>
      </c>
      <c r="F576" s="16">
        <v>0.42105263157894701</v>
      </c>
      <c r="G576" s="16"/>
      <c r="H576" s="16">
        <v>0.36111111111111099</v>
      </c>
      <c r="I576" s="16">
        <v>0.41095890410958902</v>
      </c>
      <c r="J576" s="16">
        <v>0.48648648648648701</v>
      </c>
      <c r="K576" s="16">
        <v>0.25</v>
      </c>
      <c r="L576" s="16">
        <v>0.38333333333333303</v>
      </c>
      <c r="M576" s="16">
        <v>0.2</v>
      </c>
      <c r="N576" s="16">
        <v>0.26865671641791</v>
      </c>
      <c r="O576" s="16">
        <v>0.54545454545454497</v>
      </c>
      <c r="P576" s="16">
        <v>0</v>
      </c>
      <c r="Q576" s="16">
        <v>0.25</v>
      </c>
      <c r="R576" s="16">
        <v>0</v>
      </c>
      <c r="S576" s="16">
        <v>0</v>
      </c>
      <c r="T576" s="16">
        <v>0.44444444444444398</v>
      </c>
      <c r="U576" s="16">
        <v>0.2</v>
      </c>
      <c r="V576" s="16">
        <v>0</v>
      </c>
      <c r="W576" s="16">
        <v>1</v>
      </c>
      <c r="X576" s="16">
        <v>0.2</v>
      </c>
      <c r="Y576" s="16"/>
      <c r="Z576" s="16">
        <v>0.34501347708894903</v>
      </c>
      <c r="AA576" s="16">
        <v>0.5</v>
      </c>
      <c r="AB576" s="16"/>
      <c r="AC576" s="16"/>
      <c r="AD576" s="16"/>
      <c r="AE576" s="16"/>
      <c r="AF576" s="16"/>
      <c r="AG576" s="16"/>
      <c r="AH576" s="16"/>
    </row>
    <row r="577" spans="2:34" x14ac:dyDescent="0.35">
      <c r="B577" t="s">
        <v>54</v>
      </c>
      <c r="C577" s="16">
        <v>0.18933333333333299</v>
      </c>
      <c r="D577" s="16">
        <v>0.18411552346570401</v>
      </c>
      <c r="E577" s="16">
        <v>0.24137931034482801</v>
      </c>
      <c r="F577" s="16">
        <v>0.140350877192982</v>
      </c>
      <c r="G577" s="16"/>
      <c r="H577" s="16">
        <v>0.13888888888888901</v>
      </c>
      <c r="I577" s="16">
        <v>0.24657534246575299</v>
      </c>
      <c r="J577" s="16">
        <v>0.162162162162162</v>
      </c>
      <c r="K577" s="16">
        <v>0.16666666666666699</v>
      </c>
      <c r="L577" s="16">
        <v>0.16666666666666699</v>
      </c>
      <c r="M577" s="16">
        <v>0</v>
      </c>
      <c r="N577" s="16">
        <v>0.19402985074626899</v>
      </c>
      <c r="O577" s="16">
        <v>0.18181818181818199</v>
      </c>
      <c r="P577" s="16">
        <v>0.33333333333333298</v>
      </c>
      <c r="Q577" s="16">
        <v>0</v>
      </c>
      <c r="R577" s="16">
        <v>0.5</v>
      </c>
      <c r="S577" s="16">
        <v>0.33333333333333298</v>
      </c>
      <c r="T577" s="16">
        <v>0.11111111111111099</v>
      </c>
      <c r="U577" s="16">
        <v>0.2</v>
      </c>
      <c r="V577" s="16">
        <v>0</v>
      </c>
      <c r="W577" s="16">
        <v>0</v>
      </c>
      <c r="X577" s="16">
        <v>0.6</v>
      </c>
      <c r="Y577" s="16"/>
      <c r="Z577" s="16">
        <v>0.19137466307277601</v>
      </c>
      <c r="AA577" s="16">
        <v>0</v>
      </c>
      <c r="AB577" s="16"/>
      <c r="AC577" s="16"/>
      <c r="AD577" s="16"/>
      <c r="AE577" s="16"/>
      <c r="AF577" s="16"/>
      <c r="AG577" s="16"/>
      <c r="AH577" s="16"/>
    </row>
    <row r="578" spans="2:34" x14ac:dyDescent="0.35"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</row>
    <row r="579" spans="2:34" x14ac:dyDescent="0.35">
      <c r="B579" s="6" t="s">
        <v>303</v>
      </c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</row>
    <row r="580" spans="2:34" x14ac:dyDescent="0.35">
      <c r="B580" s="23" t="s">
        <v>47</v>
      </c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</row>
    <row r="581" spans="2:34" x14ac:dyDescent="0.35">
      <c r="B581" t="s">
        <v>299</v>
      </c>
      <c r="C581" s="16">
        <v>9.6000000000000002E-2</v>
      </c>
      <c r="D581" s="16">
        <v>9.7472924187725601E-2</v>
      </c>
      <c r="E581" s="16">
        <v>6.8965517241379296E-2</v>
      </c>
      <c r="F581" s="16">
        <v>0.12280701754386</v>
      </c>
      <c r="G581" s="16"/>
      <c r="H581" s="16">
        <v>0.13888888888888901</v>
      </c>
      <c r="I581" s="16">
        <v>8.2191780821917804E-2</v>
      </c>
      <c r="J581" s="16">
        <v>8.1081081081081099E-2</v>
      </c>
      <c r="K581" s="16">
        <v>0.16666666666666699</v>
      </c>
      <c r="L581" s="16">
        <v>0.1</v>
      </c>
      <c r="M581" s="16">
        <v>0.4</v>
      </c>
      <c r="N581" s="16">
        <v>4.47761194029851E-2</v>
      </c>
      <c r="O581" s="16">
        <v>0</v>
      </c>
      <c r="P581" s="16">
        <v>0</v>
      </c>
      <c r="Q581" s="16">
        <v>0.25</v>
      </c>
      <c r="R581" s="16">
        <v>0</v>
      </c>
      <c r="S581" s="16">
        <v>0</v>
      </c>
      <c r="T581" s="16">
        <v>0</v>
      </c>
      <c r="U581" s="16">
        <v>0.2</v>
      </c>
      <c r="V581" s="16">
        <v>0</v>
      </c>
      <c r="W581" s="16">
        <v>0</v>
      </c>
      <c r="X581" s="16">
        <v>0.2</v>
      </c>
      <c r="Y581" s="16"/>
      <c r="Z581" s="16">
        <v>9.4339622641509399E-2</v>
      </c>
      <c r="AA581" s="16">
        <v>0.5</v>
      </c>
      <c r="AB581" s="16"/>
      <c r="AC581" s="16"/>
      <c r="AD581" s="16"/>
      <c r="AE581" s="16"/>
      <c r="AF581" s="16"/>
      <c r="AG581" s="16"/>
      <c r="AH581" s="16"/>
    </row>
    <row r="582" spans="2:34" x14ac:dyDescent="0.35">
      <c r="B582" t="s">
        <v>300</v>
      </c>
      <c r="C582" s="16">
        <v>0.789333333333333</v>
      </c>
      <c r="D582" s="16">
        <v>0.77256317689530696</v>
      </c>
      <c r="E582" s="16">
        <v>0.89655172413793105</v>
      </c>
      <c r="F582" s="16">
        <v>0.80701754385964897</v>
      </c>
      <c r="G582" s="16"/>
      <c r="H582" s="16">
        <v>0.75</v>
      </c>
      <c r="I582" s="16">
        <v>0.75342465753424703</v>
      </c>
      <c r="J582" s="16">
        <v>0.83783783783783805</v>
      </c>
      <c r="K582" s="16">
        <v>0.72916666666666696</v>
      </c>
      <c r="L582" s="16">
        <v>0.81666666666666698</v>
      </c>
      <c r="M582" s="16">
        <v>0.6</v>
      </c>
      <c r="N582" s="16">
        <v>0.85074626865671599</v>
      </c>
      <c r="O582" s="16">
        <v>0.72727272727272696</v>
      </c>
      <c r="P582" s="16">
        <v>1</v>
      </c>
      <c r="Q582" s="16">
        <v>0.75</v>
      </c>
      <c r="R582" s="16">
        <v>0.5</v>
      </c>
      <c r="S582" s="16">
        <v>1</v>
      </c>
      <c r="T582" s="16">
        <v>0.88888888888888895</v>
      </c>
      <c r="U582" s="16">
        <v>0.8</v>
      </c>
      <c r="V582" s="16">
        <v>1</v>
      </c>
      <c r="W582" s="16">
        <v>1</v>
      </c>
      <c r="X582" s="16">
        <v>0.4</v>
      </c>
      <c r="Y582" s="16"/>
      <c r="Z582" s="16">
        <v>0.79245283018867896</v>
      </c>
      <c r="AA582" s="16">
        <v>0.5</v>
      </c>
      <c r="AB582" s="16"/>
      <c r="AC582" s="16"/>
      <c r="AD582" s="16"/>
      <c r="AE582" s="16"/>
      <c r="AF582" s="16"/>
      <c r="AG582" s="16"/>
      <c r="AH582" s="16"/>
    </row>
    <row r="583" spans="2:34" x14ac:dyDescent="0.35">
      <c r="B583" t="s">
        <v>54</v>
      </c>
      <c r="C583" s="16">
        <v>0.114666666666667</v>
      </c>
      <c r="D583" s="16">
        <v>0.129963898916967</v>
      </c>
      <c r="E583" s="16">
        <v>3.4482758620689703E-2</v>
      </c>
      <c r="F583" s="16">
        <v>7.0175438596491196E-2</v>
      </c>
      <c r="G583" s="16"/>
      <c r="H583" s="16">
        <v>0.11111111111111099</v>
      </c>
      <c r="I583" s="16">
        <v>0.164383561643836</v>
      </c>
      <c r="J583" s="16">
        <v>8.1081081081081099E-2</v>
      </c>
      <c r="K583" s="16">
        <v>0.104166666666667</v>
      </c>
      <c r="L583" s="16">
        <v>8.3333333333333301E-2</v>
      </c>
      <c r="M583" s="16">
        <v>0</v>
      </c>
      <c r="N583" s="16">
        <v>0.104477611940299</v>
      </c>
      <c r="O583" s="16">
        <v>0.27272727272727298</v>
      </c>
      <c r="P583" s="16">
        <v>0</v>
      </c>
      <c r="Q583" s="16">
        <v>0</v>
      </c>
      <c r="R583" s="16">
        <v>0.5</v>
      </c>
      <c r="S583" s="16">
        <v>0</v>
      </c>
      <c r="T583" s="16">
        <v>0.11111111111111099</v>
      </c>
      <c r="U583" s="16">
        <v>0</v>
      </c>
      <c r="V583" s="16">
        <v>0</v>
      </c>
      <c r="W583" s="16">
        <v>0</v>
      </c>
      <c r="X583" s="16">
        <v>0.4</v>
      </c>
      <c r="Y583" s="16"/>
      <c r="Z583" s="16">
        <v>0.113207547169811</v>
      </c>
      <c r="AA583" s="16">
        <v>0</v>
      </c>
      <c r="AB583" s="16"/>
      <c r="AC583" s="16"/>
      <c r="AD583" s="16"/>
      <c r="AE583" s="16"/>
      <c r="AF583" s="16"/>
      <c r="AG583" s="16"/>
      <c r="AH583" s="16"/>
    </row>
    <row r="584" spans="2:34" x14ac:dyDescent="0.35"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</row>
    <row r="585" spans="2:34" x14ac:dyDescent="0.35">
      <c r="B585" s="6" t="s">
        <v>304</v>
      </c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</row>
    <row r="586" spans="2:34" x14ac:dyDescent="0.35">
      <c r="B586" s="23" t="s">
        <v>47</v>
      </c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</row>
    <row r="587" spans="2:34" x14ac:dyDescent="0.35">
      <c r="B587" t="s">
        <v>299</v>
      </c>
      <c r="C587" s="16">
        <v>0.44266666666666699</v>
      </c>
      <c r="D587" s="16">
        <v>0.46209386281588399</v>
      </c>
      <c r="E587" s="16">
        <v>0.31034482758620702</v>
      </c>
      <c r="F587" s="16">
        <v>0.43859649122806998</v>
      </c>
      <c r="G587" s="16"/>
      <c r="H587" s="16">
        <v>0.41666666666666702</v>
      </c>
      <c r="I587" s="16">
        <v>0.397260273972603</v>
      </c>
      <c r="J587" s="16">
        <v>0.40540540540540498</v>
      </c>
      <c r="K587" s="16">
        <v>0.47916666666666702</v>
      </c>
      <c r="L587" s="16">
        <v>0.36666666666666697</v>
      </c>
      <c r="M587" s="16">
        <v>0.8</v>
      </c>
      <c r="N587" s="16">
        <v>0.52238805970149205</v>
      </c>
      <c r="O587" s="16">
        <v>0.45454545454545497</v>
      </c>
      <c r="P587" s="16">
        <v>1</v>
      </c>
      <c r="Q587" s="16">
        <v>0.25</v>
      </c>
      <c r="R587" s="16">
        <v>0.5</v>
      </c>
      <c r="S587" s="16">
        <v>0.83333333333333304</v>
      </c>
      <c r="T587" s="16">
        <v>0.33333333333333298</v>
      </c>
      <c r="U587" s="16">
        <v>0.6</v>
      </c>
      <c r="V587" s="16">
        <v>0.5</v>
      </c>
      <c r="W587" s="16">
        <v>0</v>
      </c>
      <c r="X587" s="16">
        <v>0.2</v>
      </c>
      <c r="Y587" s="16"/>
      <c r="Z587" s="16">
        <v>0.44204851752021601</v>
      </c>
      <c r="AA587" s="16">
        <v>0</v>
      </c>
      <c r="AB587" s="16"/>
      <c r="AC587" s="16"/>
      <c r="AD587" s="16"/>
      <c r="AE587" s="16"/>
      <c r="AF587" s="16"/>
      <c r="AG587" s="16"/>
      <c r="AH587" s="16"/>
    </row>
    <row r="588" spans="2:34" x14ac:dyDescent="0.35">
      <c r="B588" t="s">
        <v>300</v>
      </c>
      <c r="C588" s="16">
        <v>0.42666666666666703</v>
      </c>
      <c r="D588" s="16">
        <v>0.40794223826714798</v>
      </c>
      <c r="E588" s="16">
        <v>0.51724137931034497</v>
      </c>
      <c r="F588" s="16">
        <v>0.50877192982456099</v>
      </c>
      <c r="G588" s="16"/>
      <c r="H588" s="16">
        <v>0.44444444444444398</v>
      </c>
      <c r="I588" s="16">
        <v>0.465753424657534</v>
      </c>
      <c r="J588" s="16">
        <v>0.48648648648648701</v>
      </c>
      <c r="K588" s="16">
        <v>0.35416666666666702</v>
      </c>
      <c r="L588" s="16">
        <v>0.483333333333333</v>
      </c>
      <c r="M588" s="16">
        <v>0.2</v>
      </c>
      <c r="N588" s="16">
        <v>0.38805970149253699</v>
      </c>
      <c r="O588" s="16">
        <v>0.36363636363636398</v>
      </c>
      <c r="P588" s="16">
        <v>0</v>
      </c>
      <c r="Q588" s="16">
        <v>0.75</v>
      </c>
      <c r="R588" s="16">
        <v>0</v>
      </c>
      <c r="S588" s="16">
        <v>0.16666666666666699</v>
      </c>
      <c r="T588" s="16">
        <v>0.55555555555555602</v>
      </c>
      <c r="U588" s="16">
        <v>0.2</v>
      </c>
      <c r="V588" s="16">
        <v>0.5</v>
      </c>
      <c r="W588" s="16">
        <v>1</v>
      </c>
      <c r="X588" s="16">
        <v>0.4</v>
      </c>
      <c r="Y588" s="16"/>
      <c r="Z588" s="16">
        <v>0.42587601078167098</v>
      </c>
      <c r="AA588" s="16">
        <v>1</v>
      </c>
      <c r="AB588" s="16"/>
      <c r="AC588" s="16"/>
      <c r="AD588" s="16"/>
      <c r="AE588" s="16"/>
      <c r="AF588" s="16"/>
      <c r="AG588" s="16"/>
      <c r="AH588" s="16"/>
    </row>
    <row r="589" spans="2:34" x14ac:dyDescent="0.35">
      <c r="B589" t="s">
        <v>54</v>
      </c>
      <c r="C589" s="16">
        <v>0.13066666666666699</v>
      </c>
      <c r="D589" s="16">
        <v>0.129963898916967</v>
      </c>
      <c r="E589" s="16">
        <v>0.17241379310344801</v>
      </c>
      <c r="F589" s="16">
        <v>5.2631578947368397E-2</v>
      </c>
      <c r="G589" s="16"/>
      <c r="H589" s="16">
        <v>0.13888888888888901</v>
      </c>
      <c r="I589" s="16">
        <v>0.13698630136986301</v>
      </c>
      <c r="J589" s="16">
        <v>0.108108108108108</v>
      </c>
      <c r="K589" s="16">
        <v>0.16666666666666699</v>
      </c>
      <c r="L589" s="16">
        <v>0.15</v>
      </c>
      <c r="M589" s="16">
        <v>0</v>
      </c>
      <c r="N589" s="16">
        <v>8.9552238805970102E-2</v>
      </c>
      <c r="O589" s="16">
        <v>0.18181818181818199</v>
      </c>
      <c r="P589" s="16">
        <v>0</v>
      </c>
      <c r="Q589" s="16">
        <v>0</v>
      </c>
      <c r="R589" s="16">
        <v>0.5</v>
      </c>
      <c r="S589" s="16">
        <v>0</v>
      </c>
      <c r="T589" s="16">
        <v>0.11111111111111099</v>
      </c>
      <c r="U589" s="16">
        <v>0.2</v>
      </c>
      <c r="V589" s="16">
        <v>0</v>
      </c>
      <c r="W589" s="16">
        <v>0</v>
      </c>
      <c r="X589" s="16">
        <v>0.4</v>
      </c>
      <c r="Y589" s="16"/>
      <c r="Z589" s="16">
        <v>0.13207547169811301</v>
      </c>
      <c r="AA589" s="16">
        <v>0</v>
      </c>
      <c r="AB589" s="16"/>
      <c r="AC589" s="16"/>
      <c r="AD589" s="16"/>
      <c r="AE589" s="16"/>
      <c r="AF589" s="16"/>
      <c r="AG589" s="16"/>
      <c r="AH589" s="16"/>
    </row>
    <row r="590" spans="2:34" x14ac:dyDescent="0.35"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</row>
    <row r="591" spans="2:34" x14ac:dyDescent="0.35">
      <c r="B591" s="6" t="s">
        <v>305</v>
      </c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</row>
    <row r="592" spans="2:34" x14ac:dyDescent="0.35">
      <c r="B592" s="23" t="s">
        <v>47</v>
      </c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</row>
    <row r="593" spans="2:34" x14ac:dyDescent="0.35">
      <c r="B593" t="s">
        <v>299</v>
      </c>
      <c r="C593" s="16">
        <v>0.36</v>
      </c>
      <c r="D593" s="16">
        <v>0.35740072202166101</v>
      </c>
      <c r="E593" s="16">
        <v>0.37931034482758602</v>
      </c>
      <c r="F593" s="16">
        <v>0.40350877192982498</v>
      </c>
      <c r="G593" s="16"/>
      <c r="H593" s="16">
        <v>0.36111111111111099</v>
      </c>
      <c r="I593" s="16">
        <v>0.42465753424657499</v>
      </c>
      <c r="J593" s="16">
        <v>0.27027027027027001</v>
      </c>
      <c r="K593" s="16">
        <v>0.45833333333333298</v>
      </c>
      <c r="L593" s="16">
        <v>0.25</v>
      </c>
      <c r="M593" s="16">
        <v>0.4</v>
      </c>
      <c r="N593" s="16">
        <v>0.41791044776119401</v>
      </c>
      <c r="O593" s="16">
        <v>0.45454545454545497</v>
      </c>
      <c r="P593" s="16">
        <v>0.33333333333333298</v>
      </c>
      <c r="Q593" s="16">
        <v>0.25</v>
      </c>
      <c r="R593" s="16">
        <v>0</v>
      </c>
      <c r="S593" s="16">
        <v>0.5</v>
      </c>
      <c r="T593" s="16">
        <v>0.11111111111111099</v>
      </c>
      <c r="U593" s="16">
        <v>0.4</v>
      </c>
      <c r="V593" s="16">
        <v>0</v>
      </c>
      <c r="W593" s="16">
        <v>0.5</v>
      </c>
      <c r="X593" s="16">
        <v>0</v>
      </c>
      <c r="Y593" s="16"/>
      <c r="Z593" s="16">
        <v>0.35579514824797798</v>
      </c>
      <c r="AA593" s="16">
        <v>0.5</v>
      </c>
      <c r="AB593" s="16"/>
      <c r="AC593" s="16"/>
      <c r="AD593" s="16"/>
      <c r="AE593" s="16"/>
      <c r="AF593" s="16"/>
      <c r="AG593" s="16"/>
      <c r="AH593" s="16"/>
    </row>
    <row r="594" spans="2:34" x14ac:dyDescent="0.35">
      <c r="B594" t="s">
        <v>300</v>
      </c>
      <c r="C594" s="16">
        <v>0.56266666666666698</v>
      </c>
      <c r="D594" s="16">
        <v>0.57039711191335696</v>
      </c>
      <c r="E594" s="16">
        <v>0.55172413793103403</v>
      </c>
      <c r="F594" s="16">
        <v>0.54385964912280704</v>
      </c>
      <c r="G594" s="16"/>
      <c r="H594" s="16">
        <v>0.55555555555555602</v>
      </c>
      <c r="I594" s="16">
        <v>0.49315068493150699</v>
      </c>
      <c r="J594" s="16">
        <v>0.67567567567567599</v>
      </c>
      <c r="K594" s="16">
        <v>0.39583333333333298</v>
      </c>
      <c r="L594" s="16">
        <v>0.7</v>
      </c>
      <c r="M594" s="16">
        <v>0.6</v>
      </c>
      <c r="N594" s="16">
        <v>0.52238805970149205</v>
      </c>
      <c r="O594" s="16">
        <v>0.54545454545454497</v>
      </c>
      <c r="P594" s="16">
        <v>0.66666666666666696</v>
      </c>
      <c r="Q594" s="16">
        <v>0.75</v>
      </c>
      <c r="R594" s="16">
        <v>0.5</v>
      </c>
      <c r="S594" s="16">
        <v>0.33333333333333298</v>
      </c>
      <c r="T594" s="16">
        <v>0.66666666666666696</v>
      </c>
      <c r="U594" s="16">
        <v>0.6</v>
      </c>
      <c r="V594" s="16">
        <v>1</v>
      </c>
      <c r="W594" s="16">
        <v>0.5</v>
      </c>
      <c r="X594" s="16">
        <v>1</v>
      </c>
      <c r="Y594" s="16"/>
      <c r="Z594" s="16">
        <v>0.56603773584905703</v>
      </c>
      <c r="AA594" s="16">
        <v>0.5</v>
      </c>
      <c r="AB594" s="16"/>
      <c r="AC594" s="16"/>
      <c r="AD594" s="16"/>
      <c r="AE594" s="16"/>
      <c r="AF594" s="16"/>
      <c r="AG594" s="16"/>
      <c r="AH594" s="16"/>
    </row>
    <row r="595" spans="2:34" x14ac:dyDescent="0.35">
      <c r="B595" t="s">
        <v>54</v>
      </c>
      <c r="C595" s="16">
        <v>7.7333333333333296E-2</v>
      </c>
      <c r="D595" s="16">
        <v>7.2202166064981907E-2</v>
      </c>
      <c r="E595" s="16">
        <v>6.8965517241379296E-2</v>
      </c>
      <c r="F595" s="16">
        <v>5.2631578947368397E-2</v>
      </c>
      <c r="G595" s="16"/>
      <c r="H595" s="16">
        <v>8.3333333333333301E-2</v>
      </c>
      <c r="I595" s="16">
        <v>8.2191780821917804E-2</v>
      </c>
      <c r="J595" s="16">
        <v>5.4054054054054099E-2</v>
      </c>
      <c r="K595" s="16">
        <v>0.14583333333333301</v>
      </c>
      <c r="L595" s="16">
        <v>0.05</v>
      </c>
      <c r="M595" s="16">
        <v>0</v>
      </c>
      <c r="N595" s="16">
        <v>5.9701492537313397E-2</v>
      </c>
      <c r="O595" s="16">
        <v>0</v>
      </c>
      <c r="P595" s="16">
        <v>0</v>
      </c>
      <c r="Q595" s="16">
        <v>0</v>
      </c>
      <c r="R595" s="16">
        <v>0.5</v>
      </c>
      <c r="S595" s="16">
        <v>0.16666666666666699</v>
      </c>
      <c r="T595" s="16">
        <v>0.22222222222222199</v>
      </c>
      <c r="U595" s="16">
        <v>0</v>
      </c>
      <c r="V595" s="16">
        <v>0</v>
      </c>
      <c r="W595" s="16">
        <v>0</v>
      </c>
      <c r="X595" s="16">
        <v>0</v>
      </c>
      <c r="Y595" s="16"/>
      <c r="Z595" s="16">
        <v>7.8167115902965004E-2</v>
      </c>
      <c r="AA595" s="16">
        <v>0</v>
      </c>
      <c r="AB595" s="16"/>
      <c r="AC595" s="16"/>
      <c r="AD595" s="16"/>
      <c r="AE595" s="16"/>
      <c r="AF595" s="16"/>
      <c r="AG595" s="16"/>
      <c r="AH595" s="16"/>
    </row>
    <row r="596" spans="2:34" x14ac:dyDescent="0.35"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</row>
    <row r="597" spans="2:34" x14ac:dyDescent="0.35">
      <c r="B597" s="6" t="s">
        <v>306</v>
      </c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</row>
    <row r="598" spans="2:34" x14ac:dyDescent="0.35">
      <c r="B598" s="23" t="s">
        <v>47</v>
      </c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</row>
    <row r="599" spans="2:34" x14ac:dyDescent="0.35">
      <c r="B599" t="s">
        <v>299</v>
      </c>
      <c r="C599" s="16">
        <v>0.50133333333333296</v>
      </c>
      <c r="D599" s="16">
        <v>0.51985559566786999</v>
      </c>
      <c r="E599" s="16">
        <v>0.37931034482758602</v>
      </c>
      <c r="F599" s="16">
        <v>0.50877192982456099</v>
      </c>
      <c r="G599" s="16"/>
      <c r="H599" s="16">
        <v>0.52777777777777801</v>
      </c>
      <c r="I599" s="16">
        <v>0.49315068493150699</v>
      </c>
      <c r="J599" s="16">
        <v>0.48648648648648701</v>
      </c>
      <c r="K599" s="16">
        <v>0.5625</v>
      </c>
      <c r="L599" s="16">
        <v>0.45</v>
      </c>
      <c r="M599" s="16">
        <v>0.8</v>
      </c>
      <c r="N599" s="16">
        <v>0.462686567164179</v>
      </c>
      <c r="O599" s="16">
        <v>0.54545454545454497</v>
      </c>
      <c r="P599" s="16">
        <v>0.66666666666666696</v>
      </c>
      <c r="Q599" s="16">
        <v>0.5</v>
      </c>
      <c r="R599" s="16">
        <v>0.5</v>
      </c>
      <c r="S599" s="16">
        <v>0.66666666666666696</v>
      </c>
      <c r="T599" s="16">
        <v>0.44444444444444398</v>
      </c>
      <c r="U599" s="16">
        <v>0.4</v>
      </c>
      <c r="V599" s="16">
        <v>0.5</v>
      </c>
      <c r="W599" s="16">
        <v>1</v>
      </c>
      <c r="X599" s="16">
        <v>0.4</v>
      </c>
      <c r="Y599" s="16"/>
      <c r="Z599" s="16">
        <v>0.50134770889487901</v>
      </c>
      <c r="AA599" s="16">
        <v>0.5</v>
      </c>
      <c r="AB599" s="16"/>
      <c r="AC599" s="16"/>
      <c r="AD599" s="16"/>
      <c r="AE599" s="16"/>
      <c r="AF599" s="16"/>
      <c r="AG599" s="16"/>
      <c r="AH599" s="16"/>
    </row>
    <row r="600" spans="2:34" x14ac:dyDescent="0.35">
      <c r="B600" t="s">
        <v>300</v>
      </c>
      <c r="C600" s="16">
        <v>0.274666666666667</v>
      </c>
      <c r="D600" s="16">
        <v>0.25992779783393499</v>
      </c>
      <c r="E600" s="16">
        <v>0.31034482758620702</v>
      </c>
      <c r="F600" s="16">
        <v>0.31578947368421101</v>
      </c>
      <c r="G600" s="16"/>
      <c r="H600" s="16">
        <v>0.33333333333333298</v>
      </c>
      <c r="I600" s="16">
        <v>0.27397260273972601</v>
      </c>
      <c r="J600" s="16">
        <v>0.27027027027027001</v>
      </c>
      <c r="K600" s="16">
        <v>0.20833333333333301</v>
      </c>
      <c r="L600" s="16">
        <v>0.36666666666666697</v>
      </c>
      <c r="M600" s="16">
        <v>0</v>
      </c>
      <c r="N600" s="16">
        <v>0.26865671641791</v>
      </c>
      <c r="O600" s="16">
        <v>0.36363636363636398</v>
      </c>
      <c r="P600" s="16">
        <v>0</v>
      </c>
      <c r="Q600" s="16">
        <v>0.25</v>
      </c>
      <c r="R600" s="16">
        <v>0</v>
      </c>
      <c r="S600" s="16">
        <v>0</v>
      </c>
      <c r="T600" s="16">
        <v>0.33333333333333298</v>
      </c>
      <c r="U600" s="16">
        <v>0.4</v>
      </c>
      <c r="V600" s="16">
        <v>0.5</v>
      </c>
      <c r="W600" s="16">
        <v>0</v>
      </c>
      <c r="X600" s="16">
        <v>0</v>
      </c>
      <c r="Y600" s="16"/>
      <c r="Z600" s="16">
        <v>0.27223719676549901</v>
      </c>
      <c r="AA600" s="16">
        <v>0.5</v>
      </c>
      <c r="AB600" s="16"/>
      <c r="AC600" s="16"/>
      <c r="AD600" s="16"/>
      <c r="AE600" s="16"/>
      <c r="AF600" s="16"/>
      <c r="AG600" s="16"/>
      <c r="AH600" s="16"/>
    </row>
    <row r="601" spans="2:34" x14ac:dyDescent="0.35">
      <c r="B601" t="s">
        <v>54</v>
      </c>
      <c r="C601" s="16">
        <v>0.224</v>
      </c>
      <c r="D601" s="16">
        <v>0.22021660649819499</v>
      </c>
      <c r="E601" s="16">
        <v>0.31034482758620702</v>
      </c>
      <c r="F601" s="16">
        <v>0.175438596491228</v>
      </c>
      <c r="G601" s="16"/>
      <c r="H601" s="16">
        <v>0.13888888888888901</v>
      </c>
      <c r="I601" s="16">
        <v>0.232876712328767</v>
      </c>
      <c r="J601" s="16">
        <v>0.24324324324324301</v>
      </c>
      <c r="K601" s="16">
        <v>0.22916666666666699</v>
      </c>
      <c r="L601" s="16">
        <v>0.18333333333333299</v>
      </c>
      <c r="M601" s="16">
        <v>0.2</v>
      </c>
      <c r="N601" s="16">
        <v>0.26865671641791</v>
      </c>
      <c r="O601" s="16">
        <v>9.0909090909090898E-2</v>
      </c>
      <c r="P601" s="16">
        <v>0.33333333333333298</v>
      </c>
      <c r="Q601" s="16">
        <v>0.25</v>
      </c>
      <c r="R601" s="16">
        <v>0.5</v>
      </c>
      <c r="S601" s="16">
        <v>0.33333333333333298</v>
      </c>
      <c r="T601" s="16">
        <v>0.22222222222222199</v>
      </c>
      <c r="U601" s="16">
        <v>0.2</v>
      </c>
      <c r="V601" s="16">
        <v>0</v>
      </c>
      <c r="W601" s="16">
        <v>0</v>
      </c>
      <c r="X601" s="16">
        <v>0.6</v>
      </c>
      <c r="Y601" s="16"/>
      <c r="Z601" s="16">
        <v>0.22641509433962301</v>
      </c>
      <c r="AA601" s="16">
        <v>0</v>
      </c>
      <c r="AB601" s="16"/>
      <c r="AC601" s="16"/>
      <c r="AD601" s="16"/>
      <c r="AE601" s="16"/>
      <c r="AF601" s="16"/>
      <c r="AG601" s="16"/>
      <c r="AH601" s="16"/>
    </row>
    <row r="602" spans="2:34" x14ac:dyDescent="0.35"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</row>
    <row r="603" spans="2:34" x14ac:dyDescent="0.35">
      <c r="B603" s="6" t="s">
        <v>307</v>
      </c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</row>
    <row r="604" spans="2:34" x14ac:dyDescent="0.35">
      <c r="B604" s="23" t="s">
        <v>47</v>
      </c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</row>
    <row r="605" spans="2:34" x14ac:dyDescent="0.35">
      <c r="B605" t="s">
        <v>299</v>
      </c>
      <c r="C605" s="16">
        <v>0.21866666666666701</v>
      </c>
      <c r="D605" s="16">
        <v>0.22743682310469299</v>
      </c>
      <c r="E605" s="16">
        <v>0.24137931034482801</v>
      </c>
      <c r="F605" s="16">
        <v>0.157894736842105</v>
      </c>
      <c r="G605" s="16"/>
      <c r="H605" s="16">
        <v>0.22222222222222199</v>
      </c>
      <c r="I605" s="16">
        <v>0.20547945205479501</v>
      </c>
      <c r="J605" s="16">
        <v>0.18918918918918901</v>
      </c>
      <c r="K605" s="16">
        <v>0.29166666666666702</v>
      </c>
      <c r="L605" s="16">
        <v>0.16666666666666699</v>
      </c>
      <c r="M605" s="16">
        <v>0.2</v>
      </c>
      <c r="N605" s="16">
        <v>0.20895522388059701</v>
      </c>
      <c r="O605" s="16">
        <v>0.36363636363636398</v>
      </c>
      <c r="P605" s="16">
        <v>0.66666666666666696</v>
      </c>
      <c r="Q605" s="16">
        <v>0.25</v>
      </c>
      <c r="R605" s="16">
        <v>0</v>
      </c>
      <c r="S605" s="16">
        <v>0.33333333333333298</v>
      </c>
      <c r="T605" s="16">
        <v>0</v>
      </c>
      <c r="U605" s="16">
        <v>0.2</v>
      </c>
      <c r="V605" s="16">
        <v>0.5</v>
      </c>
      <c r="W605" s="16">
        <v>0.5</v>
      </c>
      <c r="X605" s="16">
        <v>0.2</v>
      </c>
      <c r="Y605" s="16"/>
      <c r="Z605" s="16">
        <v>0.22102425876010801</v>
      </c>
      <c r="AA605" s="16">
        <v>0</v>
      </c>
      <c r="AB605" s="16"/>
      <c r="AC605" s="16"/>
      <c r="AD605" s="16"/>
      <c r="AE605" s="16"/>
      <c r="AF605" s="16"/>
      <c r="AG605" s="16"/>
      <c r="AH605" s="16"/>
    </row>
    <row r="606" spans="2:34" x14ac:dyDescent="0.35">
      <c r="B606" t="s">
        <v>300</v>
      </c>
      <c r="C606" s="16">
        <v>0.60799999999999998</v>
      </c>
      <c r="D606" s="16">
        <v>0.60288808664259896</v>
      </c>
      <c r="E606" s="16">
        <v>0.55172413793103403</v>
      </c>
      <c r="F606" s="16">
        <v>0.70175438596491202</v>
      </c>
      <c r="G606" s="16"/>
      <c r="H606" s="16">
        <v>0.61111111111111105</v>
      </c>
      <c r="I606" s="16">
        <v>0.56164383561643805</v>
      </c>
      <c r="J606" s="16">
        <v>0.62162162162162204</v>
      </c>
      <c r="K606" s="16">
        <v>0.54166666666666696</v>
      </c>
      <c r="L606" s="16">
        <v>0.7</v>
      </c>
      <c r="M606" s="16">
        <v>0.8</v>
      </c>
      <c r="N606" s="16">
        <v>0.59701492537313405</v>
      </c>
      <c r="O606" s="16">
        <v>0.54545454545454497</v>
      </c>
      <c r="P606" s="16">
        <v>0</v>
      </c>
      <c r="Q606" s="16">
        <v>0.75</v>
      </c>
      <c r="R606" s="16">
        <v>0.5</v>
      </c>
      <c r="S606" s="16">
        <v>0.66666666666666696</v>
      </c>
      <c r="T606" s="16">
        <v>1</v>
      </c>
      <c r="U606" s="16">
        <v>0.6</v>
      </c>
      <c r="V606" s="16">
        <v>0.5</v>
      </c>
      <c r="W606" s="16">
        <v>0.5</v>
      </c>
      <c r="X606" s="16">
        <v>0.4</v>
      </c>
      <c r="Y606" s="16"/>
      <c r="Z606" s="16">
        <v>0.60916442048517505</v>
      </c>
      <c r="AA606" s="16">
        <v>0.5</v>
      </c>
      <c r="AB606" s="16"/>
      <c r="AC606" s="16"/>
      <c r="AD606" s="16"/>
      <c r="AE606" s="16"/>
      <c r="AF606" s="16"/>
      <c r="AG606" s="16"/>
      <c r="AH606" s="16"/>
    </row>
    <row r="607" spans="2:34" x14ac:dyDescent="0.35">
      <c r="B607" t="s">
        <v>54</v>
      </c>
      <c r="C607" s="16">
        <v>0.17333333333333301</v>
      </c>
      <c r="D607" s="16">
        <v>0.16967509025270799</v>
      </c>
      <c r="E607" s="16">
        <v>0.20689655172413801</v>
      </c>
      <c r="F607" s="16">
        <v>0.140350877192982</v>
      </c>
      <c r="G607" s="16"/>
      <c r="H607" s="16">
        <v>0.16666666666666699</v>
      </c>
      <c r="I607" s="16">
        <v>0.232876712328767</v>
      </c>
      <c r="J607" s="16">
        <v>0.18918918918918901</v>
      </c>
      <c r="K607" s="16">
        <v>0.16666666666666699</v>
      </c>
      <c r="L607" s="16">
        <v>0.133333333333333</v>
      </c>
      <c r="M607" s="16">
        <v>0</v>
      </c>
      <c r="N607" s="16">
        <v>0.19402985074626899</v>
      </c>
      <c r="O607" s="16">
        <v>9.0909090909090898E-2</v>
      </c>
      <c r="P607" s="16">
        <v>0.33333333333333298</v>
      </c>
      <c r="Q607" s="16">
        <v>0</v>
      </c>
      <c r="R607" s="16">
        <v>0.5</v>
      </c>
      <c r="S607" s="16">
        <v>0</v>
      </c>
      <c r="T607" s="16">
        <v>0</v>
      </c>
      <c r="U607" s="16">
        <v>0.2</v>
      </c>
      <c r="V607" s="16">
        <v>0</v>
      </c>
      <c r="W607" s="16">
        <v>0</v>
      </c>
      <c r="X607" s="16">
        <v>0.4</v>
      </c>
      <c r="Y607" s="16"/>
      <c r="Z607" s="16">
        <v>0.169811320754717</v>
      </c>
      <c r="AA607" s="16">
        <v>0.5</v>
      </c>
      <c r="AB607" s="16"/>
      <c r="AC607" s="16"/>
      <c r="AD607" s="16"/>
      <c r="AE607" s="16"/>
      <c r="AF607" s="16"/>
      <c r="AG607" s="16"/>
      <c r="AH607" s="16"/>
    </row>
    <row r="608" spans="2:34" x14ac:dyDescent="0.35"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</row>
    <row r="609" spans="2:34" x14ac:dyDescent="0.35">
      <c r="B609" s="6" t="s">
        <v>308</v>
      </c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</row>
    <row r="610" spans="2:34" x14ac:dyDescent="0.35">
      <c r="B610" s="23" t="s">
        <v>47</v>
      </c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</row>
    <row r="611" spans="2:34" x14ac:dyDescent="0.35">
      <c r="B611" t="s">
        <v>299</v>
      </c>
      <c r="C611" s="16">
        <v>0.36266666666666703</v>
      </c>
      <c r="D611" s="16">
        <v>0.36101083032490999</v>
      </c>
      <c r="E611" s="16">
        <v>0.41379310344827602</v>
      </c>
      <c r="F611" s="16">
        <v>0.38596491228070201</v>
      </c>
      <c r="G611" s="16"/>
      <c r="H611" s="16">
        <v>0.27777777777777801</v>
      </c>
      <c r="I611" s="16">
        <v>0.31506849315068503</v>
      </c>
      <c r="J611" s="16">
        <v>0.40540540540540498</v>
      </c>
      <c r="K611" s="16">
        <v>0.4375</v>
      </c>
      <c r="L611" s="16">
        <v>0.28333333333333299</v>
      </c>
      <c r="M611" s="16">
        <v>0.6</v>
      </c>
      <c r="N611" s="16">
        <v>0.38805970149253699</v>
      </c>
      <c r="O611" s="16">
        <v>0.27272727272727298</v>
      </c>
      <c r="P611" s="16">
        <v>1</v>
      </c>
      <c r="Q611" s="16">
        <v>0.25</v>
      </c>
      <c r="R611" s="16">
        <v>0.5</v>
      </c>
      <c r="S611" s="16">
        <v>0.5</v>
      </c>
      <c r="T611" s="16">
        <v>0.33333333333333298</v>
      </c>
      <c r="U611" s="16">
        <v>0.6</v>
      </c>
      <c r="V611" s="16">
        <v>0</v>
      </c>
      <c r="W611" s="16">
        <v>1</v>
      </c>
      <c r="X611" s="16">
        <v>0.4</v>
      </c>
      <c r="Y611" s="16"/>
      <c r="Z611" s="16">
        <v>0.35849056603773599</v>
      </c>
      <c r="AA611" s="16">
        <v>1</v>
      </c>
      <c r="AB611" s="16"/>
      <c r="AC611" s="16"/>
      <c r="AD611" s="16"/>
      <c r="AE611" s="16"/>
      <c r="AF611" s="16"/>
      <c r="AG611" s="16"/>
      <c r="AH611" s="16"/>
    </row>
    <row r="612" spans="2:34" x14ac:dyDescent="0.35">
      <c r="B612" t="s">
        <v>300</v>
      </c>
      <c r="C612" s="16">
        <v>0.421333333333333</v>
      </c>
      <c r="D612" s="16">
        <v>0.42238267148014402</v>
      </c>
      <c r="E612" s="16">
        <v>0.37931034482758602</v>
      </c>
      <c r="F612" s="16">
        <v>0.45614035087719301</v>
      </c>
      <c r="G612" s="16"/>
      <c r="H612" s="16">
        <v>0.5</v>
      </c>
      <c r="I612" s="16">
        <v>0.45205479452054798</v>
      </c>
      <c r="J612" s="16">
        <v>0.43243243243243201</v>
      </c>
      <c r="K612" s="16">
        <v>0.3125</v>
      </c>
      <c r="L612" s="16">
        <v>0.56666666666666698</v>
      </c>
      <c r="M612" s="16">
        <v>0.2</v>
      </c>
      <c r="N612" s="16">
        <v>0.37313432835820898</v>
      </c>
      <c r="O612" s="16">
        <v>0.63636363636363602</v>
      </c>
      <c r="P612" s="16">
        <v>0</v>
      </c>
      <c r="Q612" s="16">
        <v>0.5</v>
      </c>
      <c r="R612" s="16">
        <v>0</v>
      </c>
      <c r="S612" s="16">
        <v>0.16666666666666699</v>
      </c>
      <c r="T612" s="16">
        <v>0.44444444444444398</v>
      </c>
      <c r="U612" s="16">
        <v>0.2</v>
      </c>
      <c r="V612" s="16">
        <v>0.5</v>
      </c>
      <c r="W612" s="16">
        <v>0</v>
      </c>
      <c r="X612" s="16">
        <v>0</v>
      </c>
      <c r="Y612" s="16"/>
      <c r="Z612" s="16">
        <v>0.42587601078167098</v>
      </c>
      <c r="AA612" s="16">
        <v>0</v>
      </c>
      <c r="AB612" s="16"/>
      <c r="AC612" s="16"/>
      <c r="AD612" s="16"/>
      <c r="AE612" s="16"/>
      <c r="AF612" s="16"/>
      <c r="AG612" s="16"/>
      <c r="AH612" s="16"/>
    </row>
    <row r="613" spans="2:34" x14ac:dyDescent="0.35">
      <c r="B613" t="s">
        <v>54</v>
      </c>
      <c r="C613" s="16">
        <v>0.216</v>
      </c>
      <c r="D613" s="16">
        <v>0.21660649819494601</v>
      </c>
      <c r="E613" s="16">
        <v>0.20689655172413801</v>
      </c>
      <c r="F613" s="16">
        <v>0.157894736842105</v>
      </c>
      <c r="G613" s="16"/>
      <c r="H613" s="16">
        <v>0.22222222222222199</v>
      </c>
      <c r="I613" s="16">
        <v>0.232876712328767</v>
      </c>
      <c r="J613" s="16">
        <v>0.162162162162162</v>
      </c>
      <c r="K613" s="16">
        <v>0.25</v>
      </c>
      <c r="L613" s="16">
        <v>0.15</v>
      </c>
      <c r="M613" s="16">
        <v>0.2</v>
      </c>
      <c r="N613" s="16">
        <v>0.238805970149254</v>
      </c>
      <c r="O613" s="16">
        <v>9.0909090909090898E-2</v>
      </c>
      <c r="P613" s="16">
        <v>0</v>
      </c>
      <c r="Q613" s="16">
        <v>0.25</v>
      </c>
      <c r="R613" s="16">
        <v>0.5</v>
      </c>
      <c r="S613" s="16">
        <v>0.33333333333333298</v>
      </c>
      <c r="T613" s="16">
        <v>0.22222222222222199</v>
      </c>
      <c r="U613" s="16">
        <v>0.2</v>
      </c>
      <c r="V613" s="16">
        <v>0.5</v>
      </c>
      <c r="W613" s="16">
        <v>0</v>
      </c>
      <c r="X613" s="16">
        <v>0.6</v>
      </c>
      <c r="Y613" s="16"/>
      <c r="Z613" s="16">
        <v>0.215633423180593</v>
      </c>
      <c r="AA613" s="16">
        <v>0</v>
      </c>
      <c r="AB613" s="16"/>
      <c r="AC613" s="16"/>
      <c r="AD613" s="16"/>
      <c r="AE613" s="16"/>
      <c r="AF613" s="16"/>
      <c r="AG613" s="16"/>
      <c r="AH613" s="16"/>
    </row>
    <row r="614" spans="2:34" x14ac:dyDescent="0.35"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</row>
    <row r="615" spans="2:34" x14ac:dyDescent="0.35">
      <c r="B615" s="6" t="s">
        <v>323</v>
      </c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</row>
    <row r="616" spans="2:34" x14ac:dyDescent="0.35">
      <c r="B616" s="23" t="s">
        <v>47</v>
      </c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</row>
    <row r="617" spans="2:34" x14ac:dyDescent="0.35">
      <c r="B617" t="s">
        <v>317</v>
      </c>
      <c r="C617" s="16">
        <v>0.4</v>
      </c>
      <c r="D617" s="16">
        <v>0.40794223826714798</v>
      </c>
      <c r="E617" s="16">
        <v>0.48275862068965503</v>
      </c>
      <c r="F617" s="16">
        <v>0.33333333333333298</v>
      </c>
      <c r="G617" s="16"/>
      <c r="H617" s="16">
        <v>0.27777777777777801</v>
      </c>
      <c r="I617" s="16">
        <v>0.41095890410958902</v>
      </c>
      <c r="J617" s="16">
        <v>0.43243243243243201</v>
      </c>
      <c r="K617" s="16">
        <v>0.52083333333333304</v>
      </c>
      <c r="L617" s="16">
        <v>0.31666666666666698</v>
      </c>
      <c r="M617" s="16">
        <v>0.6</v>
      </c>
      <c r="N617" s="16">
        <v>0.35820895522388102</v>
      </c>
      <c r="O617" s="16">
        <v>0.45454545454545497</v>
      </c>
      <c r="P617" s="16">
        <v>0.33333333333333298</v>
      </c>
      <c r="Q617" s="16">
        <v>0.75</v>
      </c>
      <c r="R617" s="16">
        <v>0.5</v>
      </c>
      <c r="S617" s="16">
        <v>0.5</v>
      </c>
      <c r="T617" s="16">
        <v>0.33333333333333298</v>
      </c>
      <c r="U617" s="16">
        <v>0.6</v>
      </c>
      <c r="V617" s="16">
        <v>0.5</v>
      </c>
      <c r="W617" s="16">
        <v>0</v>
      </c>
      <c r="X617" s="16">
        <v>0.6</v>
      </c>
      <c r="Y617" s="16"/>
      <c r="Z617" s="16">
        <v>0.40431266846361202</v>
      </c>
      <c r="AA617" s="16">
        <v>0</v>
      </c>
      <c r="AB617" s="16"/>
      <c r="AC617" s="16"/>
      <c r="AD617" s="16"/>
      <c r="AE617" s="16"/>
      <c r="AF617" s="16"/>
      <c r="AG617" s="16"/>
      <c r="AH617" s="16"/>
    </row>
    <row r="618" spans="2:34" x14ac:dyDescent="0.35">
      <c r="B618" t="s">
        <v>318</v>
      </c>
      <c r="C618" s="16">
        <v>0.376</v>
      </c>
      <c r="D618" s="16">
        <v>0.35740072202166101</v>
      </c>
      <c r="E618" s="16">
        <v>0.37931034482758602</v>
      </c>
      <c r="F618" s="16">
        <v>0.43859649122806998</v>
      </c>
      <c r="G618" s="16"/>
      <c r="H618" s="16">
        <v>0.47222222222222199</v>
      </c>
      <c r="I618" s="16">
        <v>0.32876712328767099</v>
      </c>
      <c r="J618" s="16">
        <v>0.40540540540540498</v>
      </c>
      <c r="K618" s="16">
        <v>0.29166666666666702</v>
      </c>
      <c r="L618" s="16">
        <v>0.46666666666666701</v>
      </c>
      <c r="M618" s="16">
        <v>0.4</v>
      </c>
      <c r="N618" s="16">
        <v>0.43283582089552203</v>
      </c>
      <c r="O618" s="16">
        <v>0.27272727272727298</v>
      </c>
      <c r="P618" s="16">
        <v>0.33333333333333298</v>
      </c>
      <c r="Q618" s="16">
        <v>0</v>
      </c>
      <c r="R618" s="16">
        <v>0</v>
      </c>
      <c r="S618" s="16">
        <v>0.16666666666666699</v>
      </c>
      <c r="T618" s="16">
        <v>0.33333333333333298</v>
      </c>
      <c r="U618" s="16">
        <v>0</v>
      </c>
      <c r="V618" s="16">
        <v>0.5</v>
      </c>
      <c r="W618" s="16">
        <v>1</v>
      </c>
      <c r="X618" s="16">
        <v>0.2</v>
      </c>
      <c r="Y618" s="16"/>
      <c r="Z618" s="16">
        <v>0.369272237196765</v>
      </c>
      <c r="AA618" s="16">
        <v>1</v>
      </c>
      <c r="AB618" s="16"/>
      <c r="AC618" s="16"/>
      <c r="AD618" s="16"/>
      <c r="AE618" s="16"/>
      <c r="AF618" s="16"/>
      <c r="AG618" s="16"/>
      <c r="AH618" s="16"/>
    </row>
    <row r="619" spans="2:34" x14ac:dyDescent="0.35">
      <c r="B619" t="s">
        <v>319</v>
      </c>
      <c r="C619" s="16">
        <v>0.101333333333333</v>
      </c>
      <c r="D619" s="16">
        <v>9.7472924187725601E-2</v>
      </c>
      <c r="E619" s="16">
        <v>0.13793103448275901</v>
      </c>
      <c r="F619" s="16">
        <v>0.12280701754386</v>
      </c>
      <c r="G619" s="16"/>
      <c r="H619" s="16">
        <v>0.16666666666666699</v>
      </c>
      <c r="I619" s="16">
        <v>0.123287671232877</v>
      </c>
      <c r="J619" s="16">
        <v>5.4054054054054099E-2</v>
      </c>
      <c r="K619" s="16">
        <v>6.25E-2</v>
      </c>
      <c r="L619" s="16">
        <v>8.3333333333333301E-2</v>
      </c>
      <c r="M619" s="16">
        <v>0</v>
      </c>
      <c r="N619" s="16">
        <v>0.119402985074627</v>
      </c>
      <c r="O619" s="16">
        <v>0.18181818181818199</v>
      </c>
      <c r="P619" s="16">
        <v>0</v>
      </c>
      <c r="Q619" s="16">
        <v>0.25</v>
      </c>
      <c r="R619" s="16">
        <v>0</v>
      </c>
      <c r="S619" s="16">
        <v>0.16666666666666699</v>
      </c>
      <c r="T619" s="16">
        <v>0</v>
      </c>
      <c r="U619" s="16">
        <v>0.2</v>
      </c>
      <c r="V619" s="16">
        <v>0</v>
      </c>
      <c r="W619" s="16">
        <v>0</v>
      </c>
      <c r="X619" s="16">
        <v>0</v>
      </c>
      <c r="Y619" s="16"/>
      <c r="Z619" s="16">
        <v>0.102425876010782</v>
      </c>
      <c r="AA619" s="16">
        <v>0</v>
      </c>
      <c r="AB619" s="16"/>
      <c r="AC619" s="16"/>
      <c r="AD619" s="16"/>
      <c r="AE619" s="16"/>
      <c r="AF619" s="16"/>
      <c r="AG619" s="16"/>
      <c r="AH619" s="16"/>
    </row>
    <row r="620" spans="2:34" x14ac:dyDescent="0.35">
      <c r="B620" t="s">
        <v>320</v>
      </c>
      <c r="C620" s="16">
        <v>4.26666666666667E-2</v>
      </c>
      <c r="D620" s="16">
        <v>5.0541516245487403E-2</v>
      </c>
      <c r="E620" s="16">
        <v>0</v>
      </c>
      <c r="F620" s="16">
        <v>3.5087719298245598E-2</v>
      </c>
      <c r="G620" s="16"/>
      <c r="H620" s="16">
        <v>5.5555555555555601E-2</v>
      </c>
      <c r="I620" s="16">
        <v>6.8493150684931503E-2</v>
      </c>
      <c r="J620" s="16">
        <v>2.7027027027027001E-2</v>
      </c>
      <c r="K620" s="16">
        <v>4.1666666666666699E-2</v>
      </c>
      <c r="L620" s="16">
        <v>6.6666666666666693E-2</v>
      </c>
      <c r="M620" s="16">
        <v>0</v>
      </c>
      <c r="N620" s="16">
        <v>1.49253731343284E-2</v>
      </c>
      <c r="O620" s="16">
        <v>0</v>
      </c>
      <c r="P620" s="16">
        <v>0.33333333333333298</v>
      </c>
      <c r="Q620" s="16">
        <v>0</v>
      </c>
      <c r="R620" s="16">
        <v>0</v>
      </c>
      <c r="S620" s="16">
        <v>0</v>
      </c>
      <c r="T620" s="16">
        <v>0</v>
      </c>
      <c r="U620" s="16">
        <v>0</v>
      </c>
      <c r="V620" s="16">
        <v>0</v>
      </c>
      <c r="W620" s="16">
        <v>0</v>
      </c>
      <c r="X620" s="16">
        <v>0</v>
      </c>
      <c r="Y620" s="16"/>
      <c r="Z620" s="16">
        <v>4.3126684636118601E-2</v>
      </c>
      <c r="AA620" s="16">
        <v>0</v>
      </c>
      <c r="AB620" s="16"/>
      <c r="AC620" s="16"/>
      <c r="AD620" s="16"/>
      <c r="AE620" s="16"/>
      <c r="AF620" s="16"/>
      <c r="AG620" s="16"/>
      <c r="AH620" s="16"/>
    </row>
    <row r="621" spans="2:34" x14ac:dyDescent="0.35">
      <c r="B621" t="s">
        <v>321</v>
      </c>
      <c r="C621" s="16">
        <v>3.7333333333333302E-2</v>
      </c>
      <c r="D621" s="16">
        <v>3.2490974729241902E-2</v>
      </c>
      <c r="E621" s="16">
        <v>0</v>
      </c>
      <c r="F621" s="16">
        <v>5.2631578947368397E-2</v>
      </c>
      <c r="G621" s="16"/>
      <c r="H621" s="16">
        <v>2.7777777777777801E-2</v>
      </c>
      <c r="I621" s="16">
        <v>2.7397260273972601E-2</v>
      </c>
      <c r="J621" s="16">
        <v>2.7027027027027001E-2</v>
      </c>
      <c r="K621" s="16">
        <v>6.25E-2</v>
      </c>
      <c r="L621" s="16">
        <v>3.3333333333333298E-2</v>
      </c>
      <c r="M621" s="16">
        <v>0</v>
      </c>
      <c r="N621" s="16">
        <v>2.9850746268656699E-2</v>
      </c>
      <c r="O621" s="16">
        <v>0</v>
      </c>
      <c r="P621" s="16">
        <v>0</v>
      </c>
      <c r="Q621" s="16">
        <v>0</v>
      </c>
      <c r="R621" s="16">
        <v>0.5</v>
      </c>
      <c r="S621" s="16">
        <v>0</v>
      </c>
      <c r="T621" s="16">
        <v>0.22222222222222199</v>
      </c>
      <c r="U621" s="16">
        <v>0</v>
      </c>
      <c r="V621" s="16">
        <v>0</v>
      </c>
      <c r="W621" s="16">
        <v>0</v>
      </c>
      <c r="X621" s="16">
        <v>0</v>
      </c>
      <c r="Y621" s="16"/>
      <c r="Z621" s="16">
        <v>3.77358490566038E-2</v>
      </c>
      <c r="AA621" s="16">
        <v>0</v>
      </c>
      <c r="AB621" s="16"/>
      <c r="AC621" s="16"/>
      <c r="AD621" s="16"/>
      <c r="AE621" s="16"/>
      <c r="AF621" s="16"/>
      <c r="AG621" s="16"/>
      <c r="AH621" s="16"/>
    </row>
    <row r="622" spans="2:34" x14ac:dyDescent="0.35">
      <c r="B622" t="s">
        <v>97</v>
      </c>
      <c r="C622" s="16">
        <v>4.26666666666667E-2</v>
      </c>
      <c r="D622" s="16">
        <v>5.4151624548736503E-2</v>
      </c>
      <c r="E622" s="16">
        <v>0</v>
      </c>
      <c r="F622" s="16">
        <v>1.7543859649122799E-2</v>
      </c>
      <c r="G622" s="16"/>
      <c r="H622" s="16">
        <v>0</v>
      </c>
      <c r="I622" s="16">
        <v>4.1095890410958902E-2</v>
      </c>
      <c r="J622" s="16">
        <v>5.4054054054054099E-2</v>
      </c>
      <c r="K622" s="16">
        <v>2.0833333333333301E-2</v>
      </c>
      <c r="L622" s="16">
        <v>3.3333333333333298E-2</v>
      </c>
      <c r="M622" s="16">
        <v>0</v>
      </c>
      <c r="N622" s="16">
        <v>4.47761194029851E-2</v>
      </c>
      <c r="O622" s="16">
        <v>9.0909090909090898E-2</v>
      </c>
      <c r="P622" s="16">
        <v>0</v>
      </c>
      <c r="Q622" s="16">
        <v>0</v>
      </c>
      <c r="R622" s="16">
        <v>0</v>
      </c>
      <c r="S622" s="16">
        <v>0.16666666666666699</v>
      </c>
      <c r="T622" s="16">
        <v>0.11111111111111099</v>
      </c>
      <c r="U622" s="16">
        <v>0.2</v>
      </c>
      <c r="V622" s="16">
        <v>0</v>
      </c>
      <c r="W622" s="16">
        <v>0</v>
      </c>
      <c r="X622" s="16">
        <v>0.2</v>
      </c>
      <c r="Y622" s="16"/>
      <c r="Z622" s="16">
        <v>4.3126684636118601E-2</v>
      </c>
      <c r="AA622" s="16">
        <v>0</v>
      </c>
      <c r="AB622" s="16"/>
      <c r="AC622" s="16"/>
      <c r="AD622" s="16"/>
      <c r="AE622" s="16"/>
      <c r="AF622" s="16"/>
      <c r="AG622" s="16"/>
      <c r="AH622" s="16"/>
    </row>
    <row r="623" spans="2:34" x14ac:dyDescent="0.35"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</row>
    <row r="624" spans="2:34" x14ac:dyDescent="0.35">
      <c r="B624" s="6" t="s">
        <v>324</v>
      </c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</row>
    <row r="625" spans="2:34" x14ac:dyDescent="0.35">
      <c r="B625" s="23" t="s">
        <v>47</v>
      </c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</row>
    <row r="626" spans="2:34" x14ac:dyDescent="0.35">
      <c r="B626" t="s">
        <v>317</v>
      </c>
      <c r="C626" s="16">
        <v>0.293333333333333</v>
      </c>
      <c r="D626" s="16">
        <v>0.28519855595667898</v>
      </c>
      <c r="E626" s="16">
        <v>0.51724137931034497</v>
      </c>
      <c r="F626" s="16">
        <v>0.24561403508771901</v>
      </c>
      <c r="G626" s="16"/>
      <c r="H626" s="16">
        <v>0.25</v>
      </c>
      <c r="I626" s="16">
        <v>0.38356164383561597</v>
      </c>
      <c r="J626" s="16">
        <v>0.29729729729729698</v>
      </c>
      <c r="K626" s="16">
        <v>0.35416666666666702</v>
      </c>
      <c r="L626" s="16">
        <v>0.16666666666666699</v>
      </c>
      <c r="M626" s="16">
        <v>0.2</v>
      </c>
      <c r="N626" s="16">
        <v>0.238805970149254</v>
      </c>
      <c r="O626" s="16">
        <v>0.45454545454545497</v>
      </c>
      <c r="P626" s="16">
        <v>0.33333333333333298</v>
      </c>
      <c r="Q626" s="16">
        <v>0.75</v>
      </c>
      <c r="R626" s="16">
        <v>0.5</v>
      </c>
      <c r="S626" s="16">
        <v>0.33333333333333298</v>
      </c>
      <c r="T626" s="16">
        <v>0.22222222222222199</v>
      </c>
      <c r="U626" s="16">
        <v>0.6</v>
      </c>
      <c r="V626" s="16">
        <v>0</v>
      </c>
      <c r="W626" s="16">
        <v>0.5</v>
      </c>
      <c r="X626" s="16">
        <v>0</v>
      </c>
      <c r="Y626" s="16"/>
      <c r="Z626" s="16">
        <v>0.29649595687331498</v>
      </c>
      <c r="AA626" s="16">
        <v>0</v>
      </c>
      <c r="AB626" s="16"/>
      <c r="AC626" s="16"/>
      <c r="AD626" s="16"/>
      <c r="AE626" s="16"/>
      <c r="AF626" s="16"/>
      <c r="AG626" s="16"/>
      <c r="AH626" s="16"/>
    </row>
    <row r="627" spans="2:34" x14ac:dyDescent="0.35">
      <c r="B627" t="s">
        <v>318</v>
      </c>
      <c r="C627" s="16">
        <v>0.35466666666666702</v>
      </c>
      <c r="D627" s="16">
        <v>0.34296028880866403</v>
      </c>
      <c r="E627" s="16">
        <v>0.44827586206896602</v>
      </c>
      <c r="F627" s="16">
        <v>0.36842105263157898</v>
      </c>
      <c r="G627" s="16"/>
      <c r="H627" s="16">
        <v>0.33333333333333298</v>
      </c>
      <c r="I627" s="16">
        <v>0.31506849315068503</v>
      </c>
      <c r="J627" s="16">
        <v>0.32432432432432401</v>
      </c>
      <c r="K627" s="16">
        <v>0.22916666666666699</v>
      </c>
      <c r="L627" s="16">
        <v>0.58333333333333304</v>
      </c>
      <c r="M627" s="16">
        <v>0.2</v>
      </c>
      <c r="N627" s="16">
        <v>0.328358208955224</v>
      </c>
      <c r="O627" s="16">
        <v>0.27272727272727298</v>
      </c>
      <c r="P627" s="16">
        <v>0.33333333333333298</v>
      </c>
      <c r="Q627" s="16">
        <v>0</v>
      </c>
      <c r="R627" s="16">
        <v>0.5</v>
      </c>
      <c r="S627" s="16">
        <v>0.33333333333333298</v>
      </c>
      <c r="T627" s="16">
        <v>0.66666666666666696</v>
      </c>
      <c r="U627" s="16">
        <v>0</v>
      </c>
      <c r="V627" s="16">
        <v>0</v>
      </c>
      <c r="W627" s="16">
        <v>0.5</v>
      </c>
      <c r="X627" s="16">
        <v>0.6</v>
      </c>
      <c r="Y627" s="16"/>
      <c r="Z627" s="16">
        <v>0.350404312668464</v>
      </c>
      <c r="AA627" s="16">
        <v>1</v>
      </c>
      <c r="AB627" s="16"/>
      <c r="AC627" s="16"/>
      <c r="AD627" s="16"/>
      <c r="AE627" s="16"/>
      <c r="AF627" s="16"/>
      <c r="AG627" s="16"/>
      <c r="AH627" s="16"/>
    </row>
    <row r="628" spans="2:34" x14ac:dyDescent="0.35">
      <c r="B628" t="s">
        <v>319</v>
      </c>
      <c r="C628" s="16">
        <v>0.12266666666666701</v>
      </c>
      <c r="D628" s="16">
        <v>0.129963898916967</v>
      </c>
      <c r="E628" s="16">
        <v>3.4482758620689703E-2</v>
      </c>
      <c r="F628" s="16">
        <v>0.105263157894737</v>
      </c>
      <c r="G628" s="16"/>
      <c r="H628" s="16">
        <v>0.16666666666666699</v>
      </c>
      <c r="I628" s="16">
        <v>0.10958904109589</v>
      </c>
      <c r="J628" s="16">
        <v>0.18918918918918901</v>
      </c>
      <c r="K628" s="16">
        <v>8.3333333333333301E-2</v>
      </c>
      <c r="L628" s="16">
        <v>6.6666666666666693E-2</v>
      </c>
      <c r="M628" s="16">
        <v>0.4</v>
      </c>
      <c r="N628" s="16">
        <v>0.17910447761194001</v>
      </c>
      <c r="O628" s="16">
        <v>9.0909090909090898E-2</v>
      </c>
      <c r="P628" s="16">
        <v>0</v>
      </c>
      <c r="Q628" s="16">
        <v>0</v>
      </c>
      <c r="R628" s="16">
        <v>0</v>
      </c>
      <c r="S628" s="16">
        <v>0</v>
      </c>
      <c r="T628" s="16">
        <v>0</v>
      </c>
      <c r="U628" s="16">
        <v>0.2</v>
      </c>
      <c r="V628" s="16">
        <v>0</v>
      </c>
      <c r="W628" s="16">
        <v>0</v>
      </c>
      <c r="X628" s="16">
        <v>0.2</v>
      </c>
      <c r="Y628" s="16"/>
      <c r="Z628" s="16">
        <v>0.12129380053908401</v>
      </c>
      <c r="AA628" s="16">
        <v>0</v>
      </c>
      <c r="AB628" s="16"/>
      <c r="AC628" s="16"/>
      <c r="AD628" s="16"/>
      <c r="AE628" s="16"/>
      <c r="AF628" s="16"/>
      <c r="AG628" s="16"/>
      <c r="AH628" s="16"/>
    </row>
    <row r="629" spans="2:34" x14ac:dyDescent="0.35">
      <c r="B629" t="s">
        <v>320</v>
      </c>
      <c r="C629" s="16">
        <v>0.14933333333333301</v>
      </c>
      <c r="D629" s="16">
        <v>0.15884476534295999</v>
      </c>
      <c r="E629" s="16">
        <v>0</v>
      </c>
      <c r="F629" s="16">
        <v>0.19298245614035101</v>
      </c>
      <c r="G629" s="16"/>
      <c r="H629" s="16">
        <v>0.194444444444444</v>
      </c>
      <c r="I629" s="16">
        <v>0.123287671232877</v>
      </c>
      <c r="J629" s="16">
        <v>8.1081081081081099E-2</v>
      </c>
      <c r="K629" s="16">
        <v>0.27083333333333298</v>
      </c>
      <c r="L629" s="16">
        <v>0.133333333333333</v>
      </c>
      <c r="M629" s="16">
        <v>0.2</v>
      </c>
      <c r="N629" s="16">
        <v>0.134328358208955</v>
      </c>
      <c r="O629" s="16">
        <v>0</v>
      </c>
      <c r="P629" s="16">
        <v>0.33333333333333298</v>
      </c>
      <c r="Q629" s="16">
        <v>0.25</v>
      </c>
      <c r="R629" s="16">
        <v>0</v>
      </c>
      <c r="S629" s="16">
        <v>0</v>
      </c>
      <c r="T629" s="16">
        <v>0.11111111111111099</v>
      </c>
      <c r="U629" s="16">
        <v>0</v>
      </c>
      <c r="V629" s="16">
        <v>1</v>
      </c>
      <c r="W629" s="16">
        <v>0</v>
      </c>
      <c r="X629" s="16">
        <v>0.2</v>
      </c>
      <c r="Y629" s="16"/>
      <c r="Z629" s="16">
        <v>0.15094339622641501</v>
      </c>
      <c r="AA629" s="16">
        <v>0</v>
      </c>
      <c r="AB629" s="16"/>
      <c r="AC629" s="16"/>
      <c r="AD629" s="16"/>
      <c r="AE629" s="16"/>
      <c r="AF629" s="16"/>
      <c r="AG629" s="16"/>
      <c r="AH629" s="16"/>
    </row>
    <row r="630" spans="2:34" x14ac:dyDescent="0.35">
      <c r="B630" t="s">
        <v>321</v>
      </c>
      <c r="C630" s="16">
        <v>3.46666666666667E-2</v>
      </c>
      <c r="D630" s="16">
        <v>2.8880866425992802E-2</v>
      </c>
      <c r="E630" s="16">
        <v>0</v>
      </c>
      <c r="F630" s="16">
        <v>7.0175438596491196E-2</v>
      </c>
      <c r="G630" s="16"/>
      <c r="H630" s="16">
        <v>2.7777777777777801E-2</v>
      </c>
      <c r="I630" s="16">
        <v>4.1095890410958902E-2</v>
      </c>
      <c r="J630" s="16">
        <v>5.4054054054054099E-2</v>
      </c>
      <c r="K630" s="16">
        <v>0</v>
      </c>
      <c r="L630" s="16">
        <v>3.3333333333333298E-2</v>
      </c>
      <c r="M630" s="16">
        <v>0</v>
      </c>
      <c r="N630" s="16">
        <v>4.47761194029851E-2</v>
      </c>
      <c r="O630" s="16">
        <v>0</v>
      </c>
      <c r="P630" s="16">
        <v>0</v>
      </c>
      <c r="Q630" s="16">
        <v>0</v>
      </c>
      <c r="R630" s="16">
        <v>0</v>
      </c>
      <c r="S630" s="16">
        <v>0.33333333333333298</v>
      </c>
      <c r="T630" s="16">
        <v>0</v>
      </c>
      <c r="U630" s="16">
        <v>0</v>
      </c>
      <c r="V630" s="16">
        <v>0</v>
      </c>
      <c r="W630" s="16">
        <v>0</v>
      </c>
      <c r="X630" s="16">
        <v>0</v>
      </c>
      <c r="Y630" s="16"/>
      <c r="Z630" s="16">
        <v>3.5040431266846403E-2</v>
      </c>
      <c r="AA630" s="16">
        <v>0</v>
      </c>
      <c r="AB630" s="16"/>
      <c r="AC630" s="16"/>
      <c r="AD630" s="16"/>
      <c r="AE630" s="16"/>
      <c r="AF630" s="16"/>
      <c r="AG630" s="16"/>
      <c r="AH630" s="16"/>
    </row>
    <row r="631" spans="2:34" x14ac:dyDescent="0.35">
      <c r="B631" t="s">
        <v>97</v>
      </c>
      <c r="C631" s="16">
        <v>4.5333333333333302E-2</v>
      </c>
      <c r="D631" s="16">
        <v>5.4151624548736503E-2</v>
      </c>
      <c r="E631" s="16">
        <v>0</v>
      </c>
      <c r="F631" s="16">
        <v>1.7543859649122799E-2</v>
      </c>
      <c r="G631" s="16"/>
      <c r="H631" s="16">
        <v>2.7777777777777801E-2</v>
      </c>
      <c r="I631" s="16">
        <v>2.7397260273972601E-2</v>
      </c>
      <c r="J631" s="16">
        <v>5.4054054054054099E-2</v>
      </c>
      <c r="K631" s="16">
        <v>6.25E-2</v>
      </c>
      <c r="L631" s="16">
        <v>1.6666666666666701E-2</v>
      </c>
      <c r="M631" s="16">
        <v>0</v>
      </c>
      <c r="N631" s="16">
        <v>7.4626865671641798E-2</v>
      </c>
      <c r="O631" s="16">
        <v>0.18181818181818199</v>
      </c>
      <c r="P631" s="16">
        <v>0</v>
      </c>
      <c r="Q631" s="16">
        <v>0</v>
      </c>
      <c r="R631" s="16">
        <v>0</v>
      </c>
      <c r="S631" s="16">
        <v>0</v>
      </c>
      <c r="T631" s="16">
        <v>0</v>
      </c>
      <c r="U631" s="16">
        <v>0.2</v>
      </c>
      <c r="V631" s="16">
        <v>0</v>
      </c>
      <c r="W631" s="16">
        <v>0</v>
      </c>
      <c r="X631" s="16">
        <v>0</v>
      </c>
      <c r="Y631" s="16"/>
      <c r="Z631" s="16">
        <v>4.5822102425875998E-2</v>
      </c>
      <c r="AA631" s="16">
        <v>0</v>
      </c>
      <c r="AB631" s="16"/>
      <c r="AC631" s="16"/>
      <c r="AD631" s="16"/>
      <c r="AE631" s="16"/>
      <c r="AF631" s="16"/>
      <c r="AG631" s="16"/>
      <c r="AH631" s="16"/>
    </row>
    <row r="632" spans="2:34" x14ac:dyDescent="0.35"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</row>
    <row r="633" spans="2:34" x14ac:dyDescent="0.35">
      <c r="B633" s="6" t="s">
        <v>325</v>
      </c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</row>
    <row r="634" spans="2:34" x14ac:dyDescent="0.35">
      <c r="B634" s="23" t="s">
        <v>47</v>
      </c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</row>
    <row r="635" spans="2:34" x14ac:dyDescent="0.35">
      <c r="B635" t="s">
        <v>317</v>
      </c>
      <c r="C635" s="16">
        <v>0.23200000000000001</v>
      </c>
      <c r="D635" s="16">
        <v>0.223826714801444</v>
      </c>
      <c r="E635" s="16">
        <v>0.31034482758620702</v>
      </c>
      <c r="F635" s="16">
        <v>0.26315789473684198</v>
      </c>
      <c r="G635" s="16"/>
      <c r="H635" s="16">
        <v>0.16666666666666699</v>
      </c>
      <c r="I635" s="16">
        <v>0.301369863013699</v>
      </c>
      <c r="J635" s="16">
        <v>0.21621621621621601</v>
      </c>
      <c r="K635" s="16">
        <v>0.3125</v>
      </c>
      <c r="L635" s="16">
        <v>0.116666666666667</v>
      </c>
      <c r="M635" s="16">
        <v>0.4</v>
      </c>
      <c r="N635" s="16">
        <v>0.17910447761194001</v>
      </c>
      <c r="O635" s="16">
        <v>0.27272727272727298</v>
      </c>
      <c r="P635" s="16">
        <v>0.33333333333333298</v>
      </c>
      <c r="Q635" s="16">
        <v>0.75</v>
      </c>
      <c r="R635" s="16">
        <v>0.5</v>
      </c>
      <c r="S635" s="16">
        <v>0.33333333333333298</v>
      </c>
      <c r="T635" s="16">
        <v>0.22222222222222199</v>
      </c>
      <c r="U635" s="16">
        <v>0.2</v>
      </c>
      <c r="V635" s="16">
        <v>0.5</v>
      </c>
      <c r="W635" s="16">
        <v>0</v>
      </c>
      <c r="X635" s="16">
        <v>0.2</v>
      </c>
      <c r="Y635" s="16"/>
      <c r="Z635" s="16">
        <v>0.234501347708895</v>
      </c>
      <c r="AA635" s="16">
        <v>0</v>
      </c>
      <c r="AB635" s="16"/>
      <c r="AC635" s="16"/>
      <c r="AD635" s="16"/>
      <c r="AE635" s="16"/>
      <c r="AF635" s="16"/>
      <c r="AG635" s="16"/>
      <c r="AH635" s="16"/>
    </row>
    <row r="636" spans="2:34" x14ac:dyDescent="0.35">
      <c r="B636" t="s">
        <v>318</v>
      </c>
      <c r="C636" s="16">
        <v>0.46133333333333298</v>
      </c>
      <c r="D636" s="16">
        <v>0.43321299638989202</v>
      </c>
      <c r="E636" s="16">
        <v>0.48275862068965503</v>
      </c>
      <c r="F636" s="16">
        <v>0.56140350877193002</v>
      </c>
      <c r="G636" s="16"/>
      <c r="H636" s="16">
        <v>0.52777777777777801</v>
      </c>
      <c r="I636" s="16">
        <v>0.34246575342465801</v>
      </c>
      <c r="J636" s="16">
        <v>0.48648648648648701</v>
      </c>
      <c r="K636" s="16">
        <v>0.4375</v>
      </c>
      <c r="L636" s="16">
        <v>0.56666666666666698</v>
      </c>
      <c r="M636" s="16">
        <v>0.6</v>
      </c>
      <c r="N636" s="16">
        <v>0.537313432835821</v>
      </c>
      <c r="O636" s="16">
        <v>0.45454545454545497</v>
      </c>
      <c r="P636" s="16">
        <v>0</v>
      </c>
      <c r="Q636" s="16">
        <v>0</v>
      </c>
      <c r="R636" s="16">
        <v>0</v>
      </c>
      <c r="S636" s="16">
        <v>0.33333333333333298</v>
      </c>
      <c r="T636" s="16">
        <v>0.55555555555555602</v>
      </c>
      <c r="U636" s="16">
        <v>0</v>
      </c>
      <c r="V636" s="16">
        <v>0.5</v>
      </c>
      <c r="W636" s="16">
        <v>0.5</v>
      </c>
      <c r="X636" s="16">
        <v>0.6</v>
      </c>
      <c r="Y636" s="16"/>
      <c r="Z636" s="16">
        <v>0.45552560646900297</v>
      </c>
      <c r="AA636" s="16">
        <v>1</v>
      </c>
      <c r="AB636" s="16"/>
      <c r="AC636" s="16"/>
      <c r="AD636" s="16"/>
      <c r="AE636" s="16"/>
      <c r="AF636" s="16"/>
      <c r="AG636" s="16"/>
      <c r="AH636" s="16"/>
    </row>
    <row r="637" spans="2:34" x14ac:dyDescent="0.35">
      <c r="B637" t="s">
        <v>319</v>
      </c>
      <c r="C637" s="16">
        <v>0.197333333333333</v>
      </c>
      <c r="D637" s="16">
        <v>0.21660649819494601</v>
      </c>
      <c r="E637" s="16">
        <v>0.20689655172413801</v>
      </c>
      <c r="F637" s="16">
        <v>0.105263157894737</v>
      </c>
      <c r="G637" s="16"/>
      <c r="H637" s="16">
        <v>0.194444444444444</v>
      </c>
      <c r="I637" s="16">
        <v>0.24657534246575299</v>
      </c>
      <c r="J637" s="16">
        <v>0.162162162162162</v>
      </c>
      <c r="K637" s="16">
        <v>0.16666666666666699</v>
      </c>
      <c r="L637" s="16">
        <v>0.21666666666666701</v>
      </c>
      <c r="M637" s="16">
        <v>0</v>
      </c>
      <c r="N637" s="16">
        <v>0.19402985074626899</v>
      </c>
      <c r="O637" s="16">
        <v>0.18181818181818199</v>
      </c>
      <c r="P637" s="16">
        <v>0.66666666666666696</v>
      </c>
      <c r="Q637" s="16">
        <v>0</v>
      </c>
      <c r="R637" s="16">
        <v>0</v>
      </c>
      <c r="S637" s="16">
        <v>0</v>
      </c>
      <c r="T637" s="16">
        <v>0.11111111111111099</v>
      </c>
      <c r="U637" s="16">
        <v>0.6</v>
      </c>
      <c r="V637" s="16">
        <v>0</v>
      </c>
      <c r="W637" s="16">
        <v>0.5</v>
      </c>
      <c r="X637" s="16">
        <v>0</v>
      </c>
      <c r="Y637" s="16"/>
      <c r="Z637" s="16">
        <v>0.199460916442049</v>
      </c>
      <c r="AA637" s="16">
        <v>0</v>
      </c>
      <c r="AB637" s="16"/>
      <c r="AC637" s="16"/>
      <c r="AD637" s="16"/>
      <c r="AE637" s="16"/>
      <c r="AF637" s="16"/>
      <c r="AG637" s="16"/>
      <c r="AH637" s="16"/>
    </row>
    <row r="638" spans="2:34" x14ac:dyDescent="0.35">
      <c r="B638" t="s">
        <v>320</v>
      </c>
      <c r="C638" s="16">
        <v>2.4E-2</v>
      </c>
      <c r="D638" s="16">
        <v>2.1660649819494601E-2</v>
      </c>
      <c r="E638" s="16">
        <v>0</v>
      </c>
      <c r="F638" s="16">
        <v>5.2631578947368397E-2</v>
      </c>
      <c r="G638" s="16"/>
      <c r="H638" s="16">
        <v>5.5555555555555601E-2</v>
      </c>
      <c r="I638" s="16">
        <v>1.3698630136986301E-2</v>
      </c>
      <c r="J638" s="16">
        <v>2.7027027027027001E-2</v>
      </c>
      <c r="K638" s="16">
        <v>0</v>
      </c>
      <c r="L638" s="16">
        <v>3.3333333333333298E-2</v>
      </c>
      <c r="M638" s="16">
        <v>0</v>
      </c>
      <c r="N638" s="16">
        <v>1.49253731343284E-2</v>
      </c>
      <c r="O638" s="16">
        <v>0</v>
      </c>
      <c r="P638" s="16">
        <v>0</v>
      </c>
      <c r="Q638" s="16">
        <v>0.25</v>
      </c>
      <c r="R638" s="16">
        <v>0</v>
      </c>
      <c r="S638" s="16">
        <v>0</v>
      </c>
      <c r="T638" s="16">
        <v>0</v>
      </c>
      <c r="U638" s="16">
        <v>0</v>
      </c>
      <c r="V638" s="16">
        <v>0</v>
      </c>
      <c r="W638" s="16">
        <v>0</v>
      </c>
      <c r="X638" s="16">
        <v>0.2</v>
      </c>
      <c r="Y638" s="16"/>
      <c r="Z638" s="16">
        <v>2.4258760107816701E-2</v>
      </c>
      <c r="AA638" s="16">
        <v>0</v>
      </c>
      <c r="AB638" s="16"/>
      <c r="AC638" s="16"/>
      <c r="AD638" s="16"/>
      <c r="AE638" s="16"/>
      <c r="AF638" s="16"/>
      <c r="AG638" s="16"/>
      <c r="AH638" s="16"/>
    </row>
    <row r="639" spans="2:34" x14ac:dyDescent="0.35">
      <c r="B639" t="s">
        <v>321</v>
      </c>
      <c r="C639" s="16">
        <v>8.0000000000000002E-3</v>
      </c>
      <c r="D639" s="16">
        <v>1.0830324909747301E-2</v>
      </c>
      <c r="E639" s="16">
        <v>0</v>
      </c>
      <c r="F639" s="16">
        <v>0</v>
      </c>
      <c r="G639" s="16"/>
      <c r="H639" s="16">
        <v>0</v>
      </c>
      <c r="I639" s="16">
        <v>1.3698630136986301E-2</v>
      </c>
      <c r="J639" s="16">
        <v>0</v>
      </c>
      <c r="K639" s="16">
        <v>0</v>
      </c>
      <c r="L639" s="16">
        <v>3.3333333333333298E-2</v>
      </c>
      <c r="M639" s="16">
        <v>0</v>
      </c>
      <c r="N639" s="16">
        <v>0</v>
      </c>
      <c r="O639" s="16">
        <v>0</v>
      </c>
      <c r="P639" s="16">
        <v>0</v>
      </c>
      <c r="Q639" s="16">
        <v>0</v>
      </c>
      <c r="R639" s="16">
        <v>0</v>
      </c>
      <c r="S639" s="16">
        <v>0</v>
      </c>
      <c r="T639" s="16">
        <v>0</v>
      </c>
      <c r="U639" s="16">
        <v>0</v>
      </c>
      <c r="V639" s="16">
        <v>0</v>
      </c>
      <c r="W639" s="16">
        <v>0</v>
      </c>
      <c r="X639" s="16">
        <v>0</v>
      </c>
      <c r="Y639" s="16"/>
      <c r="Z639" s="16">
        <v>8.0862533692722394E-3</v>
      </c>
      <c r="AA639" s="16">
        <v>0</v>
      </c>
      <c r="AB639" s="16"/>
      <c r="AC639" s="16"/>
      <c r="AD639" s="16"/>
      <c r="AE639" s="16"/>
      <c r="AF639" s="16"/>
      <c r="AG639" s="16"/>
      <c r="AH639" s="16"/>
    </row>
    <row r="640" spans="2:34" x14ac:dyDescent="0.35">
      <c r="B640" t="s">
        <v>97</v>
      </c>
      <c r="C640" s="16">
        <v>7.7333333333333296E-2</v>
      </c>
      <c r="D640" s="16">
        <v>9.3862815884476494E-2</v>
      </c>
      <c r="E640" s="16">
        <v>0</v>
      </c>
      <c r="F640" s="16">
        <v>1.7543859649122799E-2</v>
      </c>
      <c r="G640" s="16"/>
      <c r="H640" s="16">
        <v>5.5555555555555601E-2</v>
      </c>
      <c r="I640" s="16">
        <v>8.2191780821917804E-2</v>
      </c>
      <c r="J640" s="16">
        <v>0.108108108108108</v>
      </c>
      <c r="K640" s="16">
        <v>8.3333333333333301E-2</v>
      </c>
      <c r="L640" s="16">
        <v>3.3333333333333298E-2</v>
      </c>
      <c r="M640" s="16">
        <v>0</v>
      </c>
      <c r="N640" s="16">
        <v>7.4626865671641798E-2</v>
      </c>
      <c r="O640" s="16">
        <v>9.0909090909090898E-2</v>
      </c>
      <c r="P640" s="16">
        <v>0</v>
      </c>
      <c r="Q640" s="16">
        <v>0</v>
      </c>
      <c r="R640" s="16">
        <v>0.5</v>
      </c>
      <c r="S640" s="16">
        <v>0.33333333333333298</v>
      </c>
      <c r="T640" s="16">
        <v>0.11111111111111099</v>
      </c>
      <c r="U640" s="16">
        <v>0.2</v>
      </c>
      <c r="V640" s="16">
        <v>0</v>
      </c>
      <c r="W640" s="16">
        <v>0</v>
      </c>
      <c r="X640" s="16">
        <v>0</v>
      </c>
      <c r="Y640" s="16"/>
      <c r="Z640" s="16">
        <v>7.8167115902965004E-2</v>
      </c>
      <c r="AA640" s="16">
        <v>0</v>
      </c>
      <c r="AB640" s="16"/>
      <c r="AC640" s="16"/>
      <c r="AD640" s="16"/>
      <c r="AE640" s="16"/>
      <c r="AF640" s="16"/>
      <c r="AG640" s="16"/>
      <c r="AH640" s="16"/>
    </row>
    <row r="641" spans="2:34" x14ac:dyDescent="0.35"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</row>
    <row r="642" spans="2:34" x14ac:dyDescent="0.35">
      <c r="B642" s="6" t="s">
        <v>326</v>
      </c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</row>
    <row r="643" spans="2:34" x14ac:dyDescent="0.35">
      <c r="B643" s="23" t="s">
        <v>47</v>
      </c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</row>
    <row r="644" spans="2:34" x14ac:dyDescent="0.35">
      <c r="B644" t="s">
        <v>317</v>
      </c>
      <c r="C644" s="16">
        <v>0.30399999999999999</v>
      </c>
      <c r="D644" s="16">
        <v>0.29963898916967502</v>
      </c>
      <c r="E644" s="16">
        <v>0.41379310344827602</v>
      </c>
      <c r="F644" s="16">
        <v>0.28070175438596501</v>
      </c>
      <c r="G644" s="16"/>
      <c r="H644" s="16">
        <v>0.27777777777777801</v>
      </c>
      <c r="I644" s="16">
        <v>0.24657534246575299</v>
      </c>
      <c r="J644" s="16">
        <v>0.29729729729729698</v>
      </c>
      <c r="K644" s="16">
        <v>0.4375</v>
      </c>
      <c r="L644" s="16">
        <v>0.18333333333333299</v>
      </c>
      <c r="M644" s="16">
        <v>0.8</v>
      </c>
      <c r="N644" s="16">
        <v>0.31343283582089598</v>
      </c>
      <c r="O644" s="16">
        <v>0.36363636363636398</v>
      </c>
      <c r="P644" s="16">
        <v>0.33333333333333298</v>
      </c>
      <c r="Q644" s="16">
        <v>0.75</v>
      </c>
      <c r="R644" s="16">
        <v>0.5</v>
      </c>
      <c r="S644" s="16">
        <v>0.5</v>
      </c>
      <c r="T644" s="16">
        <v>0.44444444444444398</v>
      </c>
      <c r="U644" s="16">
        <v>0</v>
      </c>
      <c r="V644" s="16">
        <v>0.5</v>
      </c>
      <c r="W644" s="16">
        <v>0</v>
      </c>
      <c r="X644" s="16">
        <v>0.2</v>
      </c>
      <c r="Y644" s="16"/>
      <c r="Z644" s="16">
        <v>0.30458221024258803</v>
      </c>
      <c r="AA644" s="16">
        <v>0.5</v>
      </c>
      <c r="AB644" s="16"/>
      <c r="AC644" s="16"/>
      <c r="AD644" s="16"/>
      <c r="AE644" s="16"/>
      <c r="AF644" s="16"/>
      <c r="AG644" s="16"/>
      <c r="AH644" s="16"/>
    </row>
    <row r="645" spans="2:34" x14ac:dyDescent="0.35">
      <c r="B645" t="s">
        <v>318</v>
      </c>
      <c r="C645" s="16">
        <v>0.42399999999999999</v>
      </c>
      <c r="D645" s="16">
        <v>0.42960288808664299</v>
      </c>
      <c r="E645" s="16">
        <v>0.37931034482758602</v>
      </c>
      <c r="F645" s="16">
        <v>0.40350877192982498</v>
      </c>
      <c r="G645" s="16"/>
      <c r="H645" s="16">
        <v>0.52777777777777801</v>
      </c>
      <c r="I645" s="16">
        <v>0.42465753424657499</v>
      </c>
      <c r="J645" s="16">
        <v>0.43243243243243201</v>
      </c>
      <c r="K645" s="16">
        <v>0.33333333333333298</v>
      </c>
      <c r="L645" s="16">
        <v>0.53333333333333299</v>
      </c>
      <c r="M645" s="16">
        <v>0.2</v>
      </c>
      <c r="N645" s="16">
        <v>0.44776119402985098</v>
      </c>
      <c r="O645" s="16">
        <v>0.18181818181818199</v>
      </c>
      <c r="P645" s="16">
        <v>0.33333333333333298</v>
      </c>
      <c r="Q645" s="16">
        <v>0</v>
      </c>
      <c r="R645" s="16">
        <v>0</v>
      </c>
      <c r="S645" s="16">
        <v>0.16666666666666699</v>
      </c>
      <c r="T645" s="16">
        <v>0.33333333333333298</v>
      </c>
      <c r="U645" s="16">
        <v>0.6</v>
      </c>
      <c r="V645" s="16">
        <v>0.5</v>
      </c>
      <c r="W645" s="16">
        <v>0.5</v>
      </c>
      <c r="X645" s="16">
        <v>0.4</v>
      </c>
      <c r="Y645" s="16"/>
      <c r="Z645" s="16">
        <v>0.420485175202156</v>
      </c>
      <c r="AA645" s="16">
        <v>0.5</v>
      </c>
      <c r="AB645" s="16"/>
      <c r="AC645" s="16"/>
      <c r="AD645" s="16"/>
      <c r="AE645" s="16"/>
      <c r="AF645" s="16"/>
      <c r="AG645" s="16"/>
      <c r="AH645" s="16"/>
    </row>
    <row r="646" spans="2:34" x14ac:dyDescent="0.35">
      <c r="B646" t="s">
        <v>319</v>
      </c>
      <c r="C646" s="16">
        <v>0.17066666666666699</v>
      </c>
      <c r="D646" s="16">
        <v>0.16967509025270799</v>
      </c>
      <c r="E646" s="16">
        <v>0.17241379310344801</v>
      </c>
      <c r="F646" s="16">
        <v>0.19298245614035101</v>
      </c>
      <c r="G646" s="16"/>
      <c r="H646" s="16">
        <v>0.194444444444444</v>
      </c>
      <c r="I646" s="16">
        <v>0.232876712328767</v>
      </c>
      <c r="J646" s="16">
        <v>8.1081081081081099E-2</v>
      </c>
      <c r="K646" s="16">
        <v>0.14583333333333301</v>
      </c>
      <c r="L646" s="16">
        <v>0.18333333333333299</v>
      </c>
      <c r="M646" s="16">
        <v>0</v>
      </c>
      <c r="N646" s="16">
        <v>0.164179104477612</v>
      </c>
      <c r="O646" s="16">
        <v>0.36363636363636398</v>
      </c>
      <c r="P646" s="16">
        <v>0</v>
      </c>
      <c r="Q646" s="16">
        <v>0</v>
      </c>
      <c r="R646" s="16">
        <v>0</v>
      </c>
      <c r="S646" s="16">
        <v>0</v>
      </c>
      <c r="T646" s="16">
        <v>0</v>
      </c>
      <c r="U646" s="16">
        <v>0.2</v>
      </c>
      <c r="V646" s="16">
        <v>0</v>
      </c>
      <c r="W646" s="16">
        <v>0.5</v>
      </c>
      <c r="X646" s="16">
        <v>0.4</v>
      </c>
      <c r="Y646" s="16"/>
      <c r="Z646" s="16">
        <v>0.17250673854447399</v>
      </c>
      <c r="AA646" s="16">
        <v>0</v>
      </c>
      <c r="AB646" s="16"/>
      <c r="AC646" s="16"/>
      <c r="AD646" s="16"/>
      <c r="AE646" s="16"/>
      <c r="AF646" s="16"/>
      <c r="AG646" s="16"/>
      <c r="AH646" s="16"/>
    </row>
    <row r="647" spans="2:34" x14ac:dyDescent="0.35">
      <c r="B647" t="s">
        <v>320</v>
      </c>
      <c r="C647" s="16">
        <v>2.9333333333333302E-2</v>
      </c>
      <c r="D647" s="16">
        <v>2.1660649819494601E-2</v>
      </c>
      <c r="E647" s="16">
        <v>3.4482758620689703E-2</v>
      </c>
      <c r="F647" s="16">
        <v>5.2631578947368397E-2</v>
      </c>
      <c r="G647" s="16"/>
      <c r="H647" s="16">
        <v>0</v>
      </c>
      <c r="I647" s="16">
        <v>2.7397260273972601E-2</v>
      </c>
      <c r="J647" s="16">
        <v>8.1081081081081099E-2</v>
      </c>
      <c r="K647" s="16">
        <v>0</v>
      </c>
      <c r="L647" s="16">
        <v>3.3333333333333298E-2</v>
      </c>
      <c r="M647" s="16">
        <v>0</v>
      </c>
      <c r="N647" s="16">
        <v>0</v>
      </c>
      <c r="O647" s="16">
        <v>9.0909090909090898E-2</v>
      </c>
      <c r="P647" s="16">
        <v>0.33333333333333298</v>
      </c>
      <c r="Q647" s="16">
        <v>0.25</v>
      </c>
      <c r="R647" s="16">
        <v>0</v>
      </c>
      <c r="S647" s="16">
        <v>0</v>
      </c>
      <c r="T647" s="16">
        <v>0.11111111111111099</v>
      </c>
      <c r="U647" s="16">
        <v>0</v>
      </c>
      <c r="V647" s="16">
        <v>0</v>
      </c>
      <c r="W647" s="16">
        <v>0</v>
      </c>
      <c r="X647" s="16">
        <v>0</v>
      </c>
      <c r="Y647" s="16"/>
      <c r="Z647" s="16">
        <v>2.9649595687331502E-2</v>
      </c>
      <c r="AA647" s="16">
        <v>0</v>
      </c>
      <c r="AB647" s="16"/>
      <c r="AC647" s="16"/>
      <c r="AD647" s="16"/>
      <c r="AE647" s="16"/>
      <c r="AF647" s="16"/>
      <c r="AG647" s="16"/>
      <c r="AH647" s="16"/>
    </row>
    <row r="648" spans="2:34" x14ac:dyDescent="0.35">
      <c r="B648" t="s">
        <v>321</v>
      </c>
      <c r="C648" s="16">
        <v>1.3333333333333299E-2</v>
      </c>
      <c r="D648" s="16">
        <v>1.0830324909747301E-2</v>
      </c>
      <c r="E648" s="16">
        <v>0</v>
      </c>
      <c r="F648" s="16">
        <v>3.5087719298245598E-2</v>
      </c>
      <c r="G648" s="16"/>
      <c r="H648" s="16">
        <v>0</v>
      </c>
      <c r="I648" s="16">
        <v>1.3698630136986301E-2</v>
      </c>
      <c r="J648" s="16">
        <v>0</v>
      </c>
      <c r="K648" s="16">
        <v>0</v>
      </c>
      <c r="L648" s="16">
        <v>3.3333333333333298E-2</v>
      </c>
      <c r="M648" s="16">
        <v>0</v>
      </c>
      <c r="N648" s="16">
        <v>2.9850746268656699E-2</v>
      </c>
      <c r="O648" s="16">
        <v>0</v>
      </c>
      <c r="P648" s="16">
        <v>0</v>
      </c>
      <c r="Q648" s="16">
        <v>0</v>
      </c>
      <c r="R648" s="16">
        <v>0</v>
      </c>
      <c r="S648" s="16">
        <v>0</v>
      </c>
      <c r="T648" s="16">
        <v>0</v>
      </c>
      <c r="U648" s="16">
        <v>0</v>
      </c>
      <c r="V648" s="16">
        <v>0</v>
      </c>
      <c r="W648" s="16">
        <v>0</v>
      </c>
      <c r="X648" s="16">
        <v>0</v>
      </c>
      <c r="Y648" s="16"/>
      <c r="Z648" s="16">
        <v>1.3477088948787099E-2</v>
      </c>
      <c r="AA648" s="16">
        <v>0</v>
      </c>
      <c r="AB648" s="16"/>
      <c r="AC648" s="16"/>
      <c r="AD648" s="16"/>
      <c r="AE648" s="16"/>
      <c r="AF648" s="16"/>
      <c r="AG648" s="16"/>
      <c r="AH648" s="16"/>
    </row>
    <row r="649" spans="2:34" x14ac:dyDescent="0.35">
      <c r="B649" t="s">
        <v>97</v>
      </c>
      <c r="C649" s="16">
        <v>5.86666666666667E-2</v>
      </c>
      <c r="D649" s="16">
        <v>6.8592057761732897E-2</v>
      </c>
      <c r="E649" s="16">
        <v>0</v>
      </c>
      <c r="F649" s="16">
        <v>3.5087719298245598E-2</v>
      </c>
      <c r="G649" s="16"/>
      <c r="H649" s="16">
        <v>0</v>
      </c>
      <c r="I649" s="16">
        <v>5.4794520547945202E-2</v>
      </c>
      <c r="J649" s="16">
        <v>0.108108108108108</v>
      </c>
      <c r="K649" s="16">
        <v>8.3333333333333301E-2</v>
      </c>
      <c r="L649" s="16">
        <v>3.3333333333333298E-2</v>
      </c>
      <c r="M649" s="16">
        <v>0</v>
      </c>
      <c r="N649" s="16">
        <v>4.47761194029851E-2</v>
      </c>
      <c r="O649" s="16">
        <v>0</v>
      </c>
      <c r="P649" s="16">
        <v>0</v>
      </c>
      <c r="Q649" s="16">
        <v>0</v>
      </c>
      <c r="R649" s="16">
        <v>0.5</v>
      </c>
      <c r="S649" s="16">
        <v>0.33333333333333298</v>
      </c>
      <c r="T649" s="16">
        <v>0.11111111111111099</v>
      </c>
      <c r="U649" s="16">
        <v>0.2</v>
      </c>
      <c r="V649" s="16">
        <v>0</v>
      </c>
      <c r="W649" s="16">
        <v>0</v>
      </c>
      <c r="X649" s="16">
        <v>0</v>
      </c>
      <c r="Y649" s="16"/>
      <c r="Z649" s="16">
        <v>5.92991913746631E-2</v>
      </c>
      <c r="AA649" s="16">
        <v>0</v>
      </c>
      <c r="AB649" s="16"/>
      <c r="AC649" s="16"/>
      <c r="AD649" s="16"/>
      <c r="AE649" s="16"/>
      <c r="AF649" s="16"/>
      <c r="AG649" s="16"/>
      <c r="AH649" s="16"/>
    </row>
    <row r="650" spans="2:34" x14ac:dyDescent="0.35"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</row>
    <row r="651" spans="2:34" x14ac:dyDescent="0.35">
      <c r="B651" s="6" t="s">
        <v>327</v>
      </c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</row>
    <row r="652" spans="2:34" x14ac:dyDescent="0.35">
      <c r="B652" s="23" t="s">
        <v>47</v>
      </c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</row>
    <row r="653" spans="2:34" x14ac:dyDescent="0.35">
      <c r="B653" t="s">
        <v>317</v>
      </c>
      <c r="C653" s="16">
        <v>0.32800000000000001</v>
      </c>
      <c r="D653" s="16">
        <v>0.324909747292419</v>
      </c>
      <c r="E653" s="16">
        <v>0.58620689655172398</v>
      </c>
      <c r="F653" s="16">
        <v>0.21052631578947401</v>
      </c>
      <c r="G653" s="16"/>
      <c r="H653" s="16">
        <v>0.194444444444444</v>
      </c>
      <c r="I653" s="16">
        <v>0.38356164383561597</v>
      </c>
      <c r="J653" s="16">
        <v>0.32432432432432401</v>
      </c>
      <c r="K653" s="16">
        <v>0.4375</v>
      </c>
      <c r="L653" s="16">
        <v>0.2</v>
      </c>
      <c r="M653" s="16">
        <v>0.4</v>
      </c>
      <c r="N653" s="16">
        <v>0.31343283582089598</v>
      </c>
      <c r="O653" s="16">
        <v>0.45454545454545497</v>
      </c>
      <c r="P653" s="16">
        <v>0.33333333333333298</v>
      </c>
      <c r="Q653" s="16">
        <v>0.75</v>
      </c>
      <c r="R653" s="16">
        <v>0.5</v>
      </c>
      <c r="S653" s="16">
        <v>0.5</v>
      </c>
      <c r="T653" s="16">
        <v>0.33333333333333298</v>
      </c>
      <c r="U653" s="16">
        <v>0.4</v>
      </c>
      <c r="V653" s="16">
        <v>0</v>
      </c>
      <c r="W653" s="16">
        <v>0</v>
      </c>
      <c r="X653" s="16">
        <v>0.4</v>
      </c>
      <c r="Y653" s="16"/>
      <c r="Z653" s="16">
        <v>0.33153638814016201</v>
      </c>
      <c r="AA653" s="16">
        <v>0</v>
      </c>
      <c r="AB653" s="16"/>
      <c r="AC653" s="16"/>
      <c r="AD653" s="16"/>
      <c r="AE653" s="16"/>
      <c r="AF653" s="16"/>
      <c r="AG653" s="16"/>
      <c r="AH653" s="16"/>
    </row>
    <row r="654" spans="2:34" x14ac:dyDescent="0.35">
      <c r="B654" t="s">
        <v>318</v>
      </c>
      <c r="C654" s="16">
        <v>0.39200000000000002</v>
      </c>
      <c r="D654" s="16">
        <v>0.38989169675090302</v>
      </c>
      <c r="E654" s="16">
        <v>0.24137931034482801</v>
      </c>
      <c r="F654" s="16">
        <v>0.49122807017543901</v>
      </c>
      <c r="G654" s="16"/>
      <c r="H654" s="16">
        <v>0.44444444444444398</v>
      </c>
      <c r="I654" s="16">
        <v>0.36986301369863001</v>
      </c>
      <c r="J654" s="16">
        <v>0.43243243243243201</v>
      </c>
      <c r="K654" s="16">
        <v>0.3125</v>
      </c>
      <c r="L654" s="16">
        <v>0.51666666666666705</v>
      </c>
      <c r="M654" s="16">
        <v>0.6</v>
      </c>
      <c r="N654" s="16">
        <v>0.43283582089552203</v>
      </c>
      <c r="O654" s="16">
        <v>0</v>
      </c>
      <c r="P654" s="16">
        <v>0.33333333333333298</v>
      </c>
      <c r="Q654" s="16">
        <v>0</v>
      </c>
      <c r="R654" s="16">
        <v>0.5</v>
      </c>
      <c r="S654" s="16">
        <v>0</v>
      </c>
      <c r="T654" s="16">
        <v>0.33333333333333298</v>
      </c>
      <c r="U654" s="16">
        <v>0</v>
      </c>
      <c r="V654" s="16">
        <v>0.5</v>
      </c>
      <c r="W654" s="16">
        <v>1</v>
      </c>
      <c r="X654" s="16">
        <v>0.4</v>
      </c>
      <c r="Y654" s="16"/>
      <c r="Z654" s="16">
        <v>0.38544474393530997</v>
      </c>
      <c r="AA654" s="16">
        <v>1</v>
      </c>
      <c r="AB654" s="16"/>
      <c r="AC654" s="16"/>
      <c r="AD654" s="16"/>
      <c r="AE654" s="16"/>
      <c r="AF654" s="16"/>
      <c r="AG654" s="16"/>
      <c r="AH654" s="16"/>
    </row>
    <row r="655" spans="2:34" x14ac:dyDescent="0.35">
      <c r="B655" t="s">
        <v>319</v>
      </c>
      <c r="C655" s="16">
        <v>0.146666666666667</v>
      </c>
      <c r="D655" s="16">
        <v>0.14440433212996401</v>
      </c>
      <c r="E655" s="16">
        <v>0.13793103448275901</v>
      </c>
      <c r="F655" s="16">
        <v>0.175438596491228</v>
      </c>
      <c r="G655" s="16"/>
      <c r="H655" s="16">
        <v>0.16666666666666699</v>
      </c>
      <c r="I655" s="16">
        <v>0.164383561643836</v>
      </c>
      <c r="J655" s="16">
        <v>0.108108108108108</v>
      </c>
      <c r="K655" s="16">
        <v>0.16666666666666699</v>
      </c>
      <c r="L655" s="16">
        <v>0.15</v>
      </c>
      <c r="M655" s="16">
        <v>0</v>
      </c>
      <c r="N655" s="16">
        <v>0.104477611940299</v>
      </c>
      <c r="O655" s="16">
        <v>0.45454545454545497</v>
      </c>
      <c r="P655" s="16">
        <v>0.33333333333333298</v>
      </c>
      <c r="Q655" s="16">
        <v>0</v>
      </c>
      <c r="R655" s="16">
        <v>0</v>
      </c>
      <c r="S655" s="16">
        <v>0.16666666666666699</v>
      </c>
      <c r="T655" s="16">
        <v>0</v>
      </c>
      <c r="U655" s="16">
        <v>0.2</v>
      </c>
      <c r="V655" s="16">
        <v>0</v>
      </c>
      <c r="W655" s="16">
        <v>0</v>
      </c>
      <c r="X655" s="16">
        <v>0.2</v>
      </c>
      <c r="Y655" s="16"/>
      <c r="Z655" s="16">
        <v>0.14824797843665799</v>
      </c>
      <c r="AA655" s="16">
        <v>0</v>
      </c>
      <c r="AB655" s="16"/>
      <c r="AC655" s="16"/>
      <c r="AD655" s="16"/>
      <c r="AE655" s="16"/>
      <c r="AF655" s="16"/>
      <c r="AG655" s="16"/>
      <c r="AH655" s="16"/>
    </row>
    <row r="656" spans="2:34" x14ac:dyDescent="0.35">
      <c r="B656" t="s">
        <v>320</v>
      </c>
      <c r="C656" s="16">
        <v>6.4000000000000001E-2</v>
      </c>
      <c r="D656" s="16">
        <v>5.4151624548736503E-2</v>
      </c>
      <c r="E656" s="16">
        <v>3.4482758620689703E-2</v>
      </c>
      <c r="F656" s="16">
        <v>8.7719298245614002E-2</v>
      </c>
      <c r="G656" s="16"/>
      <c r="H656" s="16">
        <v>0.13888888888888901</v>
      </c>
      <c r="I656" s="16">
        <v>1.3698630136986301E-2</v>
      </c>
      <c r="J656" s="16">
        <v>8.1081081081081099E-2</v>
      </c>
      <c r="K656" s="16">
        <v>2.0833333333333301E-2</v>
      </c>
      <c r="L656" s="16">
        <v>0.1</v>
      </c>
      <c r="M656" s="16">
        <v>0</v>
      </c>
      <c r="N656" s="16">
        <v>7.4626865671641798E-2</v>
      </c>
      <c r="O656" s="16">
        <v>0</v>
      </c>
      <c r="P656" s="16">
        <v>0</v>
      </c>
      <c r="Q656" s="16">
        <v>0.25</v>
      </c>
      <c r="R656" s="16">
        <v>0</v>
      </c>
      <c r="S656" s="16">
        <v>0</v>
      </c>
      <c r="T656" s="16">
        <v>0.22222222222222199</v>
      </c>
      <c r="U656" s="16">
        <v>0</v>
      </c>
      <c r="V656" s="16">
        <v>0</v>
      </c>
      <c r="W656" s="16">
        <v>0</v>
      </c>
      <c r="X656" s="16">
        <v>0</v>
      </c>
      <c r="Y656" s="16"/>
      <c r="Z656" s="16">
        <v>6.4690026954177901E-2</v>
      </c>
      <c r="AA656" s="16">
        <v>0</v>
      </c>
      <c r="AB656" s="16"/>
      <c r="AC656" s="16"/>
      <c r="AD656" s="16"/>
      <c r="AE656" s="16"/>
      <c r="AF656" s="16"/>
      <c r="AG656" s="16"/>
      <c r="AH656" s="16"/>
    </row>
    <row r="657" spans="2:34" x14ac:dyDescent="0.35">
      <c r="B657" t="s">
        <v>321</v>
      </c>
      <c r="C657" s="16">
        <v>1.0666666666666699E-2</v>
      </c>
      <c r="D657" s="16">
        <v>1.4440433212996401E-2</v>
      </c>
      <c r="E657" s="16">
        <v>0</v>
      </c>
      <c r="F657" s="16">
        <v>0</v>
      </c>
      <c r="G657" s="16"/>
      <c r="H657" s="16">
        <v>0</v>
      </c>
      <c r="I657" s="16">
        <v>1.3698630136986301E-2</v>
      </c>
      <c r="J657" s="16">
        <v>0</v>
      </c>
      <c r="K657" s="16">
        <v>0</v>
      </c>
      <c r="L657" s="16">
        <v>0</v>
      </c>
      <c r="M657" s="16">
        <v>0</v>
      </c>
      <c r="N657" s="16">
        <v>1.49253731343284E-2</v>
      </c>
      <c r="O657" s="16">
        <v>0</v>
      </c>
      <c r="P657" s="16">
        <v>0</v>
      </c>
      <c r="Q657" s="16">
        <v>0</v>
      </c>
      <c r="R657" s="16">
        <v>0</v>
      </c>
      <c r="S657" s="16">
        <v>0.16666666666666699</v>
      </c>
      <c r="T657" s="16">
        <v>0</v>
      </c>
      <c r="U657" s="16">
        <v>0</v>
      </c>
      <c r="V657" s="16">
        <v>0.5</v>
      </c>
      <c r="W657" s="16">
        <v>0</v>
      </c>
      <c r="X657" s="16">
        <v>0</v>
      </c>
      <c r="Y657" s="16"/>
      <c r="Z657" s="16">
        <v>1.07816711590297E-2</v>
      </c>
      <c r="AA657" s="16">
        <v>0</v>
      </c>
      <c r="AB657" s="16"/>
      <c r="AC657" s="16"/>
      <c r="AD657" s="16"/>
      <c r="AE657" s="16"/>
      <c r="AF657" s="16"/>
      <c r="AG657" s="16"/>
      <c r="AH657" s="16"/>
    </row>
    <row r="658" spans="2:34" x14ac:dyDescent="0.35">
      <c r="B658" t="s">
        <v>97</v>
      </c>
      <c r="C658" s="16">
        <v>5.86666666666667E-2</v>
      </c>
      <c r="D658" s="16">
        <v>7.2202166064981907E-2</v>
      </c>
      <c r="E658" s="16">
        <v>0</v>
      </c>
      <c r="F658" s="16">
        <v>3.5087719298245598E-2</v>
      </c>
      <c r="G658" s="16"/>
      <c r="H658" s="16">
        <v>5.5555555555555601E-2</v>
      </c>
      <c r="I658" s="16">
        <v>5.4794520547945202E-2</v>
      </c>
      <c r="J658" s="16">
        <v>5.4054054054054099E-2</v>
      </c>
      <c r="K658" s="16">
        <v>6.25E-2</v>
      </c>
      <c r="L658" s="16">
        <v>3.3333333333333298E-2</v>
      </c>
      <c r="M658" s="16">
        <v>0</v>
      </c>
      <c r="N658" s="16">
        <v>5.9701492537313397E-2</v>
      </c>
      <c r="O658" s="16">
        <v>9.0909090909090898E-2</v>
      </c>
      <c r="P658" s="16">
        <v>0</v>
      </c>
      <c r="Q658" s="16">
        <v>0</v>
      </c>
      <c r="R658" s="16">
        <v>0</v>
      </c>
      <c r="S658" s="16">
        <v>0.16666666666666699</v>
      </c>
      <c r="T658" s="16">
        <v>0.11111111111111099</v>
      </c>
      <c r="U658" s="16">
        <v>0.4</v>
      </c>
      <c r="V658" s="16">
        <v>0</v>
      </c>
      <c r="W658" s="16">
        <v>0</v>
      </c>
      <c r="X658" s="16">
        <v>0</v>
      </c>
      <c r="Y658" s="16"/>
      <c r="Z658" s="16">
        <v>5.92991913746631E-2</v>
      </c>
      <c r="AA658" s="16">
        <v>0</v>
      </c>
      <c r="AB658" s="16"/>
      <c r="AC658" s="16"/>
      <c r="AD658" s="16"/>
      <c r="AE658" s="16"/>
      <c r="AF658" s="16"/>
      <c r="AG658" s="16"/>
      <c r="AH658" s="16"/>
    </row>
    <row r="659" spans="2:34" x14ac:dyDescent="0.35"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</row>
    <row r="660" spans="2:34" x14ac:dyDescent="0.35">
      <c r="B660" s="6" t="s">
        <v>328</v>
      </c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</row>
    <row r="661" spans="2:34" x14ac:dyDescent="0.35">
      <c r="B661" s="23" t="s">
        <v>47</v>
      </c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</row>
    <row r="662" spans="2:34" x14ac:dyDescent="0.35">
      <c r="B662" t="s">
        <v>317</v>
      </c>
      <c r="C662" s="16">
        <v>0.24</v>
      </c>
      <c r="D662" s="16">
        <v>0.22743682310469299</v>
      </c>
      <c r="E662" s="16">
        <v>0.48275862068965503</v>
      </c>
      <c r="F662" s="16">
        <v>0.19298245614035101</v>
      </c>
      <c r="G662" s="16"/>
      <c r="H662" s="16">
        <v>0.194444444444444</v>
      </c>
      <c r="I662" s="16">
        <v>0.26027397260273999</v>
      </c>
      <c r="J662" s="16">
        <v>0.162162162162162</v>
      </c>
      <c r="K662" s="16">
        <v>0.41666666666666702</v>
      </c>
      <c r="L662" s="16">
        <v>0.116666666666667</v>
      </c>
      <c r="M662" s="16">
        <v>0.4</v>
      </c>
      <c r="N662" s="16">
        <v>0.17910447761194001</v>
      </c>
      <c r="O662" s="16">
        <v>0.36363636363636398</v>
      </c>
      <c r="P662" s="16">
        <v>0.33333333333333298</v>
      </c>
      <c r="Q662" s="16">
        <v>0.75</v>
      </c>
      <c r="R662" s="16">
        <v>0.5</v>
      </c>
      <c r="S662" s="16">
        <v>0.33333333333333298</v>
      </c>
      <c r="T662" s="16">
        <v>0.33333333333333298</v>
      </c>
      <c r="U662" s="16">
        <v>0.2</v>
      </c>
      <c r="V662" s="16">
        <v>0.5</v>
      </c>
      <c r="W662" s="16">
        <v>0</v>
      </c>
      <c r="X662" s="16">
        <v>0.2</v>
      </c>
      <c r="Y662" s="16"/>
      <c r="Z662" s="16">
        <v>0.24258760107816699</v>
      </c>
      <c r="AA662" s="16">
        <v>0</v>
      </c>
      <c r="AB662" s="16"/>
      <c r="AC662" s="16"/>
      <c r="AD662" s="16"/>
      <c r="AE662" s="16"/>
      <c r="AF662" s="16"/>
      <c r="AG662" s="16"/>
      <c r="AH662" s="16"/>
    </row>
    <row r="663" spans="2:34" x14ac:dyDescent="0.35">
      <c r="B663" t="s">
        <v>318</v>
      </c>
      <c r="C663" s="16">
        <v>0.42933333333333301</v>
      </c>
      <c r="D663" s="16">
        <v>0.41877256317689499</v>
      </c>
      <c r="E663" s="16">
        <v>0.31034482758620702</v>
      </c>
      <c r="F663" s="16">
        <v>0.49122807017543901</v>
      </c>
      <c r="G663" s="16"/>
      <c r="H663" s="16">
        <v>0.47222222222222199</v>
      </c>
      <c r="I663" s="16">
        <v>0.41095890410958902</v>
      </c>
      <c r="J663" s="16">
        <v>0.43243243243243201</v>
      </c>
      <c r="K663" s="16">
        <v>0.375</v>
      </c>
      <c r="L663" s="16">
        <v>0.51666666666666705</v>
      </c>
      <c r="M663" s="16">
        <v>0.6</v>
      </c>
      <c r="N663" s="16">
        <v>0.49253731343283602</v>
      </c>
      <c r="O663" s="16">
        <v>0.36363636363636398</v>
      </c>
      <c r="P663" s="16">
        <v>0</v>
      </c>
      <c r="Q663" s="16">
        <v>0</v>
      </c>
      <c r="R663" s="16">
        <v>0.5</v>
      </c>
      <c r="S663" s="16">
        <v>0</v>
      </c>
      <c r="T663" s="16">
        <v>0.44444444444444398</v>
      </c>
      <c r="U663" s="16">
        <v>0</v>
      </c>
      <c r="V663" s="16">
        <v>0.5</v>
      </c>
      <c r="W663" s="16">
        <v>0.5</v>
      </c>
      <c r="X663" s="16">
        <v>0.4</v>
      </c>
      <c r="Y663" s="16"/>
      <c r="Z663" s="16">
        <v>0.42318059299191402</v>
      </c>
      <c r="AA663" s="16">
        <v>1</v>
      </c>
      <c r="AB663" s="16"/>
      <c r="AC663" s="16"/>
      <c r="AD663" s="16"/>
      <c r="AE663" s="16"/>
      <c r="AF663" s="16"/>
      <c r="AG663" s="16"/>
      <c r="AH663" s="16"/>
    </row>
    <row r="664" spans="2:34" x14ac:dyDescent="0.35">
      <c r="B664" t="s">
        <v>319</v>
      </c>
      <c r="C664" s="16">
        <v>0.21333333333333299</v>
      </c>
      <c r="D664" s="16">
        <v>0.21660649819494601</v>
      </c>
      <c r="E664" s="16">
        <v>0.20689655172413801</v>
      </c>
      <c r="F664" s="16">
        <v>0.22807017543859601</v>
      </c>
      <c r="G664" s="16"/>
      <c r="H664" s="16">
        <v>0.33333333333333298</v>
      </c>
      <c r="I664" s="16">
        <v>0.24657534246575299</v>
      </c>
      <c r="J664" s="16">
        <v>0.24324324324324301</v>
      </c>
      <c r="K664" s="16">
        <v>0.125</v>
      </c>
      <c r="L664" s="16">
        <v>0.233333333333333</v>
      </c>
      <c r="M664" s="16">
        <v>0</v>
      </c>
      <c r="N664" s="16">
        <v>0.17910447761194001</v>
      </c>
      <c r="O664" s="16">
        <v>9.0909090909090898E-2</v>
      </c>
      <c r="P664" s="16">
        <v>0.33333333333333298</v>
      </c>
      <c r="Q664" s="16">
        <v>0.25</v>
      </c>
      <c r="R664" s="16">
        <v>0</v>
      </c>
      <c r="S664" s="16">
        <v>0.5</v>
      </c>
      <c r="T664" s="16">
        <v>0</v>
      </c>
      <c r="U664" s="16">
        <v>0.4</v>
      </c>
      <c r="V664" s="16">
        <v>0</v>
      </c>
      <c r="W664" s="16">
        <v>0.5</v>
      </c>
      <c r="X664" s="16">
        <v>0</v>
      </c>
      <c r="Y664" s="16"/>
      <c r="Z664" s="16">
        <v>0.215633423180593</v>
      </c>
      <c r="AA664" s="16">
        <v>0</v>
      </c>
      <c r="AB664" s="16"/>
      <c r="AC664" s="16"/>
      <c r="AD664" s="16"/>
      <c r="AE664" s="16"/>
      <c r="AF664" s="16"/>
      <c r="AG664" s="16"/>
      <c r="AH664" s="16"/>
    </row>
    <row r="665" spans="2:34" x14ac:dyDescent="0.35">
      <c r="B665" t="s">
        <v>320</v>
      </c>
      <c r="C665" s="16">
        <v>3.2000000000000001E-2</v>
      </c>
      <c r="D665" s="16">
        <v>3.9711191335740102E-2</v>
      </c>
      <c r="E665" s="16">
        <v>0</v>
      </c>
      <c r="F665" s="16">
        <v>1.7543859649122799E-2</v>
      </c>
      <c r="G665" s="16"/>
      <c r="H665" s="16">
        <v>0</v>
      </c>
      <c r="I665" s="16">
        <v>1.3698630136986301E-2</v>
      </c>
      <c r="J665" s="16">
        <v>0</v>
      </c>
      <c r="K665" s="16">
        <v>0</v>
      </c>
      <c r="L665" s="16">
        <v>6.6666666666666693E-2</v>
      </c>
      <c r="M665" s="16">
        <v>0</v>
      </c>
      <c r="N665" s="16">
        <v>4.47761194029851E-2</v>
      </c>
      <c r="O665" s="16">
        <v>9.0909090909090898E-2</v>
      </c>
      <c r="P665" s="16">
        <v>0.33333333333333298</v>
      </c>
      <c r="Q665" s="16">
        <v>0</v>
      </c>
      <c r="R665" s="16">
        <v>0</v>
      </c>
      <c r="S665" s="16">
        <v>0</v>
      </c>
      <c r="T665" s="16">
        <v>0.11111111111111099</v>
      </c>
      <c r="U665" s="16">
        <v>0</v>
      </c>
      <c r="V665" s="16">
        <v>0</v>
      </c>
      <c r="W665" s="16">
        <v>0</v>
      </c>
      <c r="X665" s="16">
        <v>0.2</v>
      </c>
      <c r="Y665" s="16"/>
      <c r="Z665" s="16">
        <v>3.2345013477088999E-2</v>
      </c>
      <c r="AA665" s="16">
        <v>0</v>
      </c>
      <c r="AB665" s="16"/>
      <c r="AC665" s="16"/>
      <c r="AD665" s="16"/>
      <c r="AE665" s="16"/>
      <c r="AF665" s="16"/>
      <c r="AG665" s="16"/>
      <c r="AH665" s="16"/>
    </row>
    <row r="666" spans="2:34" x14ac:dyDescent="0.35">
      <c r="B666" t="s">
        <v>321</v>
      </c>
      <c r="C666" s="16">
        <v>1.3333333333333299E-2</v>
      </c>
      <c r="D666" s="16">
        <v>1.0830324909747301E-2</v>
      </c>
      <c r="E666" s="16">
        <v>0</v>
      </c>
      <c r="F666" s="16">
        <v>3.5087719298245598E-2</v>
      </c>
      <c r="G666" s="16"/>
      <c r="H666" s="16">
        <v>0</v>
      </c>
      <c r="I666" s="16">
        <v>1.3698630136986301E-2</v>
      </c>
      <c r="J666" s="16">
        <v>0</v>
      </c>
      <c r="K666" s="16">
        <v>0</v>
      </c>
      <c r="L666" s="16">
        <v>3.3333333333333298E-2</v>
      </c>
      <c r="M666" s="16">
        <v>0</v>
      </c>
      <c r="N666" s="16">
        <v>2.9850746268656699E-2</v>
      </c>
      <c r="O666" s="16">
        <v>0</v>
      </c>
      <c r="P666" s="16">
        <v>0</v>
      </c>
      <c r="Q666" s="16">
        <v>0</v>
      </c>
      <c r="R666" s="16">
        <v>0</v>
      </c>
      <c r="S666" s="16">
        <v>0</v>
      </c>
      <c r="T666" s="16">
        <v>0</v>
      </c>
      <c r="U666" s="16">
        <v>0</v>
      </c>
      <c r="V666" s="16">
        <v>0</v>
      </c>
      <c r="W666" s="16">
        <v>0</v>
      </c>
      <c r="X666" s="16">
        <v>0</v>
      </c>
      <c r="Y666" s="16"/>
      <c r="Z666" s="16">
        <v>1.3477088948787099E-2</v>
      </c>
      <c r="AA666" s="16">
        <v>0</v>
      </c>
      <c r="AB666" s="16"/>
      <c r="AC666" s="16"/>
      <c r="AD666" s="16"/>
      <c r="AE666" s="16"/>
      <c r="AF666" s="16"/>
      <c r="AG666" s="16"/>
      <c r="AH666" s="16"/>
    </row>
    <row r="667" spans="2:34" x14ac:dyDescent="0.35">
      <c r="B667" t="s">
        <v>97</v>
      </c>
      <c r="C667" s="16">
        <v>7.1999999999999995E-2</v>
      </c>
      <c r="D667" s="16">
        <v>8.6642599277978294E-2</v>
      </c>
      <c r="E667" s="16">
        <v>0</v>
      </c>
      <c r="F667" s="16">
        <v>3.5087719298245598E-2</v>
      </c>
      <c r="G667" s="16"/>
      <c r="H667" s="16">
        <v>0</v>
      </c>
      <c r="I667" s="16">
        <v>5.4794520547945202E-2</v>
      </c>
      <c r="J667" s="16">
        <v>0.162162162162162</v>
      </c>
      <c r="K667" s="16">
        <v>8.3333333333333301E-2</v>
      </c>
      <c r="L667" s="16">
        <v>3.3333333333333298E-2</v>
      </c>
      <c r="M667" s="16">
        <v>0</v>
      </c>
      <c r="N667" s="16">
        <v>7.4626865671641798E-2</v>
      </c>
      <c r="O667" s="16">
        <v>9.0909090909090898E-2</v>
      </c>
      <c r="P667" s="16">
        <v>0</v>
      </c>
      <c r="Q667" s="16">
        <v>0</v>
      </c>
      <c r="R667" s="16">
        <v>0</v>
      </c>
      <c r="S667" s="16">
        <v>0.16666666666666699</v>
      </c>
      <c r="T667" s="16">
        <v>0.11111111111111099</v>
      </c>
      <c r="U667" s="16">
        <v>0.4</v>
      </c>
      <c r="V667" s="16">
        <v>0</v>
      </c>
      <c r="W667" s="16">
        <v>0</v>
      </c>
      <c r="X667" s="16">
        <v>0.2</v>
      </c>
      <c r="Y667" s="16"/>
      <c r="Z667" s="16">
        <v>7.2776280323450099E-2</v>
      </c>
      <c r="AA667" s="16">
        <v>0</v>
      </c>
      <c r="AB667" s="16"/>
      <c r="AC667" s="16"/>
      <c r="AD667" s="16"/>
      <c r="AE667" s="16"/>
      <c r="AF667" s="16"/>
      <c r="AG667" s="16"/>
      <c r="AH667" s="16"/>
    </row>
    <row r="668" spans="2:34" x14ac:dyDescent="0.35"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</row>
    <row r="669" spans="2:34" x14ac:dyDescent="0.35">
      <c r="B669" s="6" t="s">
        <v>329</v>
      </c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</row>
    <row r="670" spans="2:34" x14ac:dyDescent="0.35">
      <c r="B670" s="23" t="s">
        <v>47</v>
      </c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</row>
    <row r="671" spans="2:34" x14ac:dyDescent="0.35">
      <c r="B671" t="s">
        <v>317</v>
      </c>
      <c r="C671" s="16">
        <v>0.229333333333333</v>
      </c>
      <c r="D671" s="16">
        <v>0.223826714801444</v>
      </c>
      <c r="E671" s="16">
        <v>0.37931034482758602</v>
      </c>
      <c r="F671" s="16">
        <v>0.19298245614035101</v>
      </c>
      <c r="G671" s="16"/>
      <c r="H671" s="16">
        <v>0.11111111111111099</v>
      </c>
      <c r="I671" s="16">
        <v>0.24657534246575299</v>
      </c>
      <c r="J671" s="16">
        <v>0.21621621621621601</v>
      </c>
      <c r="K671" s="16">
        <v>0.35416666666666702</v>
      </c>
      <c r="L671" s="16">
        <v>0.116666666666667</v>
      </c>
      <c r="M671" s="16">
        <v>0.6</v>
      </c>
      <c r="N671" s="16">
        <v>0.238805970149254</v>
      </c>
      <c r="O671" s="16">
        <v>0.27272727272727298</v>
      </c>
      <c r="P671" s="16">
        <v>0.33333333333333298</v>
      </c>
      <c r="Q671" s="16">
        <v>0.5</v>
      </c>
      <c r="R671" s="16">
        <v>0.5</v>
      </c>
      <c r="S671" s="16">
        <v>0.33333333333333298</v>
      </c>
      <c r="T671" s="16">
        <v>0.11111111111111099</v>
      </c>
      <c r="U671" s="16">
        <v>0.2</v>
      </c>
      <c r="V671" s="16">
        <v>0.5</v>
      </c>
      <c r="W671" s="16">
        <v>0.5</v>
      </c>
      <c r="X671" s="16">
        <v>0</v>
      </c>
      <c r="Y671" s="16"/>
      <c r="Z671" s="16">
        <v>0.22641509433962301</v>
      </c>
      <c r="AA671" s="16">
        <v>1</v>
      </c>
      <c r="AB671" s="16"/>
      <c r="AC671" s="16"/>
      <c r="AD671" s="16"/>
      <c r="AE671" s="16"/>
      <c r="AF671" s="16"/>
      <c r="AG671" s="16"/>
      <c r="AH671" s="16"/>
    </row>
    <row r="672" spans="2:34" x14ac:dyDescent="0.35">
      <c r="B672" t="s">
        <v>318</v>
      </c>
      <c r="C672" s="16">
        <v>0.38666666666666699</v>
      </c>
      <c r="D672" s="16">
        <v>0.36823104693140801</v>
      </c>
      <c r="E672" s="16">
        <v>0.37931034482758602</v>
      </c>
      <c r="F672" s="16">
        <v>0.47368421052631599</v>
      </c>
      <c r="G672" s="16"/>
      <c r="H672" s="16">
        <v>0.41666666666666702</v>
      </c>
      <c r="I672" s="16">
        <v>0.38356164383561597</v>
      </c>
      <c r="J672" s="16">
        <v>0.37837837837837801</v>
      </c>
      <c r="K672" s="16">
        <v>0.41666666666666702</v>
      </c>
      <c r="L672" s="16">
        <v>0.45</v>
      </c>
      <c r="M672" s="16">
        <v>0.4</v>
      </c>
      <c r="N672" s="16">
        <v>0.38805970149253699</v>
      </c>
      <c r="O672" s="16">
        <v>0.18181818181818199</v>
      </c>
      <c r="P672" s="16">
        <v>0.33333333333333298</v>
      </c>
      <c r="Q672" s="16">
        <v>0</v>
      </c>
      <c r="R672" s="16">
        <v>0.5</v>
      </c>
      <c r="S672" s="16">
        <v>0</v>
      </c>
      <c r="T672" s="16">
        <v>0.55555555555555602</v>
      </c>
      <c r="U672" s="16">
        <v>0</v>
      </c>
      <c r="V672" s="16">
        <v>0</v>
      </c>
      <c r="W672" s="16">
        <v>0</v>
      </c>
      <c r="X672" s="16">
        <v>0.8</v>
      </c>
      <c r="Y672" s="16"/>
      <c r="Z672" s="16">
        <v>0.38544474393530997</v>
      </c>
      <c r="AA672" s="16">
        <v>0</v>
      </c>
      <c r="AB672" s="16"/>
      <c r="AC672" s="16"/>
      <c r="AD672" s="16"/>
      <c r="AE672" s="16"/>
      <c r="AF672" s="16"/>
      <c r="AG672" s="16"/>
      <c r="AH672" s="16"/>
    </row>
    <row r="673" spans="2:34" x14ac:dyDescent="0.35">
      <c r="B673" t="s">
        <v>319</v>
      </c>
      <c r="C673" s="16">
        <v>0.248</v>
      </c>
      <c r="D673" s="16">
        <v>0.25270758122743697</v>
      </c>
      <c r="E673" s="16">
        <v>0.24137931034482801</v>
      </c>
      <c r="F673" s="16">
        <v>0.22807017543859601</v>
      </c>
      <c r="G673" s="16"/>
      <c r="H673" s="16">
        <v>0.33333333333333298</v>
      </c>
      <c r="I673" s="16">
        <v>0.27397260273972601</v>
      </c>
      <c r="J673" s="16">
        <v>0.29729729729729698</v>
      </c>
      <c r="K673" s="16">
        <v>0.14583333333333301</v>
      </c>
      <c r="L673" s="16">
        <v>0.28333333333333299</v>
      </c>
      <c r="M673" s="16">
        <v>0</v>
      </c>
      <c r="N673" s="16">
        <v>0.17910447761194001</v>
      </c>
      <c r="O673" s="16">
        <v>0.54545454545454497</v>
      </c>
      <c r="P673" s="16">
        <v>0.33333333333333298</v>
      </c>
      <c r="Q673" s="16">
        <v>0.5</v>
      </c>
      <c r="R673" s="16">
        <v>0</v>
      </c>
      <c r="S673" s="16">
        <v>0.33333333333333298</v>
      </c>
      <c r="T673" s="16">
        <v>0.11111111111111099</v>
      </c>
      <c r="U673" s="16">
        <v>0.2</v>
      </c>
      <c r="V673" s="16">
        <v>0.5</v>
      </c>
      <c r="W673" s="16">
        <v>0</v>
      </c>
      <c r="X673" s="16">
        <v>0</v>
      </c>
      <c r="Y673" s="16"/>
      <c r="Z673" s="16">
        <v>0.250673854447439</v>
      </c>
      <c r="AA673" s="16">
        <v>0</v>
      </c>
      <c r="AB673" s="16"/>
      <c r="AC673" s="16"/>
      <c r="AD673" s="16"/>
      <c r="AE673" s="16"/>
      <c r="AF673" s="16"/>
      <c r="AG673" s="16"/>
      <c r="AH673" s="16"/>
    </row>
    <row r="674" spans="2:34" x14ac:dyDescent="0.35">
      <c r="B674" t="s">
        <v>320</v>
      </c>
      <c r="C674" s="16">
        <v>6.6666666666666693E-2</v>
      </c>
      <c r="D674" s="16">
        <v>6.4981949458483707E-2</v>
      </c>
      <c r="E674" s="16">
        <v>0</v>
      </c>
      <c r="F674" s="16">
        <v>0.105263157894737</v>
      </c>
      <c r="G674" s="16"/>
      <c r="H674" s="16">
        <v>0.11111111111111099</v>
      </c>
      <c r="I674" s="16">
        <v>1.3698630136986301E-2</v>
      </c>
      <c r="J674" s="16">
        <v>2.7027027027027001E-2</v>
      </c>
      <c r="K674" s="16">
        <v>2.0833333333333301E-2</v>
      </c>
      <c r="L674" s="16">
        <v>0.116666666666667</v>
      </c>
      <c r="M674" s="16">
        <v>0</v>
      </c>
      <c r="N674" s="16">
        <v>8.9552238805970102E-2</v>
      </c>
      <c r="O674" s="16">
        <v>0</v>
      </c>
      <c r="P674" s="16">
        <v>0</v>
      </c>
      <c r="Q674" s="16">
        <v>0</v>
      </c>
      <c r="R674" s="16">
        <v>0</v>
      </c>
      <c r="S674" s="16">
        <v>0</v>
      </c>
      <c r="T674" s="16">
        <v>0.11111111111111099</v>
      </c>
      <c r="U674" s="16">
        <v>0.4</v>
      </c>
      <c r="V674" s="16">
        <v>0</v>
      </c>
      <c r="W674" s="16">
        <v>0.5</v>
      </c>
      <c r="X674" s="16">
        <v>0.2</v>
      </c>
      <c r="Y674" s="16"/>
      <c r="Z674" s="16">
        <v>6.7385444743935305E-2</v>
      </c>
      <c r="AA674" s="16">
        <v>0</v>
      </c>
      <c r="AB674" s="16"/>
      <c r="AC674" s="16"/>
      <c r="AD674" s="16"/>
      <c r="AE674" s="16"/>
      <c r="AF674" s="16"/>
      <c r="AG674" s="16"/>
      <c r="AH674" s="16"/>
    </row>
    <row r="675" spans="2:34" x14ac:dyDescent="0.35">
      <c r="B675" t="s">
        <v>321</v>
      </c>
      <c r="C675" s="16">
        <v>1.8666666666666699E-2</v>
      </c>
      <c r="D675" s="16">
        <v>2.5270758122743701E-2</v>
      </c>
      <c r="E675" s="16">
        <v>0</v>
      </c>
      <c r="F675" s="16">
        <v>0</v>
      </c>
      <c r="G675" s="16"/>
      <c r="H675" s="16">
        <v>0</v>
      </c>
      <c r="I675" s="16">
        <v>2.7397260273972601E-2</v>
      </c>
      <c r="J675" s="16">
        <v>2.7027027027027001E-2</v>
      </c>
      <c r="K675" s="16">
        <v>0</v>
      </c>
      <c r="L675" s="16">
        <v>1.6666666666666701E-2</v>
      </c>
      <c r="M675" s="16">
        <v>0</v>
      </c>
      <c r="N675" s="16">
        <v>2.9850746268656699E-2</v>
      </c>
      <c r="O675" s="16">
        <v>0</v>
      </c>
      <c r="P675" s="16">
        <v>0</v>
      </c>
      <c r="Q675" s="16">
        <v>0</v>
      </c>
      <c r="R675" s="16">
        <v>0</v>
      </c>
      <c r="S675" s="16">
        <v>0.16666666666666699</v>
      </c>
      <c r="T675" s="16">
        <v>0</v>
      </c>
      <c r="U675" s="16">
        <v>0</v>
      </c>
      <c r="V675" s="16">
        <v>0</v>
      </c>
      <c r="W675" s="16">
        <v>0</v>
      </c>
      <c r="X675" s="16">
        <v>0</v>
      </c>
      <c r="Y675" s="16"/>
      <c r="Z675" s="16">
        <v>1.88679245283019E-2</v>
      </c>
      <c r="AA675" s="16">
        <v>0</v>
      </c>
      <c r="AB675" s="16"/>
      <c r="AC675" s="16"/>
      <c r="AD675" s="16"/>
      <c r="AE675" s="16"/>
      <c r="AF675" s="16"/>
      <c r="AG675" s="16"/>
      <c r="AH675" s="16"/>
    </row>
    <row r="676" spans="2:34" x14ac:dyDescent="0.35">
      <c r="B676" t="s">
        <v>97</v>
      </c>
      <c r="C676" s="16">
        <v>5.06666666666667E-2</v>
      </c>
      <c r="D676" s="16">
        <v>6.4981949458483707E-2</v>
      </c>
      <c r="E676" s="16">
        <v>0</v>
      </c>
      <c r="F676" s="16">
        <v>0</v>
      </c>
      <c r="G676" s="16"/>
      <c r="H676" s="16">
        <v>2.7777777777777801E-2</v>
      </c>
      <c r="I676" s="16">
        <v>5.4794520547945202E-2</v>
      </c>
      <c r="J676" s="16">
        <v>5.4054054054054099E-2</v>
      </c>
      <c r="K676" s="16">
        <v>6.25E-2</v>
      </c>
      <c r="L676" s="16">
        <v>1.6666666666666701E-2</v>
      </c>
      <c r="M676" s="16">
        <v>0</v>
      </c>
      <c r="N676" s="16">
        <v>7.4626865671641798E-2</v>
      </c>
      <c r="O676" s="16">
        <v>0</v>
      </c>
      <c r="P676" s="16">
        <v>0</v>
      </c>
      <c r="Q676" s="16">
        <v>0</v>
      </c>
      <c r="R676" s="16">
        <v>0</v>
      </c>
      <c r="S676" s="16">
        <v>0.16666666666666699</v>
      </c>
      <c r="T676" s="16">
        <v>0.11111111111111099</v>
      </c>
      <c r="U676" s="16">
        <v>0.2</v>
      </c>
      <c r="V676" s="16">
        <v>0</v>
      </c>
      <c r="W676" s="16">
        <v>0</v>
      </c>
      <c r="X676" s="16">
        <v>0</v>
      </c>
      <c r="Y676" s="16"/>
      <c r="Z676" s="16">
        <v>5.1212938005390798E-2</v>
      </c>
      <c r="AA676" s="16">
        <v>0</v>
      </c>
      <c r="AB676" s="16"/>
      <c r="AC676" s="16"/>
      <c r="AD676" s="16"/>
      <c r="AE676" s="16"/>
      <c r="AF676" s="16"/>
      <c r="AG676" s="16"/>
      <c r="AH676" s="16"/>
    </row>
    <row r="677" spans="2:34" x14ac:dyDescent="0.35"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</row>
    <row r="678" spans="2:34" x14ac:dyDescent="0.35">
      <c r="B678" s="6" t="s">
        <v>330</v>
      </c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</row>
    <row r="679" spans="2:34" x14ac:dyDescent="0.35">
      <c r="B679" s="23" t="s">
        <v>47</v>
      </c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</row>
    <row r="680" spans="2:34" x14ac:dyDescent="0.35">
      <c r="B680" t="s">
        <v>317</v>
      </c>
      <c r="C680" s="16">
        <v>0.18666666666666701</v>
      </c>
      <c r="D680" s="16">
        <v>0.173285198555957</v>
      </c>
      <c r="E680" s="16">
        <v>0.31034482758620702</v>
      </c>
      <c r="F680" s="16">
        <v>0.21052631578947401</v>
      </c>
      <c r="G680" s="16"/>
      <c r="H680" s="16">
        <v>0.16666666666666699</v>
      </c>
      <c r="I680" s="16">
        <v>0.219178082191781</v>
      </c>
      <c r="J680" s="16">
        <v>0.108108108108108</v>
      </c>
      <c r="K680" s="16">
        <v>0.33333333333333298</v>
      </c>
      <c r="L680" s="16">
        <v>0.1</v>
      </c>
      <c r="M680" s="16">
        <v>0.4</v>
      </c>
      <c r="N680" s="16">
        <v>0.104477611940299</v>
      </c>
      <c r="O680" s="16">
        <v>0.36363636363636398</v>
      </c>
      <c r="P680" s="16">
        <v>0.33333333333333298</v>
      </c>
      <c r="Q680" s="16">
        <v>0.75</v>
      </c>
      <c r="R680" s="16">
        <v>0.5</v>
      </c>
      <c r="S680" s="16">
        <v>0.5</v>
      </c>
      <c r="T680" s="16">
        <v>0</v>
      </c>
      <c r="U680" s="16">
        <v>0</v>
      </c>
      <c r="V680" s="16">
        <v>0</v>
      </c>
      <c r="W680" s="16">
        <v>0</v>
      </c>
      <c r="X680" s="16">
        <v>0.2</v>
      </c>
      <c r="Y680" s="16"/>
      <c r="Z680" s="16">
        <v>0.18598382749326101</v>
      </c>
      <c r="AA680" s="16">
        <v>0.5</v>
      </c>
      <c r="AB680" s="16"/>
      <c r="AC680" s="16"/>
      <c r="AD680" s="16"/>
      <c r="AE680" s="16"/>
      <c r="AF680" s="16"/>
      <c r="AG680" s="16"/>
      <c r="AH680" s="16"/>
    </row>
    <row r="681" spans="2:34" x14ac:dyDescent="0.35">
      <c r="B681" t="s">
        <v>318</v>
      </c>
      <c r="C681" s="16">
        <v>0.33600000000000002</v>
      </c>
      <c r="D681" s="16">
        <v>0.33574007220216601</v>
      </c>
      <c r="E681" s="16">
        <v>0.34482758620689702</v>
      </c>
      <c r="F681" s="16">
        <v>0.29824561403508798</v>
      </c>
      <c r="G681" s="16"/>
      <c r="H681" s="16">
        <v>0.33333333333333298</v>
      </c>
      <c r="I681" s="16">
        <v>0.28767123287671198</v>
      </c>
      <c r="J681" s="16">
        <v>0.37837837837837801</v>
      </c>
      <c r="K681" s="16">
        <v>0.29166666666666702</v>
      </c>
      <c r="L681" s="16">
        <v>0.41666666666666702</v>
      </c>
      <c r="M681" s="16">
        <v>0.4</v>
      </c>
      <c r="N681" s="16">
        <v>0.37313432835820898</v>
      </c>
      <c r="O681" s="16">
        <v>0.27272727272727298</v>
      </c>
      <c r="P681" s="16">
        <v>0</v>
      </c>
      <c r="Q681" s="16">
        <v>0</v>
      </c>
      <c r="R681" s="16">
        <v>0.5</v>
      </c>
      <c r="S681" s="16">
        <v>0.16666666666666699</v>
      </c>
      <c r="T681" s="16">
        <v>0.55555555555555602</v>
      </c>
      <c r="U681" s="16">
        <v>0.4</v>
      </c>
      <c r="V681" s="16">
        <v>0</v>
      </c>
      <c r="W681" s="16">
        <v>0</v>
      </c>
      <c r="X681" s="16">
        <v>0.2</v>
      </c>
      <c r="Y681" s="16"/>
      <c r="Z681" s="16">
        <v>0.33423180592991902</v>
      </c>
      <c r="AA681" s="16">
        <v>0.5</v>
      </c>
      <c r="AB681" s="16"/>
      <c r="AC681" s="16"/>
      <c r="AD681" s="16"/>
      <c r="AE681" s="16"/>
      <c r="AF681" s="16"/>
      <c r="AG681" s="16"/>
      <c r="AH681" s="16"/>
    </row>
    <row r="682" spans="2:34" x14ac:dyDescent="0.35">
      <c r="B682" t="s">
        <v>319</v>
      </c>
      <c r="C682" s="16">
        <v>0.36533333333333301</v>
      </c>
      <c r="D682" s="16">
        <v>0.37184115523465699</v>
      </c>
      <c r="E682" s="16">
        <v>0.27586206896551702</v>
      </c>
      <c r="F682" s="16">
        <v>0.40350877192982498</v>
      </c>
      <c r="G682" s="16"/>
      <c r="H682" s="16">
        <v>0.38888888888888901</v>
      </c>
      <c r="I682" s="16">
        <v>0.38356164383561597</v>
      </c>
      <c r="J682" s="16">
        <v>0.37837837837837801</v>
      </c>
      <c r="K682" s="16">
        <v>0.3125</v>
      </c>
      <c r="L682" s="16">
        <v>0.38333333333333303</v>
      </c>
      <c r="M682" s="16">
        <v>0.2</v>
      </c>
      <c r="N682" s="16">
        <v>0.37313432835820898</v>
      </c>
      <c r="O682" s="16">
        <v>0.27272727272727298</v>
      </c>
      <c r="P682" s="16">
        <v>0.33333333333333298</v>
      </c>
      <c r="Q682" s="16">
        <v>0.25</v>
      </c>
      <c r="R682" s="16">
        <v>0</v>
      </c>
      <c r="S682" s="16">
        <v>0.33333333333333298</v>
      </c>
      <c r="T682" s="16">
        <v>0.22222222222222199</v>
      </c>
      <c r="U682" s="16">
        <v>0.4</v>
      </c>
      <c r="V682" s="16">
        <v>1</v>
      </c>
      <c r="W682" s="16">
        <v>1</v>
      </c>
      <c r="X682" s="16">
        <v>0.4</v>
      </c>
      <c r="Y682" s="16"/>
      <c r="Z682" s="16">
        <v>0.36657681940700798</v>
      </c>
      <c r="AA682" s="16">
        <v>0</v>
      </c>
      <c r="AB682" s="16"/>
      <c r="AC682" s="16"/>
      <c r="AD682" s="16"/>
      <c r="AE682" s="16"/>
      <c r="AF682" s="16"/>
      <c r="AG682" s="16"/>
      <c r="AH682" s="16"/>
    </row>
    <row r="683" spans="2:34" x14ac:dyDescent="0.35">
      <c r="B683" t="s">
        <v>320</v>
      </c>
      <c r="C683" s="16">
        <v>4.26666666666667E-2</v>
      </c>
      <c r="D683" s="16">
        <v>3.6101083032491002E-2</v>
      </c>
      <c r="E683" s="16">
        <v>0</v>
      </c>
      <c r="F683" s="16">
        <v>8.7719298245614002E-2</v>
      </c>
      <c r="G683" s="16"/>
      <c r="H683" s="16">
        <v>5.5555555555555601E-2</v>
      </c>
      <c r="I683" s="16">
        <v>2.7397260273972601E-2</v>
      </c>
      <c r="J683" s="16">
        <v>2.7027027027027001E-2</v>
      </c>
      <c r="K683" s="16">
        <v>0</v>
      </c>
      <c r="L683" s="16">
        <v>6.6666666666666693E-2</v>
      </c>
      <c r="M683" s="16">
        <v>0</v>
      </c>
      <c r="N683" s="16">
        <v>4.47761194029851E-2</v>
      </c>
      <c r="O683" s="16">
        <v>9.0909090909090898E-2</v>
      </c>
      <c r="P683" s="16">
        <v>0.33333333333333298</v>
      </c>
      <c r="Q683" s="16">
        <v>0</v>
      </c>
      <c r="R683" s="16">
        <v>0</v>
      </c>
      <c r="S683" s="16">
        <v>0</v>
      </c>
      <c r="T683" s="16">
        <v>0.11111111111111099</v>
      </c>
      <c r="U683" s="16">
        <v>0</v>
      </c>
      <c r="V683" s="16">
        <v>0</v>
      </c>
      <c r="W683" s="16">
        <v>0</v>
      </c>
      <c r="X683" s="16">
        <v>0.2</v>
      </c>
      <c r="Y683" s="16"/>
      <c r="Z683" s="16">
        <v>4.3126684636118601E-2</v>
      </c>
      <c r="AA683" s="16">
        <v>0</v>
      </c>
      <c r="AB683" s="16"/>
      <c r="AC683" s="16"/>
      <c r="AD683" s="16"/>
      <c r="AE683" s="16"/>
      <c r="AF683" s="16"/>
      <c r="AG683" s="16"/>
      <c r="AH683" s="16"/>
    </row>
    <row r="684" spans="2:34" x14ac:dyDescent="0.35">
      <c r="B684" t="s">
        <v>321</v>
      </c>
      <c r="C684" s="16">
        <v>1.0666666666666699E-2</v>
      </c>
      <c r="D684" s="16">
        <v>1.0830324909747301E-2</v>
      </c>
      <c r="E684" s="16">
        <v>3.4482758620689703E-2</v>
      </c>
      <c r="F684" s="16">
        <v>0</v>
      </c>
      <c r="G684" s="16"/>
      <c r="H684" s="16">
        <v>5.5555555555555601E-2</v>
      </c>
      <c r="I684" s="16">
        <v>1.3698630136986301E-2</v>
      </c>
      <c r="J684" s="16">
        <v>2.7027027027027001E-2</v>
      </c>
      <c r="K684" s="16">
        <v>0</v>
      </c>
      <c r="L684" s="16">
        <v>0</v>
      </c>
      <c r="M684" s="16">
        <v>0</v>
      </c>
      <c r="N684" s="16">
        <v>0</v>
      </c>
      <c r="O684" s="16">
        <v>0</v>
      </c>
      <c r="P684" s="16">
        <v>0</v>
      </c>
      <c r="Q684" s="16">
        <v>0</v>
      </c>
      <c r="R684" s="16">
        <v>0</v>
      </c>
      <c r="S684" s="16">
        <v>0</v>
      </c>
      <c r="T684" s="16">
        <v>0</v>
      </c>
      <c r="U684" s="16">
        <v>0</v>
      </c>
      <c r="V684" s="16">
        <v>0</v>
      </c>
      <c r="W684" s="16">
        <v>0</v>
      </c>
      <c r="X684" s="16">
        <v>0</v>
      </c>
      <c r="Y684" s="16"/>
      <c r="Z684" s="16">
        <v>1.07816711590297E-2</v>
      </c>
      <c r="AA684" s="16">
        <v>0</v>
      </c>
      <c r="AB684" s="16"/>
      <c r="AC684" s="16"/>
      <c r="AD684" s="16"/>
      <c r="AE684" s="16"/>
      <c r="AF684" s="16"/>
      <c r="AG684" s="16"/>
      <c r="AH684" s="16"/>
    </row>
    <row r="685" spans="2:34" x14ac:dyDescent="0.35">
      <c r="B685" t="s">
        <v>97</v>
      </c>
      <c r="C685" s="16">
        <v>5.86666666666667E-2</v>
      </c>
      <c r="D685" s="16">
        <v>7.2202166064981907E-2</v>
      </c>
      <c r="E685" s="16">
        <v>3.4482758620689703E-2</v>
      </c>
      <c r="F685" s="16">
        <v>0</v>
      </c>
      <c r="G685" s="16"/>
      <c r="H685" s="16">
        <v>0</v>
      </c>
      <c r="I685" s="16">
        <v>6.8493150684931503E-2</v>
      </c>
      <c r="J685" s="16">
        <v>8.1081081081081099E-2</v>
      </c>
      <c r="K685" s="16">
        <v>6.25E-2</v>
      </c>
      <c r="L685" s="16">
        <v>3.3333333333333298E-2</v>
      </c>
      <c r="M685" s="16">
        <v>0</v>
      </c>
      <c r="N685" s="16">
        <v>0.104477611940299</v>
      </c>
      <c r="O685" s="16">
        <v>0</v>
      </c>
      <c r="P685" s="16">
        <v>0</v>
      </c>
      <c r="Q685" s="16">
        <v>0</v>
      </c>
      <c r="R685" s="16">
        <v>0</v>
      </c>
      <c r="S685" s="16">
        <v>0</v>
      </c>
      <c r="T685" s="16">
        <v>0.11111111111111099</v>
      </c>
      <c r="U685" s="16">
        <v>0.2</v>
      </c>
      <c r="V685" s="16">
        <v>0</v>
      </c>
      <c r="W685" s="16">
        <v>0</v>
      </c>
      <c r="X685" s="16">
        <v>0</v>
      </c>
      <c r="Y685" s="16"/>
      <c r="Z685" s="16">
        <v>5.92991913746631E-2</v>
      </c>
      <c r="AA685" s="16">
        <v>0</v>
      </c>
      <c r="AB685" s="16"/>
      <c r="AC685" s="16"/>
      <c r="AD685" s="16"/>
      <c r="AE685" s="16"/>
      <c r="AF685" s="16"/>
      <c r="AG685" s="16"/>
      <c r="AH685" s="16"/>
    </row>
    <row r="686" spans="2:34" x14ac:dyDescent="0.35"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</row>
    <row r="687" spans="2:34" x14ac:dyDescent="0.35">
      <c r="B687" s="6" t="s">
        <v>333</v>
      </c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</row>
    <row r="688" spans="2:34" x14ac:dyDescent="0.35">
      <c r="B688" s="23" t="s">
        <v>334</v>
      </c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</row>
    <row r="689" spans="2:34" x14ac:dyDescent="0.35">
      <c r="B689" t="s">
        <v>331</v>
      </c>
      <c r="C689" s="16">
        <v>0.304029304029304</v>
      </c>
      <c r="D689" s="16">
        <v>0.29207920792079201</v>
      </c>
      <c r="E689" s="16">
        <v>0.34782608695652201</v>
      </c>
      <c r="F689" s="16">
        <v>0.33333333333333298</v>
      </c>
      <c r="G689" s="16"/>
      <c r="H689" s="16">
        <v>0.27586206896551702</v>
      </c>
      <c r="I689" s="16">
        <v>0.38775510204081598</v>
      </c>
      <c r="J689" s="16">
        <v>0.11111111111111099</v>
      </c>
      <c r="K689" s="16">
        <v>0.32432432432432401</v>
      </c>
      <c r="L689" s="16">
        <v>0.25581395348837199</v>
      </c>
      <c r="M689" s="16">
        <v>0.4</v>
      </c>
      <c r="N689" s="16">
        <v>0.25490196078431399</v>
      </c>
      <c r="O689" s="16">
        <v>0.66666666666666696</v>
      </c>
      <c r="P689" s="16">
        <v>0</v>
      </c>
      <c r="Q689" s="16">
        <v>1</v>
      </c>
      <c r="R689" s="16">
        <v>1</v>
      </c>
      <c r="S689" s="16">
        <v>0.75</v>
      </c>
      <c r="T689" s="16">
        <v>0.28571428571428598</v>
      </c>
      <c r="U689" s="16">
        <v>0.33333333333333298</v>
      </c>
      <c r="V689" s="16">
        <v>0.5</v>
      </c>
      <c r="W689" s="16">
        <v>0</v>
      </c>
      <c r="X689" s="16">
        <v>0</v>
      </c>
      <c r="Y689" s="16"/>
      <c r="Z689" s="16">
        <v>0.29739776951672903</v>
      </c>
      <c r="AA689" s="16">
        <v>0.5</v>
      </c>
      <c r="AB689" s="16"/>
      <c r="AC689" s="16"/>
      <c r="AD689" s="16"/>
      <c r="AE689" s="16"/>
      <c r="AF689" s="16"/>
      <c r="AG689" s="16"/>
      <c r="AH689" s="16"/>
    </row>
    <row r="690" spans="2:34" x14ac:dyDescent="0.35">
      <c r="B690" t="s">
        <v>332</v>
      </c>
      <c r="C690" s="16">
        <v>0.57875457875457903</v>
      </c>
      <c r="D690" s="16">
        <v>0.59900990099009899</v>
      </c>
      <c r="E690" s="16">
        <v>0.52173913043478304</v>
      </c>
      <c r="F690" s="16">
        <v>0.487179487179487</v>
      </c>
      <c r="G690" s="16"/>
      <c r="H690" s="16">
        <v>0.58620689655172398</v>
      </c>
      <c r="I690" s="16">
        <v>0.51020408163265296</v>
      </c>
      <c r="J690" s="16">
        <v>0.70370370370370405</v>
      </c>
      <c r="K690" s="16">
        <v>0.59459459459459496</v>
      </c>
      <c r="L690" s="16">
        <v>0.53488372093023295</v>
      </c>
      <c r="M690" s="16">
        <v>0.6</v>
      </c>
      <c r="N690" s="16">
        <v>0.64705882352941202</v>
      </c>
      <c r="O690" s="16">
        <v>0.33333333333333298</v>
      </c>
      <c r="P690" s="16">
        <v>1</v>
      </c>
      <c r="Q690" s="16">
        <v>0</v>
      </c>
      <c r="R690" s="16">
        <v>0</v>
      </c>
      <c r="S690" s="16">
        <v>0.25</v>
      </c>
      <c r="T690" s="16">
        <v>0.71428571428571397</v>
      </c>
      <c r="U690" s="16">
        <v>0.66666666666666696</v>
      </c>
      <c r="V690" s="16">
        <v>0.5</v>
      </c>
      <c r="W690" s="16">
        <v>0</v>
      </c>
      <c r="X690" s="16">
        <v>1</v>
      </c>
      <c r="Y690" s="16"/>
      <c r="Z690" s="16">
        <v>0.58364312267658003</v>
      </c>
      <c r="AA690" s="16">
        <v>0.5</v>
      </c>
      <c r="AB690" s="16"/>
      <c r="AC690" s="16"/>
      <c r="AD690" s="16"/>
      <c r="AE690" s="16"/>
      <c r="AF690" s="16"/>
      <c r="AG690" s="16"/>
      <c r="AH690" s="16"/>
    </row>
    <row r="691" spans="2:34" x14ac:dyDescent="0.35">
      <c r="B691" t="s">
        <v>54</v>
      </c>
      <c r="C691" s="16">
        <v>0.11721611721611699</v>
      </c>
      <c r="D691" s="16">
        <v>0.10891089108910899</v>
      </c>
      <c r="E691" s="16">
        <v>0.13043478260869601</v>
      </c>
      <c r="F691" s="16">
        <v>0.17948717948717899</v>
      </c>
      <c r="G691" s="16"/>
      <c r="H691" s="16">
        <v>0.13793103448275901</v>
      </c>
      <c r="I691" s="16">
        <v>0.102040816326531</v>
      </c>
      <c r="J691" s="16">
        <v>0.18518518518518501</v>
      </c>
      <c r="K691" s="16">
        <v>8.1081081081081099E-2</v>
      </c>
      <c r="L691" s="16">
        <v>0.209302325581395</v>
      </c>
      <c r="M691" s="16">
        <v>0</v>
      </c>
      <c r="N691" s="16">
        <v>9.8039215686274495E-2</v>
      </c>
      <c r="O691" s="16">
        <v>0</v>
      </c>
      <c r="P691" s="16">
        <v>0</v>
      </c>
      <c r="Q691" s="16">
        <v>0</v>
      </c>
      <c r="R691" s="16">
        <v>0</v>
      </c>
      <c r="S691" s="16">
        <v>0</v>
      </c>
      <c r="T691" s="16">
        <v>0</v>
      </c>
      <c r="U691" s="16">
        <v>0</v>
      </c>
      <c r="V691" s="16">
        <v>0</v>
      </c>
      <c r="W691" s="16">
        <v>1</v>
      </c>
      <c r="X691" s="16">
        <v>0</v>
      </c>
      <c r="Y691" s="16"/>
      <c r="Z691" s="16">
        <v>0.118959107806691</v>
      </c>
      <c r="AA691" s="16">
        <v>0</v>
      </c>
      <c r="AB691" s="16"/>
      <c r="AC691" s="16"/>
      <c r="AD691" s="16"/>
      <c r="AE691" s="16"/>
      <c r="AF691" s="16"/>
      <c r="AG691" s="16"/>
      <c r="AH691" s="16"/>
    </row>
    <row r="692" spans="2:34" x14ac:dyDescent="0.35"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</row>
    <row r="693" spans="2:34" x14ac:dyDescent="0.35">
      <c r="B693" s="6" t="s">
        <v>343</v>
      </c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</row>
    <row r="694" spans="2:34" x14ac:dyDescent="0.35">
      <c r="B694" s="23" t="s">
        <v>47</v>
      </c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</row>
    <row r="695" spans="2:34" x14ac:dyDescent="0.35">
      <c r="B695" t="s">
        <v>335</v>
      </c>
      <c r="C695" s="16">
        <v>0.72533333333333305</v>
      </c>
      <c r="D695" s="16">
        <v>0.74368231046931399</v>
      </c>
      <c r="E695" s="16">
        <v>0.65517241379310298</v>
      </c>
      <c r="F695" s="16">
        <v>0.66666666666666696</v>
      </c>
      <c r="G695" s="16"/>
      <c r="H695" s="16">
        <v>0.69444444444444398</v>
      </c>
      <c r="I695" s="16">
        <v>0.79452054794520499</v>
      </c>
      <c r="J695" s="16">
        <v>0.64864864864864902</v>
      </c>
      <c r="K695" s="16">
        <v>0.75</v>
      </c>
      <c r="L695" s="16">
        <v>0.76666666666666705</v>
      </c>
      <c r="M695" s="16">
        <v>0.6</v>
      </c>
      <c r="N695" s="16">
        <v>0.65671641791044799</v>
      </c>
      <c r="O695" s="16">
        <v>0.72727272727272696</v>
      </c>
      <c r="P695" s="16">
        <v>1</v>
      </c>
      <c r="Q695" s="16">
        <v>0.75</v>
      </c>
      <c r="R695" s="16">
        <v>0</v>
      </c>
      <c r="S695" s="16">
        <v>0.66666666666666696</v>
      </c>
      <c r="T695" s="16">
        <v>0.88888888888888895</v>
      </c>
      <c r="U695" s="16">
        <v>0.6</v>
      </c>
      <c r="V695" s="16">
        <v>0.5</v>
      </c>
      <c r="W695" s="16">
        <v>1</v>
      </c>
      <c r="X695" s="16">
        <v>0.8</v>
      </c>
      <c r="Y695" s="16"/>
      <c r="Z695" s="16">
        <v>0.72776280323450104</v>
      </c>
      <c r="AA695" s="16">
        <v>0.5</v>
      </c>
      <c r="AB695" s="16"/>
      <c r="AC695" s="16"/>
      <c r="AD695" s="16"/>
      <c r="AE695" s="16"/>
      <c r="AF695" s="16"/>
      <c r="AG695" s="16"/>
      <c r="AH695" s="16"/>
    </row>
    <row r="696" spans="2:34" x14ac:dyDescent="0.35">
      <c r="B696" t="s">
        <v>336</v>
      </c>
      <c r="C696" s="16">
        <v>0.37866666666666698</v>
      </c>
      <c r="D696" s="16">
        <v>0.37184115523465699</v>
      </c>
      <c r="E696" s="16">
        <v>0.51724137931034497</v>
      </c>
      <c r="F696" s="16">
        <v>0.35087719298245601</v>
      </c>
      <c r="G696" s="16"/>
      <c r="H696" s="16">
        <v>0.41666666666666702</v>
      </c>
      <c r="I696" s="16">
        <v>0.34246575342465801</v>
      </c>
      <c r="J696" s="16">
        <v>0.43243243243243201</v>
      </c>
      <c r="K696" s="16">
        <v>0.35416666666666702</v>
      </c>
      <c r="L696" s="16">
        <v>0.41666666666666702</v>
      </c>
      <c r="M696" s="16">
        <v>0.4</v>
      </c>
      <c r="N696" s="16">
        <v>0.37313432835820898</v>
      </c>
      <c r="O696" s="16">
        <v>0.36363636363636398</v>
      </c>
      <c r="P696" s="16">
        <v>0.33333333333333298</v>
      </c>
      <c r="Q696" s="16">
        <v>0.5</v>
      </c>
      <c r="R696" s="16">
        <v>0.5</v>
      </c>
      <c r="S696" s="16">
        <v>0.33333333333333298</v>
      </c>
      <c r="T696" s="16">
        <v>0.11111111111111099</v>
      </c>
      <c r="U696" s="16">
        <v>0.4</v>
      </c>
      <c r="V696" s="16">
        <v>0.5</v>
      </c>
      <c r="W696" s="16">
        <v>0.5</v>
      </c>
      <c r="X696" s="16">
        <v>0.4</v>
      </c>
      <c r="Y696" s="16"/>
      <c r="Z696" s="16">
        <v>0.38274932614555301</v>
      </c>
      <c r="AA696" s="16">
        <v>0</v>
      </c>
      <c r="AB696" s="16"/>
      <c r="AC696" s="16"/>
      <c r="AD696" s="16"/>
      <c r="AE696" s="16"/>
      <c r="AF696" s="16"/>
      <c r="AG696" s="16"/>
      <c r="AH696" s="16"/>
    </row>
    <row r="697" spans="2:34" x14ac:dyDescent="0.35">
      <c r="B697" t="s">
        <v>337</v>
      </c>
      <c r="C697" s="16">
        <v>0.30133333333333301</v>
      </c>
      <c r="D697" s="16">
        <v>0.30685920577617298</v>
      </c>
      <c r="E697" s="16">
        <v>0.37931034482758602</v>
      </c>
      <c r="F697" s="16">
        <v>0.24561403508771901</v>
      </c>
      <c r="G697" s="16"/>
      <c r="H697" s="16">
        <v>0.30555555555555602</v>
      </c>
      <c r="I697" s="16">
        <v>0.34246575342465801</v>
      </c>
      <c r="J697" s="16">
        <v>0.24324324324324301</v>
      </c>
      <c r="K697" s="16">
        <v>0.25</v>
      </c>
      <c r="L697" s="16">
        <v>0.3</v>
      </c>
      <c r="M697" s="16">
        <v>0.4</v>
      </c>
      <c r="N697" s="16">
        <v>0.31343283582089598</v>
      </c>
      <c r="O697" s="16">
        <v>0.27272727272727298</v>
      </c>
      <c r="P697" s="16">
        <v>0</v>
      </c>
      <c r="Q697" s="16">
        <v>0.75</v>
      </c>
      <c r="R697" s="16">
        <v>0</v>
      </c>
      <c r="S697" s="16">
        <v>0.16666666666666699</v>
      </c>
      <c r="T697" s="16">
        <v>0.33333333333333298</v>
      </c>
      <c r="U697" s="16">
        <v>0.6</v>
      </c>
      <c r="V697" s="16">
        <v>0.5</v>
      </c>
      <c r="W697" s="16">
        <v>0.5</v>
      </c>
      <c r="X697" s="16">
        <v>0</v>
      </c>
      <c r="Y697" s="16"/>
      <c r="Z697" s="16">
        <v>0.30188679245283001</v>
      </c>
      <c r="AA697" s="16">
        <v>0.5</v>
      </c>
      <c r="AB697" s="16"/>
      <c r="AC697" s="16"/>
      <c r="AD697" s="16"/>
      <c r="AE697" s="16"/>
      <c r="AF697" s="16"/>
      <c r="AG697" s="16"/>
      <c r="AH697" s="16"/>
    </row>
    <row r="698" spans="2:34" x14ac:dyDescent="0.35">
      <c r="B698" t="s">
        <v>338</v>
      </c>
      <c r="C698" s="16">
        <v>0.242666666666667</v>
      </c>
      <c r="D698" s="16">
        <v>0.23465703971119101</v>
      </c>
      <c r="E698" s="16">
        <v>0.20689655172413801</v>
      </c>
      <c r="F698" s="16">
        <v>0.26315789473684198</v>
      </c>
      <c r="G698" s="16"/>
      <c r="H698" s="16">
        <v>0.11111111111111099</v>
      </c>
      <c r="I698" s="16">
        <v>0.20547945205479501</v>
      </c>
      <c r="J698" s="16">
        <v>0.35135135135135098</v>
      </c>
      <c r="K698" s="16">
        <v>0.33333333333333298</v>
      </c>
      <c r="L698" s="16">
        <v>0.25</v>
      </c>
      <c r="M698" s="16">
        <v>0.4</v>
      </c>
      <c r="N698" s="16">
        <v>0.20895522388059701</v>
      </c>
      <c r="O698" s="16">
        <v>0.45454545454545497</v>
      </c>
      <c r="P698" s="16">
        <v>0</v>
      </c>
      <c r="Q698" s="16">
        <v>0.25</v>
      </c>
      <c r="R698" s="16">
        <v>0</v>
      </c>
      <c r="S698" s="16">
        <v>0.33333333333333298</v>
      </c>
      <c r="T698" s="16">
        <v>0.22222222222222199</v>
      </c>
      <c r="U698" s="16">
        <v>0.2</v>
      </c>
      <c r="V698" s="16">
        <v>0</v>
      </c>
      <c r="W698" s="16">
        <v>0</v>
      </c>
      <c r="X698" s="16">
        <v>0.2</v>
      </c>
      <c r="Y698" s="16"/>
      <c r="Z698" s="16">
        <v>0.23719676549865201</v>
      </c>
      <c r="AA698" s="16">
        <v>1</v>
      </c>
      <c r="AB698" s="16"/>
      <c r="AC698" s="16"/>
      <c r="AD698" s="16"/>
      <c r="AE698" s="16"/>
      <c r="AF698" s="16"/>
      <c r="AG698" s="16"/>
      <c r="AH698" s="16"/>
    </row>
    <row r="699" spans="2:34" x14ac:dyDescent="0.35">
      <c r="B699" t="s">
        <v>339</v>
      </c>
      <c r="C699" s="16">
        <v>9.0666666666666701E-2</v>
      </c>
      <c r="D699" s="16">
        <v>8.3032490974729201E-2</v>
      </c>
      <c r="E699" s="16">
        <v>6.8965517241379296E-2</v>
      </c>
      <c r="F699" s="16">
        <v>0.157894736842105</v>
      </c>
      <c r="G699" s="16"/>
      <c r="H699" s="16">
        <v>8.3333333333333301E-2</v>
      </c>
      <c r="I699" s="16">
        <v>0.13698630136986301</v>
      </c>
      <c r="J699" s="16">
        <v>8.1081081081081099E-2</v>
      </c>
      <c r="K699" s="16">
        <v>4.1666666666666699E-2</v>
      </c>
      <c r="L699" s="16">
        <v>0.116666666666667</v>
      </c>
      <c r="M699" s="16">
        <v>0</v>
      </c>
      <c r="N699" s="16">
        <v>7.4626865671641798E-2</v>
      </c>
      <c r="O699" s="16">
        <v>9.0909090909090898E-2</v>
      </c>
      <c r="P699" s="16">
        <v>0</v>
      </c>
      <c r="Q699" s="16">
        <v>0</v>
      </c>
      <c r="R699" s="16">
        <v>0</v>
      </c>
      <c r="S699" s="16">
        <v>0</v>
      </c>
      <c r="T699" s="16">
        <v>0.33333333333333298</v>
      </c>
      <c r="U699" s="16">
        <v>0</v>
      </c>
      <c r="V699" s="16">
        <v>0</v>
      </c>
      <c r="W699" s="16">
        <v>0</v>
      </c>
      <c r="X699" s="16">
        <v>0</v>
      </c>
      <c r="Y699" s="16"/>
      <c r="Z699" s="16">
        <v>9.1644204851751995E-2</v>
      </c>
      <c r="AA699" s="16">
        <v>0</v>
      </c>
      <c r="AB699" s="16"/>
      <c r="AC699" s="16"/>
      <c r="AD699" s="16"/>
      <c r="AE699" s="16"/>
      <c r="AF699" s="16"/>
      <c r="AG699" s="16"/>
      <c r="AH699" s="16"/>
    </row>
    <row r="700" spans="2:34" x14ac:dyDescent="0.35">
      <c r="B700" t="s">
        <v>54</v>
      </c>
      <c r="C700" s="16">
        <v>7.1999999999999995E-2</v>
      </c>
      <c r="D700" s="16">
        <v>6.8592057761732897E-2</v>
      </c>
      <c r="E700" s="16">
        <v>0</v>
      </c>
      <c r="F700" s="16">
        <v>0.105263157894737</v>
      </c>
      <c r="G700" s="16"/>
      <c r="H700" s="16">
        <v>8.3333333333333301E-2</v>
      </c>
      <c r="I700" s="16">
        <v>2.7397260273972601E-2</v>
      </c>
      <c r="J700" s="16">
        <v>0.135135135135135</v>
      </c>
      <c r="K700" s="16">
        <v>8.3333333333333301E-2</v>
      </c>
      <c r="L700" s="16">
        <v>3.3333333333333298E-2</v>
      </c>
      <c r="M700" s="16">
        <v>0</v>
      </c>
      <c r="N700" s="16">
        <v>0.119402985074627</v>
      </c>
      <c r="O700" s="16">
        <v>0</v>
      </c>
      <c r="P700" s="16">
        <v>0</v>
      </c>
      <c r="Q700" s="16">
        <v>0</v>
      </c>
      <c r="R700" s="16">
        <v>0.5</v>
      </c>
      <c r="S700" s="16">
        <v>0.16666666666666699</v>
      </c>
      <c r="T700" s="16">
        <v>0</v>
      </c>
      <c r="U700" s="16">
        <v>0.2</v>
      </c>
      <c r="V700" s="16">
        <v>0</v>
      </c>
      <c r="W700" s="16">
        <v>0</v>
      </c>
      <c r="X700" s="16">
        <v>0</v>
      </c>
      <c r="Y700" s="16"/>
      <c r="Z700" s="16">
        <v>7.2776280323450099E-2</v>
      </c>
      <c r="AA700" s="16">
        <v>0</v>
      </c>
      <c r="AB700" s="16"/>
      <c r="AC700" s="16"/>
      <c r="AD700" s="16"/>
      <c r="AE700" s="16"/>
      <c r="AF700" s="16"/>
      <c r="AG700" s="16"/>
      <c r="AH700" s="16"/>
    </row>
    <row r="701" spans="2:34" x14ac:dyDescent="0.35">
      <c r="B701" t="s">
        <v>340</v>
      </c>
      <c r="C701" s="16">
        <v>5.6000000000000001E-2</v>
      </c>
      <c r="D701" s="16">
        <v>5.4151624548736503E-2</v>
      </c>
      <c r="E701" s="16">
        <v>6.8965517241379296E-2</v>
      </c>
      <c r="F701" s="16">
        <v>7.0175438596491196E-2</v>
      </c>
      <c r="G701" s="16"/>
      <c r="H701" s="16">
        <v>5.5555555555555601E-2</v>
      </c>
      <c r="I701" s="16">
        <v>5.4794520547945202E-2</v>
      </c>
      <c r="J701" s="16">
        <v>0</v>
      </c>
      <c r="K701" s="16">
        <v>0.104166666666667</v>
      </c>
      <c r="L701" s="16">
        <v>0.05</v>
      </c>
      <c r="M701" s="16">
        <v>0.2</v>
      </c>
      <c r="N701" s="16">
        <v>5.9701492537313397E-2</v>
      </c>
      <c r="O701" s="16">
        <v>9.0909090909090898E-2</v>
      </c>
      <c r="P701" s="16">
        <v>0</v>
      </c>
      <c r="Q701" s="16">
        <v>0</v>
      </c>
      <c r="R701" s="16">
        <v>0</v>
      </c>
      <c r="S701" s="16">
        <v>0</v>
      </c>
      <c r="T701" s="16">
        <v>0</v>
      </c>
      <c r="U701" s="16">
        <v>0</v>
      </c>
      <c r="V701" s="16">
        <v>0.5</v>
      </c>
      <c r="W701" s="16">
        <v>0</v>
      </c>
      <c r="X701" s="16">
        <v>0</v>
      </c>
      <c r="Y701" s="16"/>
      <c r="Z701" s="16">
        <v>5.3908355795148299E-2</v>
      </c>
      <c r="AA701" s="16">
        <v>0</v>
      </c>
      <c r="AB701" s="16"/>
      <c r="AC701" s="16"/>
      <c r="AD701" s="16"/>
      <c r="AE701" s="16"/>
      <c r="AF701" s="16"/>
      <c r="AG701" s="16"/>
      <c r="AH701" s="16"/>
    </row>
    <row r="702" spans="2:34" x14ac:dyDescent="0.35">
      <c r="B702" t="s">
        <v>341</v>
      </c>
      <c r="C702" s="16">
        <v>4.5333333333333302E-2</v>
      </c>
      <c r="D702" s="16">
        <v>5.0541516245487403E-2</v>
      </c>
      <c r="E702" s="16">
        <v>3.4482758620689703E-2</v>
      </c>
      <c r="F702" s="16">
        <v>3.5087719298245598E-2</v>
      </c>
      <c r="G702" s="16"/>
      <c r="H702" s="16">
        <v>2.7777777777777801E-2</v>
      </c>
      <c r="I702" s="16">
        <v>1.3698630136986301E-2</v>
      </c>
      <c r="J702" s="16">
        <v>0.135135135135135</v>
      </c>
      <c r="K702" s="16">
        <v>6.25E-2</v>
      </c>
      <c r="L702" s="16">
        <v>6.6666666666666693E-2</v>
      </c>
      <c r="M702" s="16">
        <v>0</v>
      </c>
      <c r="N702" s="16">
        <v>1.49253731343284E-2</v>
      </c>
      <c r="O702" s="16">
        <v>0</v>
      </c>
      <c r="P702" s="16">
        <v>0.33333333333333298</v>
      </c>
      <c r="Q702" s="16">
        <v>0</v>
      </c>
      <c r="R702" s="16">
        <v>0</v>
      </c>
      <c r="S702" s="16">
        <v>0.16666666666666699</v>
      </c>
      <c r="T702" s="16">
        <v>0</v>
      </c>
      <c r="U702" s="16">
        <v>0</v>
      </c>
      <c r="V702" s="16">
        <v>0</v>
      </c>
      <c r="W702" s="16">
        <v>0</v>
      </c>
      <c r="X702" s="16">
        <v>0</v>
      </c>
      <c r="Y702" s="16"/>
      <c r="Z702" s="16">
        <v>4.5822102425875998E-2</v>
      </c>
      <c r="AA702" s="16">
        <v>0</v>
      </c>
      <c r="AB702" s="16"/>
      <c r="AC702" s="16"/>
      <c r="AD702" s="16"/>
      <c r="AE702" s="16"/>
      <c r="AF702" s="16"/>
      <c r="AG702" s="16"/>
      <c r="AH702" s="16"/>
    </row>
    <row r="703" spans="2:34" x14ac:dyDescent="0.35">
      <c r="B703" t="s">
        <v>342</v>
      </c>
      <c r="C703" s="16">
        <v>1.8666666666666699E-2</v>
      </c>
      <c r="D703" s="16">
        <v>1.8050541516245501E-2</v>
      </c>
      <c r="E703" s="16">
        <v>3.4482758620689703E-2</v>
      </c>
      <c r="F703" s="16">
        <v>0</v>
      </c>
      <c r="G703" s="16"/>
      <c r="H703" s="16">
        <v>2.7777777777777801E-2</v>
      </c>
      <c r="I703" s="16">
        <v>1.3698630136986301E-2</v>
      </c>
      <c r="J703" s="16">
        <v>0</v>
      </c>
      <c r="K703" s="16">
        <v>0</v>
      </c>
      <c r="L703" s="16">
        <v>0</v>
      </c>
      <c r="M703" s="16">
        <v>0</v>
      </c>
      <c r="N703" s="16">
        <v>7.4626865671641798E-2</v>
      </c>
      <c r="O703" s="16">
        <v>0</v>
      </c>
      <c r="P703" s="16">
        <v>0</v>
      </c>
      <c r="Q703" s="16">
        <v>0</v>
      </c>
      <c r="R703" s="16">
        <v>0</v>
      </c>
      <c r="S703" s="16">
        <v>0</v>
      </c>
      <c r="T703" s="16">
        <v>0</v>
      </c>
      <c r="U703" s="16">
        <v>0</v>
      </c>
      <c r="V703" s="16">
        <v>0</v>
      </c>
      <c r="W703" s="16">
        <v>0</v>
      </c>
      <c r="X703" s="16">
        <v>0</v>
      </c>
      <c r="Y703" s="16"/>
      <c r="Z703" s="16">
        <v>1.88679245283019E-2</v>
      </c>
      <c r="AA703" s="16">
        <v>0</v>
      </c>
      <c r="AB703" s="16"/>
      <c r="AC703" s="16"/>
      <c r="AD703" s="16"/>
      <c r="AE703" s="16"/>
      <c r="AF703" s="16"/>
      <c r="AG703" s="16"/>
      <c r="AH703" s="16"/>
    </row>
    <row r="704" spans="2:34" x14ac:dyDescent="0.35">
      <c r="B704" t="s">
        <v>68</v>
      </c>
      <c r="C704" s="16">
        <v>1.8666666666666699E-2</v>
      </c>
      <c r="D704" s="16">
        <v>1.8050541516245501E-2</v>
      </c>
      <c r="E704" s="16">
        <v>3.4482758620689703E-2</v>
      </c>
      <c r="F704" s="16">
        <v>1.7543859649122799E-2</v>
      </c>
      <c r="G704" s="16"/>
      <c r="H704" s="16">
        <v>2.7777777777777801E-2</v>
      </c>
      <c r="I704" s="16">
        <v>1.3698630136986301E-2</v>
      </c>
      <c r="J704" s="16">
        <v>0</v>
      </c>
      <c r="K704" s="16">
        <v>2.0833333333333301E-2</v>
      </c>
      <c r="L704" s="16">
        <v>3.3333333333333298E-2</v>
      </c>
      <c r="M704" s="16">
        <v>0</v>
      </c>
      <c r="N704" s="16">
        <v>1.49253731343284E-2</v>
      </c>
      <c r="O704" s="16">
        <v>9.0909090909090898E-2</v>
      </c>
      <c r="P704" s="16">
        <v>0</v>
      </c>
      <c r="Q704" s="16">
        <v>0</v>
      </c>
      <c r="R704" s="16">
        <v>0</v>
      </c>
      <c r="S704" s="16">
        <v>0</v>
      </c>
      <c r="T704" s="16">
        <v>0</v>
      </c>
      <c r="U704" s="16">
        <v>0</v>
      </c>
      <c r="V704" s="16">
        <v>0</v>
      </c>
      <c r="W704" s="16">
        <v>0</v>
      </c>
      <c r="X704" s="16">
        <v>0</v>
      </c>
      <c r="Y704" s="16"/>
      <c r="Z704" s="16">
        <v>1.88679245283019E-2</v>
      </c>
      <c r="AA704" s="16">
        <v>0</v>
      </c>
      <c r="AB704" s="16"/>
      <c r="AC704" s="16"/>
      <c r="AD704" s="16"/>
      <c r="AE704" s="16"/>
      <c r="AF704" s="16"/>
      <c r="AG704" s="16"/>
      <c r="AH704" s="16"/>
    </row>
    <row r="705" spans="2:34" x14ac:dyDescent="0.35"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</row>
    <row r="706" spans="2:34" x14ac:dyDescent="0.35">
      <c r="B706" s="6" t="s">
        <v>353</v>
      </c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</row>
    <row r="707" spans="2:34" x14ac:dyDescent="0.35">
      <c r="B707" s="23" t="s">
        <v>47</v>
      </c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</row>
    <row r="708" spans="2:34" x14ac:dyDescent="0.35">
      <c r="B708" t="s">
        <v>344</v>
      </c>
      <c r="C708" s="16">
        <v>0.458666666666667</v>
      </c>
      <c r="D708" s="16">
        <v>0.45126353790613699</v>
      </c>
      <c r="E708" s="16">
        <v>0.62068965517241403</v>
      </c>
      <c r="F708" s="16">
        <v>0.42105263157894701</v>
      </c>
      <c r="G708" s="16"/>
      <c r="H708" s="16">
        <v>0.36111111111111099</v>
      </c>
      <c r="I708" s="16">
        <v>0.397260273972603</v>
      </c>
      <c r="J708" s="16">
        <v>0.37837837837837801</v>
      </c>
      <c r="K708" s="16">
        <v>0.5</v>
      </c>
      <c r="L708" s="16">
        <v>0.56666666666666698</v>
      </c>
      <c r="M708" s="16">
        <v>0.6</v>
      </c>
      <c r="N708" s="16">
        <v>0.50746268656716398</v>
      </c>
      <c r="O708" s="16">
        <v>0.45454545454545497</v>
      </c>
      <c r="P708" s="16">
        <v>0.66666666666666696</v>
      </c>
      <c r="Q708" s="16">
        <v>0.5</v>
      </c>
      <c r="R708" s="16">
        <v>0</v>
      </c>
      <c r="S708" s="16">
        <v>0.5</v>
      </c>
      <c r="T708" s="16">
        <v>0.22222222222222199</v>
      </c>
      <c r="U708" s="16">
        <v>0.4</v>
      </c>
      <c r="V708" s="16">
        <v>0</v>
      </c>
      <c r="W708" s="16">
        <v>0.5</v>
      </c>
      <c r="X708" s="16">
        <v>0.8</v>
      </c>
      <c r="Y708" s="16"/>
      <c r="Z708" s="16">
        <v>0.45822102425875999</v>
      </c>
      <c r="AA708" s="16">
        <v>0</v>
      </c>
      <c r="AB708" s="16"/>
      <c r="AC708" s="16"/>
      <c r="AD708" s="16"/>
      <c r="AE708" s="16"/>
      <c r="AF708" s="16"/>
      <c r="AG708" s="16"/>
      <c r="AH708" s="16"/>
    </row>
    <row r="709" spans="2:34" x14ac:dyDescent="0.35">
      <c r="B709" t="s">
        <v>345</v>
      </c>
      <c r="C709" s="16">
        <v>0.42399999999999999</v>
      </c>
      <c r="D709" s="16">
        <v>0.42960288808664299</v>
      </c>
      <c r="E709" s="16">
        <v>0.55172413793103403</v>
      </c>
      <c r="F709" s="16">
        <v>0.33333333333333298</v>
      </c>
      <c r="G709" s="16"/>
      <c r="H709" s="16">
        <v>0.25</v>
      </c>
      <c r="I709" s="16">
        <v>0.41095890410958902</v>
      </c>
      <c r="J709" s="16">
        <v>0.40540540540540498</v>
      </c>
      <c r="K709" s="16">
        <v>0.4375</v>
      </c>
      <c r="L709" s="16">
        <v>0.483333333333333</v>
      </c>
      <c r="M709" s="16">
        <v>0.8</v>
      </c>
      <c r="N709" s="16">
        <v>0.41791044776119401</v>
      </c>
      <c r="O709" s="16">
        <v>0.45454545454545497</v>
      </c>
      <c r="P709" s="16">
        <v>0.33333333333333298</v>
      </c>
      <c r="Q709" s="16">
        <v>0.5</v>
      </c>
      <c r="R709" s="16">
        <v>0.5</v>
      </c>
      <c r="S709" s="16">
        <v>0.5</v>
      </c>
      <c r="T709" s="16">
        <v>0.33333333333333298</v>
      </c>
      <c r="U709" s="16">
        <v>0.8</v>
      </c>
      <c r="V709" s="16">
        <v>0</v>
      </c>
      <c r="W709" s="16">
        <v>0.5</v>
      </c>
      <c r="X709" s="16">
        <v>0.6</v>
      </c>
      <c r="Y709" s="16"/>
      <c r="Z709" s="16">
        <v>0.42318059299191402</v>
      </c>
      <c r="AA709" s="16">
        <v>0.5</v>
      </c>
      <c r="AB709" s="16"/>
      <c r="AC709" s="16"/>
      <c r="AD709" s="16"/>
      <c r="AE709" s="16"/>
      <c r="AF709" s="16"/>
      <c r="AG709" s="16"/>
      <c r="AH709" s="16"/>
    </row>
    <row r="710" spans="2:34" x14ac:dyDescent="0.35">
      <c r="B710" t="s">
        <v>346</v>
      </c>
      <c r="C710" s="16">
        <v>0.41866666666666702</v>
      </c>
      <c r="D710" s="16">
        <v>0.393501805054152</v>
      </c>
      <c r="E710" s="16">
        <v>0.62068965517241403</v>
      </c>
      <c r="F710" s="16">
        <v>0.43859649122806998</v>
      </c>
      <c r="G710" s="16"/>
      <c r="H710" s="16">
        <v>0.41666666666666702</v>
      </c>
      <c r="I710" s="16">
        <v>0.47945205479452102</v>
      </c>
      <c r="J710" s="16">
        <v>0.21621621621621601</v>
      </c>
      <c r="K710" s="16">
        <v>0.45833333333333298</v>
      </c>
      <c r="L710" s="16">
        <v>0.483333333333333</v>
      </c>
      <c r="M710" s="16">
        <v>0.4</v>
      </c>
      <c r="N710" s="16">
        <v>0.37313432835820898</v>
      </c>
      <c r="O710" s="16">
        <v>0.54545454545454497</v>
      </c>
      <c r="P710" s="16">
        <v>0.33333333333333298</v>
      </c>
      <c r="Q710" s="16">
        <v>0.75</v>
      </c>
      <c r="R710" s="16">
        <v>0.5</v>
      </c>
      <c r="S710" s="16">
        <v>0.5</v>
      </c>
      <c r="T710" s="16">
        <v>0.22222222222222199</v>
      </c>
      <c r="U710" s="16">
        <v>0</v>
      </c>
      <c r="V710" s="16">
        <v>1</v>
      </c>
      <c r="W710" s="16">
        <v>0</v>
      </c>
      <c r="X710" s="16">
        <v>0.6</v>
      </c>
      <c r="Y710" s="16"/>
      <c r="Z710" s="16">
        <v>0.41509433962264197</v>
      </c>
      <c r="AA710" s="16">
        <v>0.5</v>
      </c>
      <c r="AB710" s="16"/>
      <c r="AC710" s="16"/>
      <c r="AD710" s="16"/>
      <c r="AE710" s="16"/>
      <c r="AF710" s="16"/>
      <c r="AG710" s="16"/>
      <c r="AH710" s="16"/>
    </row>
    <row r="711" spans="2:34" x14ac:dyDescent="0.35">
      <c r="B711" t="s">
        <v>347</v>
      </c>
      <c r="C711" s="16">
        <v>0.38933333333333298</v>
      </c>
      <c r="D711" s="16">
        <v>0.37906137184115501</v>
      </c>
      <c r="E711" s="16">
        <v>0.48275862068965503</v>
      </c>
      <c r="F711" s="16">
        <v>0.35087719298245601</v>
      </c>
      <c r="G711" s="16"/>
      <c r="H711" s="16">
        <v>0.33333333333333298</v>
      </c>
      <c r="I711" s="16">
        <v>0.38356164383561597</v>
      </c>
      <c r="J711" s="16">
        <v>0.48648648648648701</v>
      </c>
      <c r="K711" s="16">
        <v>0.375</v>
      </c>
      <c r="L711" s="16">
        <v>0.46666666666666701</v>
      </c>
      <c r="M711" s="16">
        <v>0.2</v>
      </c>
      <c r="N711" s="16">
        <v>0.402985074626866</v>
      </c>
      <c r="O711" s="16">
        <v>0.27272727272727298</v>
      </c>
      <c r="P711" s="16">
        <v>0.33333333333333298</v>
      </c>
      <c r="Q711" s="16">
        <v>0</v>
      </c>
      <c r="R711" s="16">
        <v>0</v>
      </c>
      <c r="S711" s="16">
        <v>0.33333333333333298</v>
      </c>
      <c r="T711" s="16">
        <v>0.22222222222222199</v>
      </c>
      <c r="U711" s="16">
        <v>0.6</v>
      </c>
      <c r="V711" s="16">
        <v>0</v>
      </c>
      <c r="W711" s="16">
        <v>0.5</v>
      </c>
      <c r="X711" s="16">
        <v>0.4</v>
      </c>
      <c r="Y711" s="16"/>
      <c r="Z711" s="16">
        <v>0.38814016172506699</v>
      </c>
      <c r="AA711" s="16">
        <v>0.5</v>
      </c>
      <c r="AB711" s="16"/>
      <c r="AC711" s="16"/>
      <c r="AD711" s="16"/>
      <c r="AE711" s="16"/>
      <c r="AF711" s="16"/>
      <c r="AG711" s="16"/>
      <c r="AH711" s="16"/>
    </row>
    <row r="712" spans="2:34" x14ac:dyDescent="0.35">
      <c r="B712" t="s">
        <v>348</v>
      </c>
      <c r="C712" s="16">
        <v>0.338666666666667</v>
      </c>
      <c r="D712" s="16">
        <v>0.31768953068592098</v>
      </c>
      <c r="E712" s="16">
        <v>0.41379310344827602</v>
      </c>
      <c r="F712" s="16">
        <v>0.36842105263157898</v>
      </c>
      <c r="G712" s="16"/>
      <c r="H712" s="16">
        <v>0.38888888888888901</v>
      </c>
      <c r="I712" s="16">
        <v>0.38356164383561597</v>
      </c>
      <c r="J712" s="16">
        <v>0.18918918918918901</v>
      </c>
      <c r="K712" s="16">
        <v>0.4375</v>
      </c>
      <c r="L712" s="16">
        <v>0.3</v>
      </c>
      <c r="M712" s="16">
        <v>0.4</v>
      </c>
      <c r="N712" s="16">
        <v>0.29850746268656703</v>
      </c>
      <c r="O712" s="16">
        <v>0.36363636363636398</v>
      </c>
      <c r="P712" s="16">
        <v>0.33333333333333298</v>
      </c>
      <c r="Q712" s="16">
        <v>0.5</v>
      </c>
      <c r="R712" s="16">
        <v>0</v>
      </c>
      <c r="S712" s="16">
        <v>0.33333333333333298</v>
      </c>
      <c r="T712" s="16">
        <v>0.33333333333333298</v>
      </c>
      <c r="U712" s="16">
        <v>0.4</v>
      </c>
      <c r="V712" s="16">
        <v>0.5</v>
      </c>
      <c r="W712" s="16">
        <v>0.5</v>
      </c>
      <c r="X712" s="16">
        <v>0.2</v>
      </c>
      <c r="Y712" s="16"/>
      <c r="Z712" s="16">
        <v>0.33423180592991902</v>
      </c>
      <c r="AA712" s="16">
        <v>0.5</v>
      </c>
      <c r="AB712" s="16"/>
      <c r="AC712" s="16"/>
      <c r="AD712" s="16"/>
      <c r="AE712" s="16"/>
      <c r="AF712" s="16"/>
      <c r="AG712" s="16"/>
      <c r="AH712" s="16"/>
    </row>
    <row r="713" spans="2:34" x14ac:dyDescent="0.35">
      <c r="B713" t="s">
        <v>349</v>
      </c>
      <c r="C713" s="16">
        <v>0.30133333333333301</v>
      </c>
      <c r="D713" s="16">
        <v>0.314079422382672</v>
      </c>
      <c r="E713" s="16">
        <v>0.17241379310344801</v>
      </c>
      <c r="F713" s="16">
        <v>0.28070175438596501</v>
      </c>
      <c r="G713" s="16"/>
      <c r="H713" s="16">
        <v>0.33333333333333298</v>
      </c>
      <c r="I713" s="16">
        <v>0.31506849315068503</v>
      </c>
      <c r="J713" s="16">
        <v>0.29729729729729698</v>
      </c>
      <c r="K713" s="16">
        <v>0.375</v>
      </c>
      <c r="L713" s="16">
        <v>0.28333333333333299</v>
      </c>
      <c r="M713" s="16">
        <v>0.2</v>
      </c>
      <c r="N713" s="16">
        <v>0.25373134328358199</v>
      </c>
      <c r="O713" s="16">
        <v>0.18181818181818199</v>
      </c>
      <c r="P713" s="16">
        <v>0.33333333333333298</v>
      </c>
      <c r="Q713" s="16">
        <v>0.5</v>
      </c>
      <c r="R713" s="16">
        <v>0.5</v>
      </c>
      <c r="S713" s="16">
        <v>0.33333333333333298</v>
      </c>
      <c r="T713" s="16">
        <v>0.11111111111111099</v>
      </c>
      <c r="U713" s="16">
        <v>0.2</v>
      </c>
      <c r="V713" s="16">
        <v>1</v>
      </c>
      <c r="W713" s="16">
        <v>0.5</v>
      </c>
      <c r="X713" s="16">
        <v>0.2</v>
      </c>
      <c r="Y713" s="16"/>
      <c r="Z713" s="16">
        <v>0.30188679245283001</v>
      </c>
      <c r="AA713" s="16">
        <v>0.5</v>
      </c>
      <c r="AB713" s="16"/>
      <c r="AC713" s="16"/>
      <c r="AD713" s="16"/>
      <c r="AE713" s="16"/>
      <c r="AF713" s="16"/>
      <c r="AG713" s="16"/>
      <c r="AH713" s="16"/>
    </row>
    <row r="714" spans="2:34" x14ac:dyDescent="0.35">
      <c r="B714" t="s">
        <v>350</v>
      </c>
      <c r="C714" s="16">
        <v>0.29599999999999999</v>
      </c>
      <c r="D714" s="16">
        <v>0.314079422382672</v>
      </c>
      <c r="E714" s="16">
        <v>0.24137931034482801</v>
      </c>
      <c r="F714" s="16">
        <v>0.22807017543859601</v>
      </c>
      <c r="G714" s="16"/>
      <c r="H714" s="16">
        <v>0.16666666666666699</v>
      </c>
      <c r="I714" s="16">
        <v>0.232876712328767</v>
      </c>
      <c r="J714" s="16">
        <v>0.27027027027027001</v>
      </c>
      <c r="K714" s="16">
        <v>0.375</v>
      </c>
      <c r="L714" s="16">
        <v>0.31666666666666698</v>
      </c>
      <c r="M714" s="16">
        <v>0.4</v>
      </c>
      <c r="N714" s="16">
        <v>0.37313432835820898</v>
      </c>
      <c r="O714" s="16">
        <v>0.18181818181818199</v>
      </c>
      <c r="P714" s="16">
        <v>0</v>
      </c>
      <c r="Q714" s="16">
        <v>0.75</v>
      </c>
      <c r="R714" s="16">
        <v>0.5</v>
      </c>
      <c r="S714" s="16">
        <v>0.33333333333333298</v>
      </c>
      <c r="T714" s="16">
        <v>0.22222222222222199</v>
      </c>
      <c r="U714" s="16">
        <v>0.2</v>
      </c>
      <c r="V714" s="16">
        <v>0</v>
      </c>
      <c r="W714" s="16">
        <v>1</v>
      </c>
      <c r="X714" s="16">
        <v>0.2</v>
      </c>
      <c r="Y714" s="16"/>
      <c r="Z714" s="16">
        <v>0.29649595687331498</v>
      </c>
      <c r="AA714" s="16">
        <v>0</v>
      </c>
      <c r="AB714" s="16"/>
      <c r="AC714" s="16"/>
      <c r="AD714" s="16"/>
      <c r="AE714" s="16"/>
      <c r="AF714" s="16"/>
      <c r="AG714" s="16"/>
      <c r="AH714" s="16"/>
    </row>
    <row r="715" spans="2:34" x14ac:dyDescent="0.35">
      <c r="B715" t="s">
        <v>351</v>
      </c>
      <c r="C715" s="16">
        <v>0.15466666666666701</v>
      </c>
      <c r="D715" s="16">
        <v>0.14801444043321299</v>
      </c>
      <c r="E715" s="16">
        <v>0.17241379310344801</v>
      </c>
      <c r="F715" s="16">
        <v>0.175438596491228</v>
      </c>
      <c r="G715" s="16"/>
      <c r="H715" s="16">
        <v>0.194444444444444</v>
      </c>
      <c r="I715" s="16">
        <v>0.19178082191780799</v>
      </c>
      <c r="J715" s="16">
        <v>0.18918918918918901</v>
      </c>
      <c r="K715" s="16">
        <v>0.125</v>
      </c>
      <c r="L715" s="16">
        <v>0.1</v>
      </c>
      <c r="M715" s="16">
        <v>0.2</v>
      </c>
      <c r="N715" s="16">
        <v>0.22388059701492499</v>
      </c>
      <c r="O715" s="16">
        <v>0</v>
      </c>
      <c r="P715" s="16">
        <v>0</v>
      </c>
      <c r="Q715" s="16">
        <v>0</v>
      </c>
      <c r="R715" s="16">
        <v>0</v>
      </c>
      <c r="S715" s="16">
        <v>0</v>
      </c>
      <c r="T715" s="16">
        <v>0</v>
      </c>
      <c r="U715" s="16">
        <v>0.2</v>
      </c>
      <c r="V715" s="16">
        <v>0</v>
      </c>
      <c r="W715" s="16">
        <v>0.5</v>
      </c>
      <c r="X715" s="16">
        <v>0</v>
      </c>
      <c r="Y715" s="16"/>
      <c r="Z715" s="16">
        <v>0.15363881401617299</v>
      </c>
      <c r="AA715" s="16">
        <v>0.5</v>
      </c>
      <c r="AB715" s="16"/>
      <c r="AC715" s="16"/>
      <c r="AD715" s="16"/>
      <c r="AE715" s="16"/>
      <c r="AF715" s="16"/>
      <c r="AG715" s="16"/>
      <c r="AH715" s="16"/>
    </row>
    <row r="716" spans="2:34" x14ac:dyDescent="0.35">
      <c r="B716" t="s">
        <v>54</v>
      </c>
      <c r="C716" s="16">
        <v>9.8666666666666694E-2</v>
      </c>
      <c r="D716" s="16">
        <v>0.10830324909747301</v>
      </c>
      <c r="E716" s="16">
        <v>3.4482758620689703E-2</v>
      </c>
      <c r="F716" s="16">
        <v>7.0175438596491196E-2</v>
      </c>
      <c r="G716" s="16"/>
      <c r="H716" s="16">
        <v>0.11111111111111099</v>
      </c>
      <c r="I716" s="16">
        <v>8.2191780821917804E-2</v>
      </c>
      <c r="J716" s="16">
        <v>0.18918918918918901</v>
      </c>
      <c r="K716" s="16">
        <v>8.3333333333333301E-2</v>
      </c>
      <c r="L716" s="16">
        <v>6.6666666666666693E-2</v>
      </c>
      <c r="M716" s="16">
        <v>0</v>
      </c>
      <c r="N716" s="16">
        <v>0.104477611940299</v>
      </c>
      <c r="O716" s="16">
        <v>0</v>
      </c>
      <c r="P716" s="16">
        <v>0</v>
      </c>
      <c r="Q716" s="16">
        <v>0</v>
      </c>
      <c r="R716" s="16">
        <v>0.5</v>
      </c>
      <c r="S716" s="16">
        <v>0.33333333333333298</v>
      </c>
      <c r="T716" s="16">
        <v>0.22222222222222199</v>
      </c>
      <c r="U716" s="16">
        <v>0</v>
      </c>
      <c r="V716" s="16">
        <v>0</v>
      </c>
      <c r="W716" s="16">
        <v>0</v>
      </c>
      <c r="X716" s="16">
        <v>0</v>
      </c>
      <c r="Y716" s="16"/>
      <c r="Z716" s="16">
        <v>9.9730458221024304E-2</v>
      </c>
      <c r="AA716" s="16">
        <v>0</v>
      </c>
      <c r="AB716" s="16"/>
      <c r="AC716" s="16"/>
      <c r="AD716" s="16"/>
      <c r="AE716" s="16"/>
      <c r="AF716" s="16"/>
      <c r="AG716" s="16"/>
      <c r="AH716" s="16"/>
    </row>
    <row r="717" spans="2:34" x14ac:dyDescent="0.35">
      <c r="B717" t="s">
        <v>352</v>
      </c>
      <c r="C717" s="16">
        <v>3.2000000000000001E-2</v>
      </c>
      <c r="D717" s="16">
        <v>3.6101083032491002E-2</v>
      </c>
      <c r="E717" s="16">
        <v>0</v>
      </c>
      <c r="F717" s="16">
        <v>3.5087719298245598E-2</v>
      </c>
      <c r="G717" s="16"/>
      <c r="H717" s="16">
        <v>2.7777777777777801E-2</v>
      </c>
      <c r="I717" s="16">
        <v>2.7397260273972601E-2</v>
      </c>
      <c r="J717" s="16">
        <v>5.4054054054054099E-2</v>
      </c>
      <c r="K717" s="16">
        <v>2.0833333333333301E-2</v>
      </c>
      <c r="L717" s="16">
        <v>3.3333333333333298E-2</v>
      </c>
      <c r="M717" s="16">
        <v>0</v>
      </c>
      <c r="N717" s="16">
        <v>1.49253731343284E-2</v>
      </c>
      <c r="O717" s="16">
        <v>0.18181818181818199</v>
      </c>
      <c r="P717" s="16">
        <v>0</v>
      </c>
      <c r="Q717" s="16">
        <v>0</v>
      </c>
      <c r="R717" s="16">
        <v>0</v>
      </c>
      <c r="S717" s="16">
        <v>0</v>
      </c>
      <c r="T717" s="16">
        <v>0.11111111111111099</v>
      </c>
      <c r="U717" s="16">
        <v>0</v>
      </c>
      <c r="V717" s="16">
        <v>0</v>
      </c>
      <c r="W717" s="16">
        <v>0</v>
      </c>
      <c r="X717" s="16">
        <v>0</v>
      </c>
      <c r="Y717" s="16"/>
      <c r="Z717" s="16">
        <v>3.2345013477088999E-2</v>
      </c>
      <c r="AA717" s="16">
        <v>0</v>
      </c>
      <c r="AB717" s="16"/>
      <c r="AC717" s="16"/>
      <c r="AD717" s="16"/>
      <c r="AE717" s="16"/>
      <c r="AF717" s="16"/>
      <c r="AG717" s="16"/>
      <c r="AH717" s="16"/>
    </row>
    <row r="718" spans="2:34" x14ac:dyDescent="0.35">
      <c r="B718" t="s">
        <v>68</v>
      </c>
      <c r="C718" s="16">
        <v>8.0000000000000002E-3</v>
      </c>
      <c r="D718" s="16">
        <v>7.2202166064982004E-3</v>
      </c>
      <c r="E718" s="16">
        <v>0</v>
      </c>
      <c r="F718" s="16">
        <v>1.7543859649122799E-2</v>
      </c>
      <c r="G718" s="16"/>
      <c r="H718" s="16">
        <v>0</v>
      </c>
      <c r="I718" s="16">
        <v>1.3698630136986301E-2</v>
      </c>
      <c r="J718" s="16">
        <v>0</v>
      </c>
      <c r="K718" s="16">
        <v>2.0833333333333301E-2</v>
      </c>
      <c r="L718" s="16">
        <v>1.6666666666666701E-2</v>
      </c>
      <c r="M718" s="16">
        <v>0</v>
      </c>
      <c r="N718" s="16">
        <v>0</v>
      </c>
      <c r="O718" s="16">
        <v>0</v>
      </c>
      <c r="P718" s="16">
        <v>0</v>
      </c>
      <c r="Q718" s="16">
        <v>0</v>
      </c>
      <c r="R718" s="16">
        <v>0</v>
      </c>
      <c r="S718" s="16">
        <v>0</v>
      </c>
      <c r="T718" s="16">
        <v>0</v>
      </c>
      <c r="U718" s="16">
        <v>0</v>
      </c>
      <c r="V718" s="16">
        <v>0</v>
      </c>
      <c r="W718" s="16">
        <v>0</v>
      </c>
      <c r="X718" s="16">
        <v>0</v>
      </c>
      <c r="Y718" s="16"/>
      <c r="Z718" s="16">
        <v>8.0862533692722394E-3</v>
      </c>
      <c r="AA718" s="16">
        <v>0</v>
      </c>
      <c r="AB718" s="16"/>
      <c r="AC718" s="16"/>
      <c r="AD718" s="16"/>
      <c r="AE718" s="16"/>
      <c r="AF718" s="16"/>
      <c r="AG718" s="16"/>
      <c r="AH718" s="16"/>
    </row>
    <row r="719" spans="2:34" x14ac:dyDescent="0.35"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</row>
    <row r="720" spans="2:34" x14ac:dyDescent="0.35">
      <c r="B720" s="6" t="s">
        <v>356</v>
      </c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</row>
    <row r="721" spans="2:34" x14ac:dyDescent="0.35">
      <c r="B721" s="23" t="s">
        <v>47</v>
      </c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</row>
    <row r="722" spans="2:34" x14ac:dyDescent="0.35">
      <c r="B722" t="s">
        <v>194</v>
      </c>
      <c r="C722" s="16">
        <v>0.24</v>
      </c>
      <c r="D722" s="16">
        <v>0.24909747292418799</v>
      </c>
      <c r="E722" s="16">
        <v>0.20689655172413801</v>
      </c>
      <c r="F722" s="16">
        <v>0.22807017543859601</v>
      </c>
      <c r="G722" s="16"/>
      <c r="H722" s="16">
        <v>0.194444444444444</v>
      </c>
      <c r="I722" s="16">
        <v>0.26027397260273999</v>
      </c>
      <c r="J722" s="16">
        <v>0.27027027027027001</v>
      </c>
      <c r="K722" s="16">
        <v>0.3125</v>
      </c>
      <c r="L722" s="16">
        <v>0.18333333333333299</v>
      </c>
      <c r="M722" s="16">
        <v>0.6</v>
      </c>
      <c r="N722" s="16">
        <v>0.20895522388059701</v>
      </c>
      <c r="O722" s="16">
        <v>9.0909090909090898E-2</v>
      </c>
      <c r="P722" s="16">
        <v>0.33333333333333298</v>
      </c>
      <c r="Q722" s="16">
        <v>0.5</v>
      </c>
      <c r="R722" s="16">
        <v>0.5</v>
      </c>
      <c r="S722" s="16">
        <v>0.16666666666666699</v>
      </c>
      <c r="T722" s="16">
        <v>0.11111111111111099</v>
      </c>
      <c r="U722" s="16">
        <v>0.6</v>
      </c>
      <c r="V722" s="16">
        <v>0.5</v>
      </c>
      <c r="W722" s="16">
        <v>0</v>
      </c>
      <c r="X722" s="16">
        <v>0</v>
      </c>
      <c r="Y722" s="16"/>
      <c r="Z722" s="16">
        <v>0.24258760107816699</v>
      </c>
      <c r="AA722" s="16">
        <v>0</v>
      </c>
      <c r="AB722" s="16"/>
      <c r="AC722" s="16"/>
      <c r="AD722" s="16"/>
      <c r="AE722" s="16"/>
      <c r="AF722" s="16"/>
      <c r="AG722" s="16"/>
      <c r="AH722" s="16"/>
    </row>
    <row r="723" spans="2:34" x14ac:dyDescent="0.35">
      <c r="B723" t="s">
        <v>195</v>
      </c>
      <c r="C723" s="16">
        <v>0.37333333333333302</v>
      </c>
      <c r="D723" s="16">
        <v>0.36823104693140801</v>
      </c>
      <c r="E723" s="16">
        <v>0.44827586206896602</v>
      </c>
      <c r="F723" s="16">
        <v>0.38596491228070201</v>
      </c>
      <c r="G723" s="16"/>
      <c r="H723" s="16">
        <v>0.44444444444444398</v>
      </c>
      <c r="I723" s="16">
        <v>0.32876712328767099</v>
      </c>
      <c r="J723" s="16">
        <v>0.24324324324324301</v>
      </c>
      <c r="K723" s="16">
        <v>0.3125</v>
      </c>
      <c r="L723" s="16">
        <v>0.51666666666666705</v>
      </c>
      <c r="M723" s="16">
        <v>0.4</v>
      </c>
      <c r="N723" s="16">
        <v>0.37313432835820898</v>
      </c>
      <c r="O723" s="16">
        <v>0.36363636363636398</v>
      </c>
      <c r="P723" s="16">
        <v>0.33333333333333298</v>
      </c>
      <c r="Q723" s="16">
        <v>0.25</v>
      </c>
      <c r="R723" s="16">
        <v>0</v>
      </c>
      <c r="S723" s="16">
        <v>0.33333333333333298</v>
      </c>
      <c r="T723" s="16">
        <v>0.33333333333333298</v>
      </c>
      <c r="U723" s="16">
        <v>0.2</v>
      </c>
      <c r="V723" s="16">
        <v>0.5</v>
      </c>
      <c r="W723" s="16">
        <v>0.5</v>
      </c>
      <c r="X723" s="16">
        <v>0.8</v>
      </c>
      <c r="Y723" s="16"/>
      <c r="Z723" s="16">
        <v>0.36657681940700798</v>
      </c>
      <c r="AA723" s="16">
        <v>1</v>
      </c>
      <c r="AB723" s="16"/>
      <c r="AC723" s="16"/>
      <c r="AD723" s="16"/>
      <c r="AE723" s="16"/>
      <c r="AF723" s="16"/>
      <c r="AG723" s="16"/>
      <c r="AH723" s="16"/>
    </row>
    <row r="724" spans="2:34" x14ac:dyDescent="0.35">
      <c r="B724" t="s">
        <v>196</v>
      </c>
      <c r="C724" s="16">
        <v>0.28533333333333299</v>
      </c>
      <c r="D724" s="16">
        <v>0.27797833935018101</v>
      </c>
      <c r="E724" s="16">
        <v>0.31034482758620702</v>
      </c>
      <c r="F724" s="16">
        <v>0.26315789473684198</v>
      </c>
      <c r="G724" s="16"/>
      <c r="H724" s="16">
        <v>0.33333333333333298</v>
      </c>
      <c r="I724" s="16">
        <v>0.34246575342465801</v>
      </c>
      <c r="J724" s="16">
        <v>0.40540540540540498</v>
      </c>
      <c r="K724" s="16">
        <v>0.29166666666666702</v>
      </c>
      <c r="L724" s="16">
        <v>0.2</v>
      </c>
      <c r="M724" s="16">
        <v>0</v>
      </c>
      <c r="N724" s="16">
        <v>0.20895522388059701</v>
      </c>
      <c r="O724" s="16">
        <v>0.45454545454545497</v>
      </c>
      <c r="P724" s="16">
        <v>0.33333333333333298</v>
      </c>
      <c r="Q724" s="16">
        <v>0.25</v>
      </c>
      <c r="R724" s="16">
        <v>0.5</v>
      </c>
      <c r="S724" s="16">
        <v>0.16666666666666699</v>
      </c>
      <c r="T724" s="16">
        <v>0.33333333333333298</v>
      </c>
      <c r="U724" s="16">
        <v>0.2</v>
      </c>
      <c r="V724" s="16">
        <v>0</v>
      </c>
      <c r="W724" s="16">
        <v>0.5</v>
      </c>
      <c r="X724" s="16">
        <v>0.2</v>
      </c>
      <c r="Y724" s="16"/>
      <c r="Z724" s="16">
        <v>0.28840970350404299</v>
      </c>
      <c r="AA724" s="16">
        <v>0</v>
      </c>
      <c r="AB724" s="16"/>
      <c r="AC724" s="16"/>
      <c r="AD724" s="16"/>
      <c r="AE724" s="16"/>
      <c r="AF724" s="16"/>
      <c r="AG724" s="16"/>
      <c r="AH724" s="16"/>
    </row>
    <row r="725" spans="2:34" x14ac:dyDescent="0.35">
      <c r="B725" t="s">
        <v>197</v>
      </c>
      <c r="C725" s="16">
        <v>3.7333333333333302E-2</v>
      </c>
      <c r="D725" s="16">
        <v>3.6101083032491002E-2</v>
      </c>
      <c r="E725" s="16">
        <v>0</v>
      </c>
      <c r="F725" s="16">
        <v>7.0175438596491196E-2</v>
      </c>
      <c r="G725" s="16"/>
      <c r="H725" s="16">
        <v>2.7777777777777801E-2</v>
      </c>
      <c r="I725" s="16">
        <v>1.3698630136986301E-2</v>
      </c>
      <c r="J725" s="16">
        <v>2.7027027027027001E-2</v>
      </c>
      <c r="K725" s="16">
        <v>4.1666666666666699E-2</v>
      </c>
      <c r="L725" s="16">
        <v>3.3333333333333298E-2</v>
      </c>
      <c r="M725" s="16">
        <v>0</v>
      </c>
      <c r="N725" s="16">
        <v>8.9552238805970102E-2</v>
      </c>
      <c r="O725" s="16">
        <v>0</v>
      </c>
      <c r="P725" s="16">
        <v>0</v>
      </c>
      <c r="Q725" s="16">
        <v>0</v>
      </c>
      <c r="R725" s="16">
        <v>0</v>
      </c>
      <c r="S725" s="16">
        <v>0</v>
      </c>
      <c r="T725" s="16">
        <v>0.11111111111111099</v>
      </c>
      <c r="U725" s="16">
        <v>0</v>
      </c>
      <c r="V725" s="16">
        <v>0</v>
      </c>
      <c r="W725" s="16">
        <v>0</v>
      </c>
      <c r="X725" s="16">
        <v>0</v>
      </c>
      <c r="Y725" s="16"/>
      <c r="Z725" s="16">
        <v>3.77358490566038E-2</v>
      </c>
      <c r="AA725" s="16">
        <v>0</v>
      </c>
      <c r="AB725" s="16"/>
      <c r="AC725" s="16"/>
      <c r="AD725" s="16"/>
      <c r="AE725" s="16"/>
      <c r="AF725" s="16"/>
      <c r="AG725" s="16"/>
      <c r="AH725" s="16"/>
    </row>
    <row r="726" spans="2:34" x14ac:dyDescent="0.35">
      <c r="B726" t="s">
        <v>198</v>
      </c>
      <c r="C726" s="16">
        <v>1.8666666666666699E-2</v>
      </c>
      <c r="D726" s="16">
        <v>1.8050541516245501E-2</v>
      </c>
      <c r="E726" s="16">
        <v>0</v>
      </c>
      <c r="F726" s="16">
        <v>3.5087719298245598E-2</v>
      </c>
      <c r="G726" s="16"/>
      <c r="H726" s="16">
        <v>0</v>
      </c>
      <c r="I726" s="16">
        <v>1.3698630136986301E-2</v>
      </c>
      <c r="J726" s="16">
        <v>0</v>
      </c>
      <c r="K726" s="16">
        <v>2.0833333333333301E-2</v>
      </c>
      <c r="L726" s="16">
        <v>0.05</v>
      </c>
      <c r="M726" s="16">
        <v>0</v>
      </c>
      <c r="N726" s="16">
        <v>2.9850746268656699E-2</v>
      </c>
      <c r="O726" s="16">
        <v>0</v>
      </c>
      <c r="P726" s="16">
        <v>0</v>
      </c>
      <c r="Q726" s="16">
        <v>0</v>
      </c>
      <c r="R726" s="16">
        <v>0</v>
      </c>
      <c r="S726" s="16">
        <v>0</v>
      </c>
      <c r="T726" s="16">
        <v>0</v>
      </c>
      <c r="U726" s="16">
        <v>0</v>
      </c>
      <c r="V726" s="16">
        <v>0</v>
      </c>
      <c r="W726" s="16">
        <v>0</v>
      </c>
      <c r="X726" s="16">
        <v>0</v>
      </c>
      <c r="Y726" s="16"/>
      <c r="Z726" s="16">
        <v>1.88679245283019E-2</v>
      </c>
      <c r="AA726" s="16">
        <v>0</v>
      </c>
      <c r="AB726" s="16"/>
      <c r="AC726" s="16"/>
      <c r="AD726" s="16"/>
      <c r="AE726" s="16"/>
      <c r="AF726" s="16"/>
      <c r="AG726" s="16"/>
      <c r="AH726" s="16"/>
    </row>
    <row r="727" spans="2:34" x14ac:dyDescent="0.35">
      <c r="B727" t="s">
        <v>54</v>
      </c>
      <c r="C727" s="16">
        <v>4.5333333333333302E-2</v>
      </c>
      <c r="D727" s="16">
        <v>5.0541516245487403E-2</v>
      </c>
      <c r="E727" s="16">
        <v>3.4482758620689703E-2</v>
      </c>
      <c r="F727" s="16">
        <v>1.7543859649122799E-2</v>
      </c>
      <c r="G727" s="16"/>
      <c r="H727" s="16">
        <v>0</v>
      </c>
      <c r="I727" s="16">
        <v>4.1095890410958902E-2</v>
      </c>
      <c r="J727" s="16">
        <v>5.4054054054054099E-2</v>
      </c>
      <c r="K727" s="16">
        <v>2.0833333333333301E-2</v>
      </c>
      <c r="L727" s="16">
        <v>1.6666666666666701E-2</v>
      </c>
      <c r="M727" s="16">
        <v>0</v>
      </c>
      <c r="N727" s="16">
        <v>8.9552238805970102E-2</v>
      </c>
      <c r="O727" s="16">
        <v>9.0909090909090898E-2</v>
      </c>
      <c r="P727" s="16">
        <v>0</v>
      </c>
      <c r="Q727" s="16">
        <v>0</v>
      </c>
      <c r="R727" s="16">
        <v>0</v>
      </c>
      <c r="S727" s="16">
        <v>0.33333333333333298</v>
      </c>
      <c r="T727" s="16">
        <v>0.11111111111111099</v>
      </c>
      <c r="U727" s="16">
        <v>0</v>
      </c>
      <c r="V727" s="16">
        <v>0</v>
      </c>
      <c r="W727" s="16">
        <v>0</v>
      </c>
      <c r="X727" s="16">
        <v>0</v>
      </c>
      <c r="Y727" s="16"/>
      <c r="Z727" s="16">
        <v>4.5822102425875998E-2</v>
      </c>
      <c r="AA727" s="16">
        <v>0</v>
      </c>
      <c r="AB727" s="16"/>
      <c r="AC727" s="16"/>
      <c r="AD727" s="16"/>
      <c r="AE727" s="16"/>
      <c r="AF727" s="16"/>
      <c r="AG727" s="16"/>
      <c r="AH727" s="16"/>
    </row>
    <row r="728" spans="2:34" x14ac:dyDescent="0.35">
      <c r="B728" t="s">
        <v>199</v>
      </c>
      <c r="C728" s="16">
        <v>0.61333333333333295</v>
      </c>
      <c r="D728" s="16">
        <v>0.617328519855596</v>
      </c>
      <c r="E728" s="16">
        <v>0.65517241379310298</v>
      </c>
      <c r="F728" s="16">
        <v>0.61403508771929804</v>
      </c>
      <c r="G728" s="16"/>
      <c r="H728" s="16">
        <v>0.63888888888888895</v>
      </c>
      <c r="I728" s="16">
        <v>0.58904109589041098</v>
      </c>
      <c r="J728" s="16">
        <v>0.51351351351351404</v>
      </c>
      <c r="K728" s="16">
        <v>0.625</v>
      </c>
      <c r="L728" s="16">
        <v>0.7</v>
      </c>
      <c r="M728" s="16">
        <v>1</v>
      </c>
      <c r="N728" s="16">
        <v>0.58208955223880599</v>
      </c>
      <c r="O728" s="16">
        <v>0.45454545454545497</v>
      </c>
      <c r="P728" s="16">
        <v>0.66666666666666696</v>
      </c>
      <c r="Q728" s="16">
        <v>0.75</v>
      </c>
      <c r="R728" s="16">
        <v>0.5</v>
      </c>
      <c r="S728" s="16">
        <v>0.5</v>
      </c>
      <c r="T728" s="16">
        <v>0.44444444444444398</v>
      </c>
      <c r="U728" s="16">
        <v>0.8</v>
      </c>
      <c r="V728" s="16">
        <v>1</v>
      </c>
      <c r="W728" s="16">
        <v>0.5</v>
      </c>
      <c r="X728" s="16">
        <v>0.8</v>
      </c>
      <c r="Y728" s="16"/>
      <c r="Z728" s="16">
        <v>0.60916442048517505</v>
      </c>
      <c r="AA728" s="16">
        <v>1</v>
      </c>
      <c r="AB728" s="16"/>
      <c r="AC728" s="16"/>
      <c r="AD728" s="16"/>
      <c r="AE728" s="16"/>
      <c r="AF728" s="16"/>
      <c r="AG728" s="16"/>
      <c r="AH728" s="16"/>
    </row>
    <row r="729" spans="2:34" x14ac:dyDescent="0.35">
      <c r="B729" t="s">
        <v>200</v>
      </c>
      <c r="C729" s="16">
        <v>5.6000000000000001E-2</v>
      </c>
      <c r="D729" s="16">
        <v>5.4151624548736503E-2</v>
      </c>
      <c r="E729" s="16">
        <v>0</v>
      </c>
      <c r="F729" s="16">
        <v>0.105263157894737</v>
      </c>
      <c r="G729" s="16"/>
      <c r="H729" s="16">
        <v>2.7777777777777801E-2</v>
      </c>
      <c r="I729" s="16">
        <v>2.7397260273972601E-2</v>
      </c>
      <c r="J729" s="16">
        <v>2.7027027027027001E-2</v>
      </c>
      <c r="K729" s="16">
        <v>6.25E-2</v>
      </c>
      <c r="L729" s="16">
        <v>8.3333333333333301E-2</v>
      </c>
      <c r="M729" s="16">
        <v>0</v>
      </c>
      <c r="N729" s="16">
        <v>0.119402985074627</v>
      </c>
      <c r="O729" s="16">
        <v>0</v>
      </c>
      <c r="P729" s="16">
        <v>0</v>
      </c>
      <c r="Q729" s="16">
        <v>0</v>
      </c>
      <c r="R729" s="16">
        <v>0</v>
      </c>
      <c r="S729" s="16">
        <v>0</v>
      </c>
      <c r="T729" s="16">
        <v>0.11111111111111099</v>
      </c>
      <c r="U729" s="16">
        <v>0</v>
      </c>
      <c r="V729" s="16">
        <v>0</v>
      </c>
      <c r="W729" s="16">
        <v>0</v>
      </c>
      <c r="X729" s="16">
        <v>0</v>
      </c>
      <c r="Y729" s="16"/>
      <c r="Z729" s="16">
        <v>5.6603773584905703E-2</v>
      </c>
      <c r="AA729" s="16">
        <v>0</v>
      </c>
      <c r="AB729" s="16"/>
      <c r="AC729" s="16"/>
      <c r="AD729" s="16"/>
      <c r="AE729" s="16"/>
      <c r="AF729" s="16"/>
      <c r="AG729" s="16"/>
      <c r="AH729" s="16"/>
    </row>
    <row r="730" spans="2:34" x14ac:dyDescent="0.35">
      <c r="B730" t="s">
        <v>166</v>
      </c>
      <c r="C730" s="16">
        <v>0.55733333333333301</v>
      </c>
      <c r="D730" s="16">
        <v>0.56317689530685899</v>
      </c>
      <c r="E730" s="16">
        <v>0.65517241379310298</v>
      </c>
      <c r="F730" s="16">
        <v>0.50877192982456099</v>
      </c>
      <c r="G730" s="16"/>
      <c r="H730" s="16">
        <v>0.61111111111111105</v>
      </c>
      <c r="I730" s="16">
        <v>0.56164383561643805</v>
      </c>
      <c r="J730" s="16">
        <v>0.48648648648648701</v>
      </c>
      <c r="K730" s="16">
        <v>0.5625</v>
      </c>
      <c r="L730" s="16">
        <v>0.61666666666666703</v>
      </c>
      <c r="M730" s="16">
        <v>1</v>
      </c>
      <c r="N730" s="16">
        <v>0.462686567164179</v>
      </c>
      <c r="O730" s="16">
        <v>0.45454545454545497</v>
      </c>
      <c r="P730" s="16">
        <v>0.66666666666666696</v>
      </c>
      <c r="Q730" s="16">
        <v>0.75</v>
      </c>
      <c r="R730" s="16">
        <v>0.5</v>
      </c>
      <c r="S730" s="16">
        <v>0.5</v>
      </c>
      <c r="T730" s="16">
        <v>0.33333333333333298</v>
      </c>
      <c r="U730" s="16">
        <v>0.8</v>
      </c>
      <c r="V730" s="16">
        <v>1</v>
      </c>
      <c r="W730" s="16">
        <v>0.5</v>
      </c>
      <c r="X730" s="16">
        <v>0.8</v>
      </c>
      <c r="Y730" s="16"/>
      <c r="Z730" s="16">
        <v>0.55256064690026996</v>
      </c>
      <c r="AA730" s="16">
        <v>1</v>
      </c>
      <c r="AB730" s="16"/>
      <c r="AC730" s="16"/>
      <c r="AD730" s="16"/>
      <c r="AE730" s="16"/>
      <c r="AF730" s="16"/>
      <c r="AG730" s="16"/>
      <c r="AH730" s="16"/>
    </row>
    <row r="731" spans="2:34" x14ac:dyDescent="0.35"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</row>
    <row r="732" spans="2:34" x14ac:dyDescent="0.35">
      <c r="B732" s="6" t="s">
        <v>357</v>
      </c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</row>
    <row r="733" spans="2:34" x14ac:dyDescent="0.35">
      <c r="B733" s="23" t="s">
        <v>47</v>
      </c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</row>
    <row r="734" spans="2:34" x14ac:dyDescent="0.35">
      <c r="B734" t="s">
        <v>194</v>
      </c>
      <c r="C734" s="16">
        <v>0.293333333333333</v>
      </c>
      <c r="D734" s="16">
        <v>0.29963898916967502</v>
      </c>
      <c r="E734" s="16">
        <v>0.27586206896551702</v>
      </c>
      <c r="F734" s="16">
        <v>0.26315789473684198</v>
      </c>
      <c r="G734" s="16"/>
      <c r="H734" s="16">
        <v>0.25</v>
      </c>
      <c r="I734" s="16">
        <v>0.31506849315068503</v>
      </c>
      <c r="J734" s="16">
        <v>0.27027027027027001</v>
      </c>
      <c r="K734" s="16">
        <v>0.41666666666666702</v>
      </c>
      <c r="L734" s="16">
        <v>0.2</v>
      </c>
      <c r="M734" s="16">
        <v>0.4</v>
      </c>
      <c r="N734" s="16">
        <v>0.28358208955223901</v>
      </c>
      <c r="O734" s="16">
        <v>0.18181818181818199</v>
      </c>
      <c r="P734" s="16">
        <v>0.33333333333333298</v>
      </c>
      <c r="Q734" s="16">
        <v>0.5</v>
      </c>
      <c r="R734" s="16">
        <v>0.5</v>
      </c>
      <c r="S734" s="16">
        <v>0.16666666666666699</v>
      </c>
      <c r="T734" s="16">
        <v>0.11111111111111099</v>
      </c>
      <c r="U734" s="16">
        <v>0.6</v>
      </c>
      <c r="V734" s="16">
        <v>1</v>
      </c>
      <c r="W734" s="16">
        <v>0.5</v>
      </c>
      <c r="X734" s="16">
        <v>0.2</v>
      </c>
      <c r="Y734" s="16"/>
      <c r="Z734" s="16">
        <v>0.29380053908355802</v>
      </c>
      <c r="AA734" s="16">
        <v>0.5</v>
      </c>
      <c r="AB734" s="16"/>
      <c r="AC734" s="16"/>
      <c r="AD734" s="16"/>
      <c r="AE734" s="16"/>
      <c r="AF734" s="16"/>
      <c r="AG734" s="16"/>
      <c r="AH734" s="16"/>
    </row>
    <row r="735" spans="2:34" x14ac:dyDescent="0.35">
      <c r="B735" t="s">
        <v>195</v>
      </c>
      <c r="C735" s="16">
        <v>0.4</v>
      </c>
      <c r="D735" s="16">
        <v>0.40072202166065002</v>
      </c>
      <c r="E735" s="16">
        <v>0.37931034482758602</v>
      </c>
      <c r="F735" s="16">
        <v>0.42105263157894701</v>
      </c>
      <c r="G735" s="16"/>
      <c r="H735" s="16">
        <v>0.38888888888888901</v>
      </c>
      <c r="I735" s="16">
        <v>0.35616438356164398</v>
      </c>
      <c r="J735" s="16">
        <v>0.27027027027027001</v>
      </c>
      <c r="K735" s="16">
        <v>0.33333333333333298</v>
      </c>
      <c r="L735" s="16">
        <v>0.56666666666666698</v>
      </c>
      <c r="M735" s="16">
        <v>0.6</v>
      </c>
      <c r="N735" s="16">
        <v>0.44776119402985098</v>
      </c>
      <c r="O735" s="16">
        <v>0.36363636363636398</v>
      </c>
      <c r="P735" s="16">
        <v>0</v>
      </c>
      <c r="Q735" s="16">
        <v>0.25</v>
      </c>
      <c r="R735" s="16">
        <v>0</v>
      </c>
      <c r="S735" s="16">
        <v>0.33333333333333298</v>
      </c>
      <c r="T735" s="16">
        <v>0.55555555555555602</v>
      </c>
      <c r="U735" s="16">
        <v>0.4</v>
      </c>
      <c r="V735" s="16">
        <v>0</v>
      </c>
      <c r="W735" s="16">
        <v>0.5</v>
      </c>
      <c r="X735" s="16">
        <v>0.4</v>
      </c>
      <c r="Y735" s="16"/>
      <c r="Z735" s="16">
        <v>0.39622641509433998</v>
      </c>
      <c r="AA735" s="16">
        <v>0.5</v>
      </c>
      <c r="AB735" s="16"/>
      <c r="AC735" s="16"/>
      <c r="AD735" s="16"/>
      <c r="AE735" s="16"/>
      <c r="AF735" s="16"/>
      <c r="AG735" s="16"/>
      <c r="AH735" s="16"/>
    </row>
    <row r="736" spans="2:34" x14ac:dyDescent="0.35">
      <c r="B736" t="s">
        <v>196</v>
      </c>
      <c r="C736" s="16">
        <v>0.224</v>
      </c>
      <c r="D736" s="16">
        <v>0.20938628158844799</v>
      </c>
      <c r="E736" s="16">
        <v>0.31034482758620702</v>
      </c>
      <c r="F736" s="16">
        <v>0.24561403508771901</v>
      </c>
      <c r="G736" s="16"/>
      <c r="H736" s="16">
        <v>0.33333333333333298</v>
      </c>
      <c r="I736" s="16">
        <v>0.28767123287671198</v>
      </c>
      <c r="J736" s="16">
        <v>0.35135135135135098</v>
      </c>
      <c r="K736" s="16">
        <v>0.1875</v>
      </c>
      <c r="L736" s="16">
        <v>0.15</v>
      </c>
      <c r="M736" s="16">
        <v>0</v>
      </c>
      <c r="N736" s="16">
        <v>0.104477611940299</v>
      </c>
      <c r="O736" s="16">
        <v>0.45454545454545497</v>
      </c>
      <c r="P736" s="16">
        <v>0.66666666666666696</v>
      </c>
      <c r="Q736" s="16">
        <v>0.25</v>
      </c>
      <c r="R736" s="16">
        <v>0.5</v>
      </c>
      <c r="S736" s="16">
        <v>0.16666666666666699</v>
      </c>
      <c r="T736" s="16">
        <v>0.11111111111111099</v>
      </c>
      <c r="U736" s="16">
        <v>0</v>
      </c>
      <c r="V736" s="16">
        <v>0</v>
      </c>
      <c r="W736" s="16">
        <v>0</v>
      </c>
      <c r="X736" s="16">
        <v>0.4</v>
      </c>
      <c r="Y736" s="16"/>
      <c r="Z736" s="16">
        <v>0.22641509433962301</v>
      </c>
      <c r="AA736" s="16">
        <v>0</v>
      </c>
      <c r="AB736" s="16"/>
      <c r="AC736" s="16"/>
      <c r="AD736" s="16"/>
      <c r="AE736" s="16"/>
      <c r="AF736" s="16"/>
      <c r="AG736" s="16"/>
      <c r="AH736" s="16"/>
    </row>
    <row r="737" spans="2:34" x14ac:dyDescent="0.35">
      <c r="B737" t="s">
        <v>197</v>
      </c>
      <c r="C737" s="16">
        <v>1.8666666666666699E-2</v>
      </c>
      <c r="D737" s="16">
        <v>2.1660649819494601E-2</v>
      </c>
      <c r="E737" s="16">
        <v>0</v>
      </c>
      <c r="F737" s="16">
        <v>1.7543859649122799E-2</v>
      </c>
      <c r="G737" s="16"/>
      <c r="H737" s="16">
        <v>0</v>
      </c>
      <c r="I737" s="16">
        <v>0</v>
      </c>
      <c r="J737" s="16">
        <v>5.4054054054054099E-2</v>
      </c>
      <c r="K737" s="16">
        <v>0</v>
      </c>
      <c r="L737" s="16">
        <v>1.6666666666666701E-2</v>
      </c>
      <c r="M737" s="16">
        <v>0</v>
      </c>
      <c r="N737" s="16">
        <v>4.47761194029851E-2</v>
      </c>
      <c r="O737" s="16">
        <v>0</v>
      </c>
      <c r="P737" s="16">
        <v>0</v>
      </c>
      <c r="Q737" s="16">
        <v>0</v>
      </c>
      <c r="R737" s="16">
        <v>0</v>
      </c>
      <c r="S737" s="16">
        <v>0</v>
      </c>
      <c r="T737" s="16">
        <v>0.11111111111111099</v>
      </c>
      <c r="U737" s="16">
        <v>0</v>
      </c>
      <c r="V737" s="16">
        <v>0</v>
      </c>
      <c r="W737" s="16">
        <v>0</v>
      </c>
      <c r="X737" s="16">
        <v>0</v>
      </c>
      <c r="Y737" s="16"/>
      <c r="Z737" s="16">
        <v>1.88679245283019E-2</v>
      </c>
      <c r="AA737" s="16">
        <v>0</v>
      </c>
      <c r="AB737" s="16"/>
      <c r="AC737" s="16"/>
      <c r="AD737" s="16"/>
      <c r="AE737" s="16"/>
      <c r="AF737" s="16"/>
      <c r="AG737" s="16"/>
      <c r="AH737" s="16"/>
    </row>
    <row r="738" spans="2:34" x14ac:dyDescent="0.35">
      <c r="B738" t="s">
        <v>198</v>
      </c>
      <c r="C738" s="16">
        <v>1.6E-2</v>
      </c>
      <c r="D738" s="16">
        <v>1.4440433212996401E-2</v>
      </c>
      <c r="E738" s="16">
        <v>0</v>
      </c>
      <c r="F738" s="16">
        <v>3.5087719298245598E-2</v>
      </c>
      <c r="G738" s="16"/>
      <c r="H738" s="16">
        <v>0</v>
      </c>
      <c r="I738" s="16">
        <v>1.3698630136986301E-2</v>
      </c>
      <c r="J738" s="16">
        <v>0</v>
      </c>
      <c r="K738" s="16">
        <v>2.0833333333333301E-2</v>
      </c>
      <c r="L738" s="16">
        <v>0.05</v>
      </c>
      <c r="M738" s="16">
        <v>0</v>
      </c>
      <c r="N738" s="16">
        <v>1.49253731343284E-2</v>
      </c>
      <c r="O738" s="16">
        <v>0</v>
      </c>
      <c r="P738" s="16">
        <v>0</v>
      </c>
      <c r="Q738" s="16">
        <v>0</v>
      </c>
      <c r="R738" s="16">
        <v>0</v>
      </c>
      <c r="S738" s="16">
        <v>0</v>
      </c>
      <c r="T738" s="16">
        <v>0</v>
      </c>
      <c r="U738" s="16">
        <v>0</v>
      </c>
      <c r="V738" s="16">
        <v>0</v>
      </c>
      <c r="W738" s="16">
        <v>0</v>
      </c>
      <c r="X738" s="16">
        <v>0</v>
      </c>
      <c r="Y738" s="16"/>
      <c r="Z738" s="16">
        <v>1.61725067385445E-2</v>
      </c>
      <c r="AA738" s="16">
        <v>0</v>
      </c>
      <c r="AB738" s="16"/>
      <c r="AC738" s="16"/>
      <c r="AD738" s="16"/>
      <c r="AE738" s="16"/>
      <c r="AF738" s="16"/>
      <c r="AG738" s="16"/>
      <c r="AH738" s="16"/>
    </row>
    <row r="739" spans="2:34" x14ac:dyDescent="0.35">
      <c r="B739" t="s">
        <v>54</v>
      </c>
      <c r="C739" s="16">
        <v>4.8000000000000001E-2</v>
      </c>
      <c r="D739" s="16">
        <v>5.4151624548736503E-2</v>
      </c>
      <c r="E739" s="16">
        <v>3.4482758620689703E-2</v>
      </c>
      <c r="F739" s="16">
        <v>1.7543859649122799E-2</v>
      </c>
      <c r="G739" s="16"/>
      <c r="H739" s="16">
        <v>2.7777777777777801E-2</v>
      </c>
      <c r="I739" s="16">
        <v>2.7397260273972601E-2</v>
      </c>
      <c r="J739" s="16">
        <v>5.4054054054054099E-2</v>
      </c>
      <c r="K739" s="16">
        <v>4.1666666666666699E-2</v>
      </c>
      <c r="L739" s="16">
        <v>1.6666666666666701E-2</v>
      </c>
      <c r="M739" s="16">
        <v>0</v>
      </c>
      <c r="N739" s="16">
        <v>0.104477611940299</v>
      </c>
      <c r="O739" s="16">
        <v>0</v>
      </c>
      <c r="P739" s="16">
        <v>0</v>
      </c>
      <c r="Q739" s="16">
        <v>0</v>
      </c>
      <c r="R739" s="16">
        <v>0</v>
      </c>
      <c r="S739" s="16">
        <v>0.33333333333333298</v>
      </c>
      <c r="T739" s="16">
        <v>0.11111111111111099</v>
      </c>
      <c r="U739" s="16">
        <v>0</v>
      </c>
      <c r="V739" s="16">
        <v>0</v>
      </c>
      <c r="W739" s="16">
        <v>0</v>
      </c>
      <c r="X739" s="16">
        <v>0</v>
      </c>
      <c r="Y739" s="16"/>
      <c r="Z739" s="16">
        <v>4.8517520215633402E-2</v>
      </c>
      <c r="AA739" s="16">
        <v>0</v>
      </c>
      <c r="AB739" s="16"/>
      <c r="AC739" s="16"/>
      <c r="AD739" s="16"/>
      <c r="AE739" s="16"/>
      <c r="AF739" s="16"/>
      <c r="AG739" s="16"/>
      <c r="AH739" s="16"/>
    </row>
    <row r="740" spans="2:34" x14ac:dyDescent="0.35">
      <c r="B740" t="s">
        <v>199</v>
      </c>
      <c r="C740" s="16">
        <v>0.69333333333333302</v>
      </c>
      <c r="D740" s="16">
        <v>0.70036101083032498</v>
      </c>
      <c r="E740" s="16">
        <v>0.65517241379310298</v>
      </c>
      <c r="F740" s="16">
        <v>0.68421052631578905</v>
      </c>
      <c r="G740" s="16"/>
      <c r="H740" s="16">
        <v>0.63888888888888895</v>
      </c>
      <c r="I740" s="16">
        <v>0.67123287671232901</v>
      </c>
      <c r="J740" s="16">
        <v>0.54054054054054101</v>
      </c>
      <c r="K740" s="16">
        <v>0.75</v>
      </c>
      <c r="L740" s="16">
        <v>0.76666666666666705</v>
      </c>
      <c r="M740" s="16">
        <v>1</v>
      </c>
      <c r="N740" s="16">
        <v>0.73134328358209</v>
      </c>
      <c r="O740" s="16">
        <v>0.54545454545454497</v>
      </c>
      <c r="P740" s="16">
        <v>0.33333333333333298</v>
      </c>
      <c r="Q740" s="16">
        <v>0.75</v>
      </c>
      <c r="R740" s="16">
        <v>0.5</v>
      </c>
      <c r="S740" s="16">
        <v>0.5</v>
      </c>
      <c r="T740" s="16">
        <v>0.66666666666666696</v>
      </c>
      <c r="U740" s="16">
        <v>1</v>
      </c>
      <c r="V740" s="16">
        <v>1</v>
      </c>
      <c r="W740" s="16">
        <v>1</v>
      </c>
      <c r="X740" s="16">
        <v>0.6</v>
      </c>
      <c r="Y740" s="16"/>
      <c r="Z740" s="16">
        <v>0.69002695417789806</v>
      </c>
      <c r="AA740" s="16">
        <v>1</v>
      </c>
      <c r="AB740" s="16"/>
      <c r="AC740" s="16"/>
      <c r="AD740" s="16"/>
      <c r="AE740" s="16"/>
      <c r="AF740" s="16"/>
      <c r="AG740" s="16"/>
      <c r="AH740" s="16"/>
    </row>
    <row r="741" spans="2:34" x14ac:dyDescent="0.35">
      <c r="B741" t="s">
        <v>200</v>
      </c>
      <c r="C741" s="16">
        <v>3.46666666666667E-2</v>
      </c>
      <c r="D741" s="16">
        <v>3.6101083032491002E-2</v>
      </c>
      <c r="E741" s="16">
        <v>0</v>
      </c>
      <c r="F741" s="16">
        <v>5.2631578947368397E-2</v>
      </c>
      <c r="G741" s="16"/>
      <c r="H741" s="16">
        <v>0</v>
      </c>
      <c r="I741" s="16">
        <v>1.3698630136986301E-2</v>
      </c>
      <c r="J741" s="16">
        <v>5.4054054054054099E-2</v>
      </c>
      <c r="K741" s="16">
        <v>2.0833333333333301E-2</v>
      </c>
      <c r="L741" s="16">
        <v>6.6666666666666693E-2</v>
      </c>
      <c r="M741" s="16">
        <v>0</v>
      </c>
      <c r="N741" s="16">
        <v>5.9701492537313397E-2</v>
      </c>
      <c r="O741" s="16">
        <v>0</v>
      </c>
      <c r="P741" s="16">
        <v>0</v>
      </c>
      <c r="Q741" s="16">
        <v>0</v>
      </c>
      <c r="R741" s="16">
        <v>0</v>
      </c>
      <c r="S741" s="16">
        <v>0</v>
      </c>
      <c r="T741" s="16">
        <v>0.11111111111111099</v>
      </c>
      <c r="U741" s="16">
        <v>0</v>
      </c>
      <c r="V741" s="16">
        <v>0</v>
      </c>
      <c r="W741" s="16">
        <v>0</v>
      </c>
      <c r="X741" s="16">
        <v>0</v>
      </c>
      <c r="Y741" s="16"/>
      <c r="Z741" s="16">
        <v>3.5040431266846403E-2</v>
      </c>
      <c r="AA741" s="16">
        <v>0</v>
      </c>
      <c r="AB741" s="16"/>
      <c r="AC741" s="16"/>
      <c r="AD741" s="16"/>
      <c r="AE741" s="16"/>
      <c r="AF741" s="16"/>
      <c r="AG741" s="16"/>
      <c r="AH741" s="16"/>
    </row>
    <row r="742" spans="2:34" x14ac:dyDescent="0.35">
      <c r="B742" t="s">
        <v>166</v>
      </c>
      <c r="C742" s="16">
        <v>0.65866666666666696</v>
      </c>
      <c r="D742" s="16">
        <v>0.66425992779783405</v>
      </c>
      <c r="E742" s="16">
        <v>0.65517241379310298</v>
      </c>
      <c r="F742" s="16">
        <v>0.63157894736842102</v>
      </c>
      <c r="G742" s="16"/>
      <c r="H742" s="16">
        <v>0.63888888888888895</v>
      </c>
      <c r="I742" s="16">
        <v>0.65753424657534199</v>
      </c>
      <c r="J742" s="16">
        <v>0.48648648648648701</v>
      </c>
      <c r="K742" s="16">
        <v>0.72916666666666696</v>
      </c>
      <c r="L742" s="16">
        <v>0.7</v>
      </c>
      <c r="M742" s="16">
        <v>1</v>
      </c>
      <c r="N742" s="16">
        <v>0.67164179104477595</v>
      </c>
      <c r="O742" s="16">
        <v>0.54545454545454497</v>
      </c>
      <c r="P742" s="16">
        <v>0.33333333333333298</v>
      </c>
      <c r="Q742" s="16">
        <v>0.75</v>
      </c>
      <c r="R742" s="16">
        <v>0.5</v>
      </c>
      <c r="S742" s="16">
        <v>0.5</v>
      </c>
      <c r="T742" s="16">
        <v>0.55555555555555602</v>
      </c>
      <c r="U742" s="16">
        <v>1</v>
      </c>
      <c r="V742" s="16">
        <v>1</v>
      </c>
      <c r="W742" s="16">
        <v>1</v>
      </c>
      <c r="X742" s="16">
        <v>0.6</v>
      </c>
      <c r="Y742" s="16"/>
      <c r="Z742" s="16">
        <v>0.65498652291105097</v>
      </c>
      <c r="AA742" s="16">
        <v>1</v>
      </c>
      <c r="AB742" s="16"/>
      <c r="AC742" s="16"/>
      <c r="AD742" s="16"/>
      <c r="AE742" s="16"/>
      <c r="AF742" s="16"/>
      <c r="AG742" s="16"/>
      <c r="AH742" s="16"/>
    </row>
    <row r="743" spans="2:34" x14ac:dyDescent="0.35"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</row>
    <row r="744" spans="2:34" x14ac:dyDescent="0.35">
      <c r="B744" s="6" t="s">
        <v>363</v>
      </c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</row>
    <row r="745" spans="2:34" x14ac:dyDescent="0.35">
      <c r="B745" s="23" t="s">
        <v>47</v>
      </c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</row>
    <row r="746" spans="2:34" x14ac:dyDescent="0.35">
      <c r="B746" t="s">
        <v>358</v>
      </c>
      <c r="C746" s="16">
        <v>0.117333333333333</v>
      </c>
      <c r="D746" s="16">
        <v>0.122743682310469</v>
      </c>
      <c r="E746" s="16">
        <v>0.13793103448275901</v>
      </c>
      <c r="F746" s="16">
        <v>8.7719298245614002E-2</v>
      </c>
      <c r="G746" s="16"/>
      <c r="H746" s="16">
        <v>0.194444444444444</v>
      </c>
      <c r="I746" s="16">
        <v>0.10958904109589</v>
      </c>
      <c r="J746" s="16">
        <v>0.135135135135135</v>
      </c>
      <c r="K746" s="16">
        <v>0.104166666666667</v>
      </c>
      <c r="L746" s="16">
        <v>0.1</v>
      </c>
      <c r="M746" s="16">
        <v>0.2</v>
      </c>
      <c r="N746" s="16">
        <v>0.104477611940299</v>
      </c>
      <c r="O746" s="16">
        <v>0</v>
      </c>
      <c r="P746" s="16">
        <v>0.33333333333333298</v>
      </c>
      <c r="Q746" s="16">
        <v>0.25</v>
      </c>
      <c r="R746" s="16">
        <v>0.5</v>
      </c>
      <c r="S746" s="16">
        <v>0</v>
      </c>
      <c r="T746" s="16">
        <v>0</v>
      </c>
      <c r="U746" s="16">
        <v>0.2</v>
      </c>
      <c r="V746" s="16">
        <v>0.5</v>
      </c>
      <c r="W746" s="16">
        <v>0</v>
      </c>
      <c r="X746" s="16">
        <v>0</v>
      </c>
      <c r="Y746" s="16"/>
      <c r="Z746" s="16">
        <v>0.115902964959569</v>
      </c>
      <c r="AA746" s="16">
        <v>0</v>
      </c>
      <c r="AB746" s="16"/>
      <c r="AC746" s="16"/>
      <c r="AD746" s="16"/>
      <c r="AE746" s="16"/>
      <c r="AF746" s="16"/>
      <c r="AG746" s="16"/>
      <c r="AH746" s="16"/>
    </row>
    <row r="747" spans="2:34" x14ac:dyDescent="0.35">
      <c r="B747" t="s">
        <v>359</v>
      </c>
      <c r="C747" s="16">
        <v>0.24533333333333299</v>
      </c>
      <c r="D747" s="16">
        <v>0.24187725631769</v>
      </c>
      <c r="E747" s="16">
        <v>0.27586206896551702</v>
      </c>
      <c r="F747" s="16">
        <v>0.22807017543859601</v>
      </c>
      <c r="G747" s="16"/>
      <c r="H747" s="16">
        <v>0.194444444444444</v>
      </c>
      <c r="I747" s="16">
        <v>0.26027397260273999</v>
      </c>
      <c r="J747" s="16">
        <v>0.162162162162162</v>
      </c>
      <c r="K747" s="16">
        <v>0.22916666666666699</v>
      </c>
      <c r="L747" s="16">
        <v>0.233333333333333</v>
      </c>
      <c r="M747" s="16">
        <v>0.4</v>
      </c>
      <c r="N747" s="16">
        <v>0.31343283582089598</v>
      </c>
      <c r="O747" s="16">
        <v>0.27272727272727298</v>
      </c>
      <c r="P747" s="16">
        <v>0</v>
      </c>
      <c r="Q747" s="16">
        <v>0.5</v>
      </c>
      <c r="R747" s="16">
        <v>0</v>
      </c>
      <c r="S747" s="16">
        <v>0.16666666666666699</v>
      </c>
      <c r="T747" s="16">
        <v>0.33333333333333298</v>
      </c>
      <c r="U747" s="16">
        <v>0</v>
      </c>
      <c r="V747" s="16">
        <v>0</v>
      </c>
      <c r="W747" s="16">
        <v>0.5</v>
      </c>
      <c r="X747" s="16">
        <v>0.4</v>
      </c>
      <c r="Y747" s="16"/>
      <c r="Z747" s="16">
        <v>0.24258760107816699</v>
      </c>
      <c r="AA747" s="16">
        <v>1</v>
      </c>
      <c r="AB747" s="16"/>
      <c r="AC747" s="16"/>
      <c r="AD747" s="16"/>
      <c r="AE747" s="16"/>
      <c r="AF747" s="16"/>
      <c r="AG747" s="16"/>
      <c r="AH747" s="16"/>
    </row>
    <row r="748" spans="2:34" x14ac:dyDescent="0.35">
      <c r="B748" t="s">
        <v>360</v>
      </c>
      <c r="C748" s="16">
        <v>0.48799999999999999</v>
      </c>
      <c r="D748" s="16">
        <v>0.483754512635379</v>
      </c>
      <c r="E748" s="16">
        <v>0.51724137931034497</v>
      </c>
      <c r="F748" s="16">
        <v>0.49122807017543901</v>
      </c>
      <c r="G748" s="16"/>
      <c r="H748" s="16">
        <v>0.5</v>
      </c>
      <c r="I748" s="16">
        <v>0.50684931506849296</v>
      </c>
      <c r="J748" s="16">
        <v>0.48648648648648701</v>
      </c>
      <c r="K748" s="16">
        <v>0.58333333333333304</v>
      </c>
      <c r="L748" s="16">
        <v>0.46666666666666701</v>
      </c>
      <c r="M748" s="16">
        <v>0.4</v>
      </c>
      <c r="N748" s="16">
        <v>0.43283582089552203</v>
      </c>
      <c r="O748" s="16">
        <v>0.54545454545454497</v>
      </c>
      <c r="P748" s="16">
        <v>0.66666666666666696</v>
      </c>
      <c r="Q748" s="16">
        <v>0</v>
      </c>
      <c r="R748" s="16">
        <v>0</v>
      </c>
      <c r="S748" s="16">
        <v>0.83333333333333304</v>
      </c>
      <c r="T748" s="16">
        <v>0.55555555555555602</v>
      </c>
      <c r="U748" s="16">
        <v>0.4</v>
      </c>
      <c r="V748" s="16">
        <v>0.5</v>
      </c>
      <c r="W748" s="16">
        <v>0</v>
      </c>
      <c r="X748" s="16">
        <v>0.4</v>
      </c>
      <c r="Y748" s="16"/>
      <c r="Z748" s="16">
        <v>0.490566037735849</v>
      </c>
      <c r="AA748" s="16">
        <v>0</v>
      </c>
      <c r="AB748" s="16"/>
      <c r="AC748" s="16"/>
      <c r="AD748" s="16"/>
      <c r="AE748" s="16"/>
      <c r="AF748" s="16"/>
      <c r="AG748" s="16"/>
      <c r="AH748" s="16"/>
    </row>
    <row r="749" spans="2:34" x14ac:dyDescent="0.35">
      <c r="B749" t="s">
        <v>361</v>
      </c>
      <c r="C749" s="16">
        <v>4.5333333333333302E-2</v>
      </c>
      <c r="D749" s="16">
        <v>3.2490974729241902E-2</v>
      </c>
      <c r="E749" s="16">
        <v>0</v>
      </c>
      <c r="F749" s="16">
        <v>0.12280701754386</v>
      </c>
      <c r="G749" s="16"/>
      <c r="H749" s="16">
        <v>5.5555555555555601E-2</v>
      </c>
      <c r="I749" s="16">
        <v>5.4794520547945202E-2</v>
      </c>
      <c r="J749" s="16">
        <v>2.7027027027027001E-2</v>
      </c>
      <c r="K749" s="16">
        <v>2.0833333333333301E-2</v>
      </c>
      <c r="L749" s="16">
        <v>8.3333333333333301E-2</v>
      </c>
      <c r="M749" s="16">
        <v>0</v>
      </c>
      <c r="N749" s="16">
        <v>1.49253731343284E-2</v>
      </c>
      <c r="O749" s="16">
        <v>0</v>
      </c>
      <c r="P749" s="16">
        <v>0</v>
      </c>
      <c r="Q749" s="16">
        <v>0</v>
      </c>
      <c r="R749" s="16">
        <v>0.5</v>
      </c>
      <c r="S749" s="16">
        <v>0</v>
      </c>
      <c r="T749" s="16">
        <v>0</v>
      </c>
      <c r="U749" s="16">
        <v>0.2</v>
      </c>
      <c r="V749" s="16">
        <v>0</v>
      </c>
      <c r="W749" s="16">
        <v>0.5</v>
      </c>
      <c r="X749" s="16">
        <v>0</v>
      </c>
      <c r="Y749" s="16"/>
      <c r="Z749" s="16">
        <v>4.5822102425875998E-2</v>
      </c>
      <c r="AA749" s="16">
        <v>0</v>
      </c>
      <c r="AB749" s="16"/>
      <c r="AC749" s="16"/>
      <c r="AD749" s="16"/>
      <c r="AE749" s="16"/>
      <c r="AF749" s="16"/>
      <c r="AG749" s="16"/>
      <c r="AH749" s="16"/>
    </row>
    <row r="750" spans="2:34" x14ac:dyDescent="0.35">
      <c r="B750" t="s">
        <v>362</v>
      </c>
      <c r="C750" s="16">
        <v>1.6E-2</v>
      </c>
      <c r="D750" s="16">
        <v>2.1660649819494601E-2</v>
      </c>
      <c r="E750" s="16">
        <v>0</v>
      </c>
      <c r="F750" s="16">
        <v>0</v>
      </c>
      <c r="G750" s="16"/>
      <c r="H750" s="16">
        <v>0</v>
      </c>
      <c r="I750" s="16">
        <v>2.7397260273972601E-2</v>
      </c>
      <c r="J750" s="16">
        <v>0</v>
      </c>
      <c r="K750" s="16">
        <v>0</v>
      </c>
      <c r="L750" s="16">
        <v>3.3333333333333298E-2</v>
      </c>
      <c r="M750" s="16">
        <v>0</v>
      </c>
      <c r="N750" s="16">
        <v>1.49253731343284E-2</v>
      </c>
      <c r="O750" s="16">
        <v>9.0909090909090898E-2</v>
      </c>
      <c r="P750" s="16">
        <v>0</v>
      </c>
      <c r="Q750" s="16">
        <v>0</v>
      </c>
      <c r="R750" s="16">
        <v>0</v>
      </c>
      <c r="S750" s="16">
        <v>0</v>
      </c>
      <c r="T750" s="16">
        <v>0</v>
      </c>
      <c r="U750" s="16">
        <v>0</v>
      </c>
      <c r="V750" s="16">
        <v>0</v>
      </c>
      <c r="W750" s="16">
        <v>0</v>
      </c>
      <c r="X750" s="16">
        <v>0</v>
      </c>
      <c r="Y750" s="16"/>
      <c r="Z750" s="16">
        <v>1.61725067385445E-2</v>
      </c>
      <c r="AA750" s="16">
        <v>0</v>
      </c>
      <c r="AB750" s="16"/>
      <c r="AC750" s="16"/>
      <c r="AD750" s="16"/>
      <c r="AE750" s="16"/>
      <c r="AF750" s="16"/>
      <c r="AG750" s="16"/>
      <c r="AH750" s="16"/>
    </row>
    <row r="751" spans="2:34" x14ac:dyDescent="0.35">
      <c r="B751" t="s">
        <v>54</v>
      </c>
      <c r="C751" s="16">
        <v>8.7999999999999995E-2</v>
      </c>
      <c r="D751" s="16">
        <v>9.7472924187725601E-2</v>
      </c>
      <c r="E751" s="16">
        <v>6.8965517241379296E-2</v>
      </c>
      <c r="F751" s="16">
        <v>7.0175438596491196E-2</v>
      </c>
      <c r="G751" s="16"/>
      <c r="H751" s="16">
        <v>5.5555555555555601E-2</v>
      </c>
      <c r="I751" s="16">
        <v>4.1095890410958902E-2</v>
      </c>
      <c r="J751" s="16">
        <v>0.18918918918918901</v>
      </c>
      <c r="K751" s="16">
        <v>6.25E-2</v>
      </c>
      <c r="L751" s="16">
        <v>8.3333333333333301E-2</v>
      </c>
      <c r="M751" s="16">
        <v>0</v>
      </c>
      <c r="N751" s="16">
        <v>0.119402985074627</v>
      </c>
      <c r="O751" s="16">
        <v>9.0909090909090898E-2</v>
      </c>
      <c r="P751" s="16">
        <v>0</v>
      </c>
      <c r="Q751" s="16">
        <v>0.25</v>
      </c>
      <c r="R751" s="16">
        <v>0</v>
      </c>
      <c r="S751" s="16">
        <v>0</v>
      </c>
      <c r="T751" s="16">
        <v>0.11111111111111099</v>
      </c>
      <c r="U751" s="16">
        <v>0.2</v>
      </c>
      <c r="V751" s="16">
        <v>0</v>
      </c>
      <c r="W751" s="16">
        <v>0</v>
      </c>
      <c r="X751" s="16">
        <v>0.2</v>
      </c>
      <c r="Y751" s="16"/>
      <c r="Z751" s="16">
        <v>8.8948787061994605E-2</v>
      </c>
      <c r="AA751" s="16">
        <v>0</v>
      </c>
      <c r="AB751" s="16"/>
      <c r="AC751" s="16"/>
      <c r="AD751" s="16"/>
      <c r="AE751" s="16"/>
      <c r="AF751" s="16"/>
      <c r="AG751" s="16"/>
      <c r="AH751" s="16"/>
    </row>
    <row r="752" spans="2:34" x14ac:dyDescent="0.35"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</row>
    <row r="753" spans="2:34" x14ac:dyDescent="0.35">
      <c r="B753" s="6" t="s">
        <v>364</v>
      </c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</row>
    <row r="754" spans="2:34" x14ac:dyDescent="0.35">
      <c r="B754" s="23" t="s">
        <v>47</v>
      </c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</row>
    <row r="755" spans="2:34" x14ac:dyDescent="0.35">
      <c r="B755" t="s">
        <v>157</v>
      </c>
      <c r="C755" s="16">
        <v>0.17066666666666699</v>
      </c>
      <c r="D755" s="16">
        <v>0.18411552346570401</v>
      </c>
      <c r="E755" s="16">
        <v>0.13793103448275901</v>
      </c>
      <c r="F755" s="16">
        <v>0.12280701754386</v>
      </c>
      <c r="G755" s="16"/>
      <c r="H755" s="16">
        <v>0.11111111111111099</v>
      </c>
      <c r="I755" s="16">
        <v>0.164383561643836</v>
      </c>
      <c r="J755" s="16">
        <v>0.27027027027027001</v>
      </c>
      <c r="K755" s="16">
        <v>0.16666666666666699</v>
      </c>
      <c r="L755" s="16">
        <v>0.1</v>
      </c>
      <c r="M755" s="16">
        <v>0.4</v>
      </c>
      <c r="N755" s="16">
        <v>0.19402985074626899</v>
      </c>
      <c r="O755" s="16">
        <v>0.18181818181818199</v>
      </c>
      <c r="P755" s="16">
        <v>0.33333333333333298</v>
      </c>
      <c r="Q755" s="16">
        <v>0.5</v>
      </c>
      <c r="R755" s="16">
        <v>0.5</v>
      </c>
      <c r="S755" s="16">
        <v>0.16666666666666699</v>
      </c>
      <c r="T755" s="16">
        <v>0</v>
      </c>
      <c r="U755" s="16">
        <v>0.2</v>
      </c>
      <c r="V755" s="16">
        <v>0.5</v>
      </c>
      <c r="W755" s="16">
        <v>0</v>
      </c>
      <c r="X755" s="16">
        <v>0</v>
      </c>
      <c r="Y755" s="16"/>
      <c r="Z755" s="16">
        <v>0.169811320754717</v>
      </c>
      <c r="AA755" s="16">
        <v>0</v>
      </c>
      <c r="AB755" s="16"/>
      <c r="AC755" s="16"/>
      <c r="AD755" s="16"/>
      <c r="AE755" s="16"/>
      <c r="AF755" s="16"/>
      <c r="AG755" s="16"/>
      <c r="AH755" s="16"/>
    </row>
    <row r="756" spans="2:34" x14ac:dyDescent="0.35">
      <c r="B756" t="s">
        <v>158</v>
      </c>
      <c r="C756" s="16">
        <v>0.43466666666666698</v>
      </c>
      <c r="D756" s="16">
        <v>0.42960288808664299</v>
      </c>
      <c r="E756" s="16">
        <v>0.44827586206896602</v>
      </c>
      <c r="F756" s="16">
        <v>0.45614035087719301</v>
      </c>
      <c r="G756" s="16"/>
      <c r="H756" s="16">
        <v>0.38888888888888901</v>
      </c>
      <c r="I756" s="16">
        <v>0.42465753424657499</v>
      </c>
      <c r="J756" s="16">
        <v>0.35135135135135098</v>
      </c>
      <c r="K756" s="16">
        <v>0.45833333333333298</v>
      </c>
      <c r="L756" s="16">
        <v>0.483333333333333</v>
      </c>
      <c r="M756" s="16">
        <v>0.6</v>
      </c>
      <c r="N756" s="16">
        <v>0.49253731343283602</v>
      </c>
      <c r="O756" s="16">
        <v>0.36363636363636398</v>
      </c>
      <c r="P756" s="16">
        <v>0.33333333333333298</v>
      </c>
      <c r="Q756" s="16">
        <v>0.25</v>
      </c>
      <c r="R756" s="16">
        <v>0</v>
      </c>
      <c r="S756" s="16">
        <v>0.16666666666666699</v>
      </c>
      <c r="T756" s="16">
        <v>0.66666666666666696</v>
      </c>
      <c r="U756" s="16">
        <v>0.2</v>
      </c>
      <c r="V756" s="16">
        <v>0.5</v>
      </c>
      <c r="W756" s="16">
        <v>0</v>
      </c>
      <c r="X756" s="16">
        <v>0.6</v>
      </c>
      <c r="Y756" s="16"/>
      <c r="Z756" s="16">
        <v>0.43126684636118601</v>
      </c>
      <c r="AA756" s="16">
        <v>1</v>
      </c>
      <c r="AB756" s="16"/>
      <c r="AC756" s="16"/>
      <c r="AD756" s="16"/>
      <c r="AE756" s="16"/>
      <c r="AF756" s="16"/>
      <c r="AG756" s="16"/>
      <c r="AH756" s="16"/>
    </row>
    <row r="757" spans="2:34" x14ac:dyDescent="0.35">
      <c r="B757" t="s">
        <v>288</v>
      </c>
      <c r="C757" s="16">
        <v>0.165333333333333</v>
      </c>
      <c r="D757" s="16">
        <v>0.17689530685920599</v>
      </c>
      <c r="E757" s="16">
        <v>0.13793103448275901</v>
      </c>
      <c r="F757" s="16">
        <v>0.12280701754386</v>
      </c>
      <c r="G757" s="16"/>
      <c r="H757" s="16">
        <v>0.36111111111111099</v>
      </c>
      <c r="I757" s="16">
        <v>0.17808219178082199</v>
      </c>
      <c r="J757" s="16">
        <v>0.162162162162162</v>
      </c>
      <c r="K757" s="16">
        <v>0.125</v>
      </c>
      <c r="L757" s="16">
        <v>0.15</v>
      </c>
      <c r="M757" s="16">
        <v>0</v>
      </c>
      <c r="N757" s="16">
        <v>0.119402985074627</v>
      </c>
      <c r="O757" s="16">
        <v>0.18181818181818199</v>
      </c>
      <c r="P757" s="16">
        <v>0</v>
      </c>
      <c r="Q757" s="16">
        <v>0</v>
      </c>
      <c r="R757" s="16">
        <v>0</v>
      </c>
      <c r="S757" s="16">
        <v>0.33333333333333298</v>
      </c>
      <c r="T757" s="16">
        <v>0.11111111111111099</v>
      </c>
      <c r="U757" s="16">
        <v>0.2</v>
      </c>
      <c r="V757" s="16">
        <v>0</v>
      </c>
      <c r="W757" s="16">
        <v>0</v>
      </c>
      <c r="X757" s="16">
        <v>0.2</v>
      </c>
      <c r="Y757" s="16"/>
      <c r="Z757" s="16">
        <v>0.16711590296496001</v>
      </c>
      <c r="AA757" s="16">
        <v>0</v>
      </c>
      <c r="AB757" s="16"/>
      <c r="AC757" s="16"/>
      <c r="AD757" s="16"/>
      <c r="AE757" s="16"/>
      <c r="AF757" s="16"/>
      <c r="AG757" s="16"/>
      <c r="AH757" s="16"/>
    </row>
    <row r="758" spans="2:34" x14ac:dyDescent="0.35">
      <c r="B758" t="s">
        <v>289</v>
      </c>
      <c r="C758" s="16">
        <v>0.04</v>
      </c>
      <c r="D758" s="16">
        <v>4.6931407942238303E-2</v>
      </c>
      <c r="E758" s="16">
        <v>0</v>
      </c>
      <c r="F758" s="16">
        <v>3.5087719298245598E-2</v>
      </c>
      <c r="G758" s="16"/>
      <c r="H758" s="16">
        <v>2.7777777777777801E-2</v>
      </c>
      <c r="I758" s="16">
        <v>6.8493150684931503E-2</v>
      </c>
      <c r="J758" s="16">
        <v>2.7027027027027001E-2</v>
      </c>
      <c r="K758" s="16">
        <v>0</v>
      </c>
      <c r="L758" s="16">
        <v>6.6666666666666693E-2</v>
      </c>
      <c r="M758" s="16">
        <v>0</v>
      </c>
      <c r="N758" s="16">
        <v>2.9850746268656699E-2</v>
      </c>
      <c r="O758" s="16">
        <v>0</v>
      </c>
      <c r="P758" s="16">
        <v>0</v>
      </c>
      <c r="Q758" s="16">
        <v>0</v>
      </c>
      <c r="R758" s="16">
        <v>0</v>
      </c>
      <c r="S758" s="16">
        <v>0.16666666666666699</v>
      </c>
      <c r="T758" s="16">
        <v>0</v>
      </c>
      <c r="U758" s="16">
        <v>0</v>
      </c>
      <c r="V758" s="16">
        <v>0</v>
      </c>
      <c r="W758" s="16">
        <v>0.5</v>
      </c>
      <c r="X758" s="16">
        <v>0</v>
      </c>
      <c r="Y758" s="16"/>
      <c r="Z758" s="16">
        <v>4.0431266846361197E-2</v>
      </c>
      <c r="AA758" s="16">
        <v>0</v>
      </c>
      <c r="AB758" s="16"/>
      <c r="AC758" s="16"/>
      <c r="AD758" s="16"/>
      <c r="AE758" s="16"/>
      <c r="AF758" s="16"/>
      <c r="AG758" s="16"/>
      <c r="AH758" s="16"/>
    </row>
    <row r="759" spans="2:34" x14ac:dyDescent="0.35">
      <c r="B759" t="s">
        <v>54</v>
      </c>
      <c r="C759" s="16">
        <v>0.18933333333333299</v>
      </c>
      <c r="D759" s="16">
        <v>0.162454873646209</v>
      </c>
      <c r="E759" s="16">
        <v>0.27586206896551702</v>
      </c>
      <c r="F759" s="16">
        <v>0.26315789473684198</v>
      </c>
      <c r="G759" s="16"/>
      <c r="H759" s="16">
        <v>0.11111111111111099</v>
      </c>
      <c r="I759" s="16">
        <v>0.164383561643836</v>
      </c>
      <c r="J759" s="16">
        <v>0.18918918918918901</v>
      </c>
      <c r="K759" s="16">
        <v>0.25</v>
      </c>
      <c r="L759" s="16">
        <v>0.2</v>
      </c>
      <c r="M759" s="16">
        <v>0</v>
      </c>
      <c r="N759" s="16">
        <v>0.164179104477612</v>
      </c>
      <c r="O759" s="16">
        <v>0.27272727272727298</v>
      </c>
      <c r="P759" s="16">
        <v>0.33333333333333298</v>
      </c>
      <c r="Q759" s="16">
        <v>0.25</v>
      </c>
      <c r="R759" s="16">
        <v>0.5</v>
      </c>
      <c r="S759" s="16">
        <v>0.16666666666666699</v>
      </c>
      <c r="T759" s="16">
        <v>0.22222222222222199</v>
      </c>
      <c r="U759" s="16">
        <v>0.4</v>
      </c>
      <c r="V759" s="16">
        <v>0</v>
      </c>
      <c r="W759" s="16">
        <v>0.5</v>
      </c>
      <c r="X759" s="16">
        <v>0.2</v>
      </c>
      <c r="Y759" s="16"/>
      <c r="Z759" s="16">
        <v>0.19137466307277601</v>
      </c>
      <c r="AA759" s="16">
        <v>0</v>
      </c>
      <c r="AB759" s="16"/>
      <c r="AC759" s="16"/>
      <c r="AD759" s="16"/>
      <c r="AE759" s="16"/>
      <c r="AF759" s="16"/>
      <c r="AG759" s="16"/>
      <c r="AH759" s="16"/>
    </row>
    <row r="760" spans="2:34" x14ac:dyDescent="0.35">
      <c r="B760" t="s">
        <v>164</v>
      </c>
      <c r="C760" s="16">
        <v>0.60533333333333295</v>
      </c>
      <c r="D760" s="16">
        <v>0.61371841155234697</v>
      </c>
      <c r="E760" s="16">
        <v>0.58620689655172398</v>
      </c>
      <c r="F760" s="16">
        <v>0.57894736842105299</v>
      </c>
      <c r="G760" s="16"/>
      <c r="H760" s="16">
        <v>0.5</v>
      </c>
      <c r="I760" s="16">
        <v>0.58904109589041098</v>
      </c>
      <c r="J760" s="16">
        <v>0.62162162162162204</v>
      </c>
      <c r="K760" s="16">
        <v>0.625</v>
      </c>
      <c r="L760" s="16">
        <v>0.58333333333333304</v>
      </c>
      <c r="M760" s="16">
        <v>1</v>
      </c>
      <c r="N760" s="16">
        <v>0.68656716417910402</v>
      </c>
      <c r="O760" s="16">
        <v>0.54545454545454497</v>
      </c>
      <c r="P760" s="16">
        <v>0.66666666666666696</v>
      </c>
      <c r="Q760" s="16">
        <v>0.75</v>
      </c>
      <c r="R760" s="16">
        <v>0.5</v>
      </c>
      <c r="S760" s="16">
        <v>0.33333333333333298</v>
      </c>
      <c r="T760" s="16">
        <v>0.66666666666666696</v>
      </c>
      <c r="U760" s="16">
        <v>0.4</v>
      </c>
      <c r="V760" s="16">
        <v>1</v>
      </c>
      <c r="W760" s="16">
        <v>0</v>
      </c>
      <c r="X760" s="16">
        <v>0.6</v>
      </c>
      <c r="Y760" s="16"/>
      <c r="Z760" s="16">
        <v>0.60107816711590301</v>
      </c>
      <c r="AA760" s="16">
        <v>1</v>
      </c>
      <c r="AB760" s="16"/>
      <c r="AC760" s="16"/>
      <c r="AD760" s="16"/>
      <c r="AE760" s="16"/>
      <c r="AF760" s="16"/>
      <c r="AG760" s="16"/>
      <c r="AH760" s="16"/>
    </row>
    <row r="761" spans="2:34" x14ac:dyDescent="0.35">
      <c r="B761" t="s">
        <v>166</v>
      </c>
      <c r="C761" s="16">
        <v>-0.41599999999999998</v>
      </c>
      <c r="D761" s="16">
        <v>-0.45126353790613699</v>
      </c>
      <c r="E761" s="16">
        <v>-0.31034482758620702</v>
      </c>
      <c r="F761" s="16">
        <v>-0.31578947368421101</v>
      </c>
      <c r="G761" s="16"/>
      <c r="H761" s="16">
        <v>-0.38888888888888901</v>
      </c>
      <c r="I761" s="16">
        <v>-0.42465753424657499</v>
      </c>
      <c r="J761" s="16">
        <v>-0.43243243243243301</v>
      </c>
      <c r="K761" s="16">
        <v>-0.375</v>
      </c>
      <c r="L761" s="16">
        <v>-0.38333333333333303</v>
      </c>
      <c r="M761" s="16">
        <v>-1</v>
      </c>
      <c r="N761" s="16">
        <v>-0.52238805970149205</v>
      </c>
      <c r="O761" s="16">
        <v>-0.27272727272727298</v>
      </c>
      <c r="P761" s="16">
        <v>-0.33333333333333298</v>
      </c>
      <c r="Q761" s="16">
        <v>-0.5</v>
      </c>
      <c r="R761" s="16">
        <v>0</v>
      </c>
      <c r="S761" s="16">
        <v>-0.16666666666666699</v>
      </c>
      <c r="T761" s="16">
        <v>-0.44444444444444398</v>
      </c>
      <c r="U761" s="16">
        <v>0</v>
      </c>
      <c r="V761" s="16">
        <v>-1</v>
      </c>
      <c r="W761" s="16">
        <v>0.5</v>
      </c>
      <c r="X761" s="16">
        <v>-0.4</v>
      </c>
      <c r="Y761" s="16"/>
      <c r="Z761" s="16">
        <v>-0.409703504043127</v>
      </c>
      <c r="AA761" s="16">
        <v>-1</v>
      </c>
      <c r="AB761" s="16"/>
      <c r="AC761" s="16"/>
      <c r="AD761" s="16"/>
      <c r="AE761" s="16"/>
      <c r="AF761" s="16"/>
      <c r="AG761" s="16"/>
      <c r="AH761" s="16"/>
    </row>
    <row r="762" spans="2:34" x14ac:dyDescent="0.35"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</row>
    <row r="763" spans="2:34" x14ac:dyDescent="0.35">
      <c r="B763" s="6" t="s">
        <v>369</v>
      </c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</row>
    <row r="764" spans="2:34" x14ac:dyDescent="0.35">
      <c r="B764" s="23" t="s">
        <v>72</v>
      </c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</row>
    <row r="765" spans="2:34" x14ac:dyDescent="0.35">
      <c r="B765" t="s">
        <v>365</v>
      </c>
      <c r="C765" s="16">
        <v>0.68715083798882703</v>
      </c>
      <c r="D765" s="16">
        <v>0.69402985074626899</v>
      </c>
      <c r="E765" s="16">
        <v>0.66666666666666696</v>
      </c>
      <c r="F765" s="16">
        <v>0.64</v>
      </c>
      <c r="G765" s="16"/>
      <c r="H765" s="16">
        <v>0.625</v>
      </c>
      <c r="I765" s="16">
        <v>0.66666666666666696</v>
      </c>
      <c r="J765" s="16">
        <v>0.61111111111111105</v>
      </c>
      <c r="K765" s="16">
        <v>0.75</v>
      </c>
      <c r="L765" s="16">
        <v>0.69696969696969702</v>
      </c>
      <c r="M765" s="16">
        <v>1</v>
      </c>
      <c r="N765" s="16">
        <v>0.85185185185185197</v>
      </c>
      <c r="O765" s="16">
        <v>0.4</v>
      </c>
      <c r="P765" s="16" t="s">
        <v>70</v>
      </c>
      <c r="Q765" s="16">
        <v>0</v>
      </c>
      <c r="R765" s="16" t="s">
        <v>70</v>
      </c>
      <c r="S765" s="16">
        <v>0.33333333333333298</v>
      </c>
      <c r="T765" s="16">
        <v>0.75</v>
      </c>
      <c r="U765" s="16">
        <v>0.33333333333333298</v>
      </c>
      <c r="V765" s="16" t="s">
        <v>70</v>
      </c>
      <c r="W765" s="16">
        <v>1</v>
      </c>
      <c r="X765" s="16">
        <v>0.66666666666666696</v>
      </c>
      <c r="Y765" s="16"/>
      <c r="Z765" s="16">
        <v>0.68715083798882703</v>
      </c>
      <c r="AA765" s="16" t="s">
        <v>70</v>
      </c>
      <c r="AB765" s="16"/>
      <c r="AC765" s="16"/>
      <c r="AD765" s="16"/>
      <c r="AE765" s="16"/>
      <c r="AF765" s="16"/>
      <c r="AG765" s="16"/>
      <c r="AH765" s="16"/>
    </row>
    <row r="766" spans="2:34" x14ac:dyDescent="0.35">
      <c r="B766" t="s">
        <v>366</v>
      </c>
      <c r="C766" s="16">
        <v>0</v>
      </c>
      <c r="D766" s="16">
        <v>0</v>
      </c>
      <c r="E766" s="16">
        <v>0</v>
      </c>
      <c r="F766" s="16">
        <v>0</v>
      </c>
      <c r="G766" s="16"/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 t="s">
        <v>70</v>
      </c>
      <c r="Q766" s="16">
        <v>0</v>
      </c>
      <c r="R766" s="16" t="s">
        <v>70</v>
      </c>
      <c r="S766" s="16">
        <v>0</v>
      </c>
      <c r="T766" s="16">
        <v>0</v>
      </c>
      <c r="U766" s="16">
        <v>0</v>
      </c>
      <c r="V766" s="16" t="s">
        <v>70</v>
      </c>
      <c r="W766" s="16">
        <v>0</v>
      </c>
      <c r="X766" s="16">
        <v>0</v>
      </c>
      <c r="Y766" s="16"/>
      <c r="Z766" s="16">
        <v>0</v>
      </c>
      <c r="AA766" s="16" t="s">
        <v>70</v>
      </c>
      <c r="AB766" s="16"/>
      <c r="AC766" s="16"/>
      <c r="AD766" s="16"/>
      <c r="AE766" s="16"/>
      <c r="AF766" s="16"/>
      <c r="AG766" s="16"/>
      <c r="AH766" s="16"/>
    </row>
    <row r="767" spans="2:34" x14ac:dyDescent="0.35">
      <c r="B767" t="s">
        <v>67</v>
      </c>
      <c r="C767" s="16">
        <v>5.5865921787709499E-3</v>
      </c>
      <c r="D767" s="16">
        <v>7.4626865671641798E-3</v>
      </c>
      <c r="E767" s="16">
        <v>0</v>
      </c>
      <c r="F767" s="16">
        <v>0</v>
      </c>
      <c r="G767" s="16"/>
      <c r="H767" s="16">
        <v>0</v>
      </c>
      <c r="I767" s="16">
        <v>0</v>
      </c>
      <c r="J767" s="16">
        <v>0</v>
      </c>
      <c r="K767" s="16">
        <v>4.1666666666666699E-2</v>
      </c>
      <c r="L767" s="16">
        <v>0</v>
      </c>
      <c r="M767" s="16">
        <v>0</v>
      </c>
      <c r="N767" s="16">
        <v>0</v>
      </c>
      <c r="O767" s="16">
        <v>0</v>
      </c>
      <c r="P767" s="16" t="s">
        <v>70</v>
      </c>
      <c r="Q767" s="16">
        <v>0</v>
      </c>
      <c r="R767" s="16" t="s">
        <v>70</v>
      </c>
      <c r="S767" s="16">
        <v>0</v>
      </c>
      <c r="T767" s="16">
        <v>0</v>
      </c>
      <c r="U767" s="16">
        <v>0</v>
      </c>
      <c r="V767" s="16" t="s">
        <v>70</v>
      </c>
      <c r="W767" s="16">
        <v>0</v>
      </c>
      <c r="X767" s="16">
        <v>0</v>
      </c>
      <c r="Y767" s="16"/>
      <c r="Z767" s="16">
        <v>5.5865921787709499E-3</v>
      </c>
      <c r="AA767" s="16" t="s">
        <v>70</v>
      </c>
      <c r="AB767" s="16"/>
      <c r="AC767" s="16"/>
      <c r="AD767" s="16"/>
      <c r="AE767" s="16"/>
      <c r="AF767" s="16"/>
      <c r="AG767" s="16"/>
      <c r="AH767" s="16"/>
    </row>
    <row r="768" spans="2:34" x14ac:dyDescent="0.35">
      <c r="B768" t="s">
        <v>66</v>
      </c>
      <c r="C768" s="16">
        <v>0</v>
      </c>
      <c r="D768" s="16">
        <v>0</v>
      </c>
      <c r="E768" s="16">
        <v>0</v>
      </c>
      <c r="F768" s="16">
        <v>0</v>
      </c>
      <c r="G768" s="16"/>
      <c r="H768" s="16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 t="s">
        <v>70</v>
      </c>
      <c r="Q768" s="16">
        <v>0</v>
      </c>
      <c r="R768" s="16" t="s">
        <v>70</v>
      </c>
      <c r="S768" s="16">
        <v>0</v>
      </c>
      <c r="T768" s="16">
        <v>0</v>
      </c>
      <c r="U768" s="16">
        <v>0</v>
      </c>
      <c r="V768" s="16" t="s">
        <v>70</v>
      </c>
      <c r="W768" s="16">
        <v>0</v>
      </c>
      <c r="X768" s="16">
        <v>0</v>
      </c>
      <c r="Y768" s="16"/>
      <c r="Z768" s="16">
        <v>0</v>
      </c>
      <c r="AA768" s="16" t="s">
        <v>70</v>
      </c>
      <c r="AB768" s="16"/>
      <c r="AC768" s="16"/>
      <c r="AD768" s="16"/>
      <c r="AE768" s="16"/>
      <c r="AF768" s="16"/>
      <c r="AG768" s="16"/>
      <c r="AH768" s="16"/>
    </row>
    <row r="769" spans="2:34" x14ac:dyDescent="0.35">
      <c r="B769" t="s">
        <v>367</v>
      </c>
      <c r="C769" s="16">
        <v>0.18994413407821201</v>
      </c>
      <c r="D769" s="16">
        <v>0.201492537313433</v>
      </c>
      <c r="E769" s="16">
        <v>0</v>
      </c>
      <c r="F769" s="16">
        <v>0.24</v>
      </c>
      <c r="G769" s="16"/>
      <c r="H769" s="16">
        <v>0.3125</v>
      </c>
      <c r="I769" s="16">
        <v>0.194444444444444</v>
      </c>
      <c r="J769" s="16">
        <v>0.22222222222222199</v>
      </c>
      <c r="K769" s="16">
        <v>8.3333333333333301E-2</v>
      </c>
      <c r="L769" s="16">
        <v>0.15151515151515199</v>
      </c>
      <c r="M769" s="16">
        <v>0</v>
      </c>
      <c r="N769" s="16">
        <v>0.11111111111111099</v>
      </c>
      <c r="O769" s="16">
        <v>0.4</v>
      </c>
      <c r="P769" s="16" t="s">
        <v>70</v>
      </c>
      <c r="Q769" s="16">
        <v>0.5</v>
      </c>
      <c r="R769" s="16" t="s">
        <v>70</v>
      </c>
      <c r="S769" s="16">
        <v>0.66666666666666696</v>
      </c>
      <c r="T769" s="16">
        <v>0</v>
      </c>
      <c r="U769" s="16">
        <v>0.66666666666666696</v>
      </c>
      <c r="V769" s="16" t="s">
        <v>70</v>
      </c>
      <c r="W769" s="16">
        <v>0</v>
      </c>
      <c r="X769" s="16">
        <v>0.33333333333333298</v>
      </c>
      <c r="Y769" s="16"/>
      <c r="Z769" s="16">
        <v>0.18994413407821201</v>
      </c>
      <c r="AA769" s="16" t="s">
        <v>70</v>
      </c>
      <c r="AB769" s="16"/>
      <c r="AC769" s="16"/>
      <c r="AD769" s="16"/>
      <c r="AE769" s="16"/>
      <c r="AF769" s="16"/>
      <c r="AG769" s="16"/>
      <c r="AH769" s="16"/>
    </row>
    <row r="770" spans="2:34" x14ac:dyDescent="0.35">
      <c r="B770" t="s">
        <v>368</v>
      </c>
      <c r="C770" s="16">
        <v>0</v>
      </c>
      <c r="D770" s="16">
        <v>0</v>
      </c>
      <c r="E770" s="16">
        <v>0</v>
      </c>
      <c r="F770" s="16">
        <v>0</v>
      </c>
      <c r="G770" s="16"/>
      <c r="H770" s="16">
        <v>0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 t="s">
        <v>70</v>
      </c>
      <c r="Q770" s="16">
        <v>0</v>
      </c>
      <c r="R770" s="16" t="s">
        <v>70</v>
      </c>
      <c r="S770" s="16">
        <v>0</v>
      </c>
      <c r="T770" s="16">
        <v>0</v>
      </c>
      <c r="U770" s="16">
        <v>0</v>
      </c>
      <c r="V770" s="16" t="s">
        <v>70</v>
      </c>
      <c r="W770" s="16">
        <v>0</v>
      </c>
      <c r="X770" s="16">
        <v>0</v>
      </c>
      <c r="Y770" s="16"/>
      <c r="Z770" s="16">
        <v>0</v>
      </c>
      <c r="AA770" s="16" t="s">
        <v>70</v>
      </c>
      <c r="AB770" s="16"/>
      <c r="AC770" s="16"/>
      <c r="AD770" s="16"/>
      <c r="AE770" s="16"/>
      <c r="AF770" s="16"/>
      <c r="AG770" s="16"/>
      <c r="AH770" s="16"/>
    </row>
    <row r="771" spans="2:34" x14ac:dyDescent="0.35">
      <c r="B771" t="s">
        <v>68</v>
      </c>
      <c r="C771" s="16">
        <v>5.5865921787709499E-3</v>
      </c>
      <c r="D771" s="16">
        <v>7.4626865671641798E-3</v>
      </c>
      <c r="E771" s="16">
        <v>0</v>
      </c>
      <c r="F771" s="16">
        <v>0</v>
      </c>
      <c r="G771" s="16"/>
      <c r="H771" s="16">
        <v>0</v>
      </c>
      <c r="I771" s="16">
        <v>0</v>
      </c>
      <c r="J771" s="16">
        <v>0</v>
      </c>
      <c r="K771" s="16">
        <v>0</v>
      </c>
      <c r="L771" s="16">
        <v>0</v>
      </c>
      <c r="M771" s="16">
        <v>0</v>
      </c>
      <c r="N771" s="16">
        <v>3.7037037037037E-2</v>
      </c>
      <c r="O771" s="16">
        <v>0</v>
      </c>
      <c r="P771" s="16" t="s">
        <v>70</v>
      </c>
      <c r="Q771" s="16">
        <v>0</v>
      </c>
      <c r="R771" s="16" t="s">
        <v>70</v>
      </c>
      <c r="S771" s="16">
        <v>0</v>
      </c>
      <c r="T771" s="16">
        <v>0</v>
      </c>
      <c r="U771" s="16">
        <v>0</v>
      </c>
      <c r="V771" s="16" t="s">
        <v>70</v>
      </c>
      <c r="W771" s="16">
        <v>0</v>
      </c>
      <c r="X771" s="16">
        <v>0</v>
      </c>
      <c r="Y771" s="16"/>
      <c r="Z771" s="16">
        <v>5.5865921787709499E-3</v>
      </c>
      <c r="AA771" s="16" t="s">
        <v>70</v>
      </c>
      <c r="AB771" s="16"/>
      <c r="AC771" s="16"/>
      <c r="AD771" s="16"/>
      <c r="AE771" s="16"/>
      <c r="AF771" s="16"/>
      <c r="AG771" s="16"/>
      <c r="AH771" s="16"/>
    </row>
    <row r="772" spans="2:34" x14ac:dyDescent="0.35">
      <c r="B772" t="s">
        <v>97</v>
      </c>
      <c r="C772" s="16">
        <v>0.111731843575419</v>
      </c>
      <c r="D772" s="16">
        <v>8.9552238805970102E-2</v>
      </c>
      <c r="E772" s="16">
        <v>0.33333333333333298</v>
      </c>
      <c r="F772" s="16">
        <v>0.12</v>
      </c>
      <c r="G772" s="16"/>
      <c r="H772" s="16">
        <v>6.25E-2</v>
      </c>
      <c r="I772" s="16">
        <v>0.13888888888888901</v>
      </c>
      <c r="J772" s="16">
        <v>0.16666666666666699</v>
      </c>
      <c r="K772" s="16">
        <v>0.125</v>
      </c>
      <c r="L772" s="16">
        <v>0.15151515151515199</v>
      </c>
      <c r="M772" s="16">
        <v>0</v>
      </c>
      <c r="N772" s="16">
        <v>0</v>
      </c>
      <c r="O772" s="16">
        <v>0.2</v>
      </c>
      <c r="P772" s="16" t="s">
        <v>70</v>
      </c>
      <c r="Q772" s="16">
        <v>0.5</v>
      </c>
      <c r="R772" s="16" t="s">
        <v>70</v>
      </c>
      <c r="S772" s="16">
        <v>0</v>
      </c>
      <c r="T772" s="16">
        <v>0.25</v>
      </c>
      <c r="U772" s="16">
        <v>0</v>
      </c>
      <c r="V772" s="16" t="s">
        <v>70</v>
      </c>
      <c r="W772" s="16">
        <v>0</v>
      </c>
      <c r="X772" s="16">
        <v>0</v>
      </c>
      <c r="Y772" s="16"/>
      <c r="Z772" s="16">
        <v>0.111731843575419</v>
      </c>
      <c r="AA772" s="16" t="s">
        <v>70</v>
      </c>
      <c r="AB772" s="16"/>
      <c r="AC772" s="16"/>
      <c r="AD772" s="16"/>
      <c r="AE772" s="16"/>
      <c r="AF772" s="16"/>
      <c r="AG772" s="16"/>
      <c r="AH772" s="16"/>
    </row>
    <row r="773" spans="2:34" x14ac:dyDescent="0.35"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</row>
    <row r="774" spans="2:34" x14ac:dyDescent="0.35">
      <c r="B774" s="6" t="s">
        <v>378</v>
      </c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</row>
    <row r="775" spans="2:34" x14ac:dyDescent="0.35">
      <c r="B775" s="23" t="s">
        <v>379</v>
      </c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</row>
    <row r="776" spans="2:34" x14ac:dyDescent="0.35">
      <c r="B776" t="s">
        <v>370</v>
      </c>
      <c r="C776" s="16">
        <v>0.52032520325203302</v>
      </c>
      <c r="D776" s="16">
        <v>0.473118279569892</v>
      </c>
      <c r="E776" s="16">
        <v>0.7</v>
      </c>
      <c r="F776" s="16">
        <v>0.6875</v>
      </c>
      <c r="G776" s="16"/>
      <c r="H776" s="16">
        <v>0.6</v>
      </c>
      <c r="I776" s="16">
        <v>0.5</v>
      </c>
      <c r="J776" s="16">
        <v>0.27272727272727298</v>
      </c>
      <c r="K776" s="16">
        <v>0.77777777777777801</v>
      </c>
      <c r="L776" s="16">
        <v>0.60869565217391297</v>
      </c>
      <c r="M776" s="16">
        <v>0.75</v>
      </c>
      <c r="N776" s="16">
        <v>0.30434782608695699</v>
      </c>
      <c r="O776" s="16">
        <v>0</v>
      </c>
      <c r="P776" s="16" t="s">
        <v>70</v>
      </c>
      <c r="Q776" s="16" t="s">
        <v>70</v>
      </c>
      <c r="R776" s="16" t="s">
        <v>70</v>
      </c>
      <c r="S776" s="16">
        <v>1</v>
      </c>
      <c r="T776" s="16">
        <v>0.33333333333333298</v>
      </c>
      <c r="U776" s="16">
        <v>0</v>
      </c>
      <c r="V776" s="16" t="s">
        <v>70</v>
      </c>
      <c r="W776" s="16">
        <v>1</v>
      </c>
      <c r="X776" s="16">
        <v>1</v>
      </c>
      <c r="Y776" s="16"/>
      <c r="Z776" s="16">
        <v>0.52032520325203302</v>
      </c>
      <c r="AA776" s="16" t="s">
        <v>70</v>
      </c>
      <c r="AB776" s="16"/>
      <c r="AC776" s="16"/>
      <c r="AD776" s="16"/>
      <c r="AE776" s="16"/>
      <c r="AF776" s="16"/>
      <c r="AG776" s="16"/>
      <c r="AH776" s="16"/>
    </row>
    <row r="777" spans="2:34" x14ac:dyDescent="0.35">
      <c r="B777" t="s">
        <v>371</v>
      </c>
      <c r="C777" s="16">
        <v>0.45528455284552799</v>
      </c>
      <c r="D777" s="16">
        <v>0.45161290322580599</v>
      </c>
      <c r="E777" s="16">
        <v>0.4</v>
      </c>
      <c r="F777" s="16">
        <v>0.5</v>
      </c>
      <c r="G777" s="16"/>
      <c r="H777" s="16">
        <v>0.5</v>
      </c>
      <c r="I777" s="16">
        <v>0.5</v>
      </c>
      <c r="J777" s="16">
        <v>0.18181818181818199</v>
      </c>
      <c r="K777" s="16">
        <v>0.44444444444444398</v>
      </c>
      <c r="L777" s="16">
        <v>0.565217391304348</v>
      </c>
      <c r="M777" s="16">
        <v>0.75</v>
      </c>
      <c r="N777" s="16">
        <v>0.34782608695652201</v>
      </c>
      <c r="O777" s="16">
        <v>0</v>
      </c>
      <c r="P777" s="16" t="s">
        <v>70</v>
      </c>
      <c r="Q777" s="16" t="s">
        <v>70</v>
      </c>
      <c r="R777" s="16" t="s">
        <v>70</v>
      </c>
      <c r="S777" s="16">
        <v>1</v>
      </c>
      <c r="T777" s="16">
        <v>0.33333333333333298</v>
      </c>
      <c r="U777" s="16">
        <v>0</v>
      </c>
      <c r="V777" s="16" t="s">
        <v>70</v>
      </c>
      <c r="W777" s="16">
        <v>1</v>
      </c>
      <c r="X777" s="16">
        <v>1</v>
      </c>
      <c r="Y777" s="16"/>
      <c r="Z777" s="16">
        <v>0.45528455284552799</v>
      </c>
      <c r="AA777" s="16" t="s">
        <v>70</v>
      </c>
      <c r="AB777" s="16"/>
      <c r="AC777" s="16"/>
      <c r="AD777" s="16"/>
      <c r="AE777" s="16"/>
      <c r="AF777" s="16"/>
      <c r="AG777" s="16"/>
      <c r="AH777" s="16"/>
    </row>
    <row r="778" spans="2:34" x14ac:dyDescent="0.35">
      <c r="B778" t="s">
        <v>372</v>
      </c>
      <c r="C778" s="16">
        <v>0.439024390243902</v>
      </c>
      <c r="D778" s="16">
        <v>0.41935483870967699</v>
      </c>
      <c r="E778" s="16">
        <v>0.4</v>
      </c>
      <c r="F778" s="16">
        <v>0.5625</v>
      </c>
      <c r="G778" s="16"/>
      <c r="H778" s="16">
        <v>0.3</v>
      </c>
      <c r="I778" s="16">
        <v>0.5</v>
      </c>
      <c r="J778" s="16">
        <v>0.27272727272727298</v>
      </c>
      <c r="K778" s="16">
        <v>0.38888888888888901</v>
      </c>
      <c r="L778" s="16">
        <v>0.34782608695652201</v>
      </c>
      <c r="M778" s="16">
        <v>1</v>
      </c>
      <c r="N778" s="16">
        <v>0.52173913043478304</v>
      </c>
      <c r="O778" s="16">
        <v>0</v>
      </c>
      <c r="P778" s="16" t="s">
        <v>70</v>
      </c>
      <c r="Q778" s="16" t="s">
        <v>70</v>
      </c>
      <c r="R778" s="16" t="s">
        <v>70</v>
      </c>
      <c r="S778" s="16">
        <v>1</v>
      </c>
      <c r="T778" s="16">
        <v>0.66666666666666696</v>
      </c>
      <c r="U778" s="16">
        <v>0</v>
      </c>
      <c r="V778" s="16" t="s">
        <v>70</v>
      </c>
      <c r="W778" s="16">
        <v>0</v>
      </c>
      <c r="X778" s="16">
        <v>1</v>
      </c>
      <c r="Y778" s="16"/>
      <c r="Z778" s="16">
        <v>0.439024390243902</v>
      </c>
      <c r="AA778" s="16" t="s">
        <v>70</v>
      </c>
      <c r="AB778" s="16"/>
      <c r="AC778" s="16"/>
      <c r="AD778" s="16"/>
      <c r="AE778" s="16"/>
      <c r="AF778" s="16"/>
      <c r="AG778" s="16"/>
      <c r="AH778" s="16"/>
    </row>
    <row r="779" spans="2:34" x14ac:dyDescent="0.35">
      <c r="B779" t="s">
        <v>373</v>
      </c>
      <c r="C779" s="16">
        <v>0.34959349593495898</v>
      </c>
      <c r="D779" s="16">
        <v>0.34408602150537598</v>
      </c>
      <c r="E779" s="16">
        <v>0.4</v>
      </c>
      <c r="F779" s="16">
        <v>0.3125</v>
      </c>
      <c r="G779" s="16"/>
      <c r="H779" s="16">
        <v>0.3</v>
      </c>
      <c r="I779" s="16">
        <v>0.625</v>
      </c>
      <c r="J779" s="16">
        <v>9.0909090909090898E-2</v>
      </c>
      <c r="K779" s="16">
        <v>0.27777777777777801</v>
      </c>
      <c r="L779" s="16">
        <v>0.26086956521739102</v>
      </c>
      <c r="M779" s="16">
        <v>0.25</v>
      </c>
      <c r="N779" s="16">
        <v>0.434782608695652</v>
      </c>
      <c r="O779" s="16">
        <v>0.5</v>
      </c>
      <c r="P779" s="16" t="s">
        <v>70</v>
      </c>
      <c r="Q779" s="16" t="s">
        <v>70</v>
      </c>
      <c r="R779" s="16" t="s">
        <v>70</v>
      </c>
      <c r="S779" s="16">
        <v>0</v>
      </c>
      <c r="T779" s="16">
        <v>0.33333333333333298</v>
      </c>
      <c r="U779" s="16">
        <v>0</v>
      </c>
      <c r="V779" s="16" t="s">
        <v>70</v>
      </c>
      <c r="W779" s="16">
        <v>0</v>
      </c>
      <c r="X779" s="16">
        <v>0</v>
      </c>
      <c r="Y779" s="16"/>
      <c r="Z779" s="16">
        <v>0.34959349593495898</v>
      </c>
      <c r="AA779" s="16" t="s">
        <v>70</v>
      </c>
      <c r="AB779" s="16"/>
      <c r="AC779" s="16"/>
      <c r="AD779" s="16"/>
      <c r="AE779" s="16"/>
      <c r="AF779" s="16"/>
      <c r="AG779" s="16"/>
      <c r="AH779" s="16"/>
    </row>
    <row r="780" spans="2:34" x14ac:dyDescent="0.35">
      <c r="B780" t="s">
        <v>374</v>
      </c>
      <c r="C780" s="16">
        <v>0.32520325203251998</v>
      </c>
      <c r="D780" s="16">
        <v>0.30107526881720398</v>
      </c>
      <c r="E780" s="16">
        <v>0.4</v>
      </c>
      <c r="F780" s="16">
        <v>0.375</v>
      </c>
      <c r="G780" s="16"/>
      <c r="H780" s="16">
        <v>0.2</v>
      </c>
      <c r="I780" s="16">
        <v>0.375</v>
      </c>
      <c r="J780" s="16">
        <v>0.18181818181818199</v>
      </c>
      <c r="K780" s="16">
        <v>0.33333333333333298</v>
      </c>
      <c r="L780" s="16">
        <v>0.434782608695652</v>
      </c>
      <c r="M780" s="16">
        <v>0.5</v>
      </c>
      <c r="N780" s="16">
        <v>0.34782608695652201</v>
      </c>
      <c r="O780" s="16">
        <v>0</v>
      </c>
      <c r="P780" s="16" t="s">
        <v>70</v>
      </c>
      <c r="Q780" s="16" t="s">
        <v>70</v>
      </c>
      <c r="R780" s="16" t="s">
        <v>70</v>
      </c>
      <c r="S780" s="16">
        <v>0</v>
      </c>
      <c r="T780" s="16">
        <v>0.33333333333333298</v>
      </c>
      <c r="U780" s="16">
        <v>0</v>
      </c>
      <c r="V780" s="16" t="s">
        <v>70</v>
      </c>
      <c r="W780" s="16">
        <v>0</v>
      </c>
      <c r="X780" s="16">
        <v>0</v>
      </c>
      <c r="Y780" s="16"/>
      <c r="Z780" s="16">
        <v>0.32520325203251998</v>
      </c>
      <c r="AA780" s="16" t="s">
        <v>70</v>
      </c>
      <c r="AB780" s="16"/>
      <c r="AC780" s="16"/>
      <c r="AD780" s="16"/>
      <c r="AE780" s="16"/>
      <c r="AF780" s="16"/>
      <c r="AG780" s="16"/>
      <c r="AH780" s="16"/>
    </row>
    <row r="781" spans="2:34" x14ac:dyDescent="0.35">
      <c r="B781" t="s">
        <v>217</v>
      </c>
      <c r="C781" s="16">
        <v>0.31707317073170699</v>
      </c>
      <c r="D781" s="16">
        <v>0.32258064516128998</v>
      </c>
      <c r="E781" s="16">
        <v>0.2</v>
      </c>
      <c r="F781" s="16">
        <v>0.375</v>
      </c>
      <c r="G781" s="16"/>
      <c r="H781" s="16">
        <v>0.3</v>
      </c>
      <c r="I781" s="16">
        <v>0.41666666666666702</v>
      </c>
      <c r="J781" s="16">
        <v>9.0909090909090898E-2</v>
      </c>
      <c r="K781" s="16">
        <v>0.27777777777777801</v>
      </c>
      <c r="L781" s="16">
        <v>0.34782608695652201</v>
      </c>
      <c r="M781" s="16">
        <v>0.5</v>
      </c>
      <c r="N781" s="16">
        <v>0.30434782608695699</v>
      </c>
      <c r="O781" s="16">
        <v>0.5</v>
      </c>
      <c r="P781" s="16" t="s">
        <v>70</v>
      </c>
      <c r="Q781" s="16" t="s">
        <v>70</v>
      </c>
      <c r="R781" s="16" t="s">
        <v>70</v>
      </c>
      <c r="S781" s="16">
        <v>0</v>
      </c>
      <c r="T781" s="16">
        <v>0.33333333333333298</v>
      </c>
      <c r="U781" s="16">
        <v>1</v>
      </c>
      <c r="V781" s="16" t="s">
        <v>70</v>
      </c>
      <c r="W781" s="16">
        <v>0</v>
      </c>
      <c r="X781" s="16">
        <v>0</v>
      </c>
      <c r="Y781" s="16"/>
      <c r="Z781" s="16">
        <v>0.31707317073170699</v>
      </c>
      <c r="AA781" s="16" t="s">
        <v>70</v>
      </c>
      <c r="AB781" s="16"/>
      <c r="AC781" s="16"/>
      <c r="AD781" s="16"/>
      <c r="AE781" s="16"/>
      <c r="AF781" s="16"/>
      <c r="AG781" s="16"/>
      <c r="AH781" s="16"/>
    </row>
    <row r="782" spans="2:34" x14ac:dyDescent="0.35">
      <c r="B782" t="s">
        <v>375</v>
      </c>
      <c r="C782" s="16">
        <v>0.26016260162601601</v>
      </c>
      <c r="D782" s="16">
        <v>0.236559139784946</v>
      </c>
      <c r="E782" s="16">
        <v>0.3</v>
      </c>
      <c r="F782" s="16">
        <v>0.3125</v>
      </c>
      <c r="G782" s="16"/>
      <c r="H782" s="16">
        <v>0.3</v>
      </c>
      <c r="I782" s="16">
        <v>0.375</v>
      </c>
      <c r="J782" s="16">
        <v>9.0909090909090898E-2</v>
      </c>
      <c r="K782" s="16">
        <v>0.33333333333333298</v>
      </c>
      <c r="L782" s="16">
        <v>8.6956521739130405E-2</v>
      </c>
      <c r="M782" s="16">
        <v>0.5</v>
      </c>
      <c r="N782" s="16">
        <v>0.26086956521739102</v>
      </c>
      <c r="O782" s="16">
        <v>0.5</v>
      </c>
      <c r="P782" s="16" t="s">
        <v>70</v>
      </c>
      <c r="Q782" s="16" t="s">
        <v>70</v>
      </c>
      <c r="R782" s="16" t="s">
        <v>70</v>
      </c>
      <c r="S782" s="16">
        <v>1</v>
      </c>
      <c r="T782" s="16">
        <v>0.33333333333333298</v>
      </c>
      <c r="U782" s="16">
        <v>0</v>
      </c>
      <c r="V782" s="16" t="s">
        <v>70</v>
      </c>
      <c r="W782" s="16">
        <v>0</v>
      </c>
      <c r="X782" s="16">
        <v>0</v>
      </c>
      <c r="Y782" s="16"/>
      <c r="Z782" s="16">
        <v>0.26016260162601601</v>
      </c>
      <c r="AA782" s="16" t="s">
        <v>70</v>
      </c>
      <c r="AB782" s="16"/>
      <c r="AC782" s="16"/>
      <c r="AD782" s="16"/>
      <c r="AE782" s="16"/>
      <c r="AF782" s="16"/>
      <c r="AG782" s="16"/>
      <c r="AH782" s="16"/>
    </row>
    <row r="783" spans="2:34" x14ac:dyDescent="0.35">
      <c r="B783" t="s">
        <v>376</v>
      </c>
      <c r="C783" s="16">
        <v>0.23577235772357699</v>
      </c>
      <c r="D783" s="16">
        <v>0.25806451612903197</v>
      </c>
      <c r="E783" s="16">
        <v>0</v>
      </c>
      <c r="F783" s="16">
        <v>0.25</v>
      </c>
      <c r="G783" s="16"/>
      <c r="H783" s="16">
        <v>0.2</v>
      </c>
      <c r="I783" s="16">
        <v>0.16666666666666699</v>
      </c>
      <c r="J783" s="16">
        <v>0.18181818181818199</v>
      </c>
      <c r="K783" s="16">
        <v>0.44444444444444398</v>
      </c>
      <c r="L783" s="16">
        <v>0.30434782608695699</v>
      </c>
      <c r="M783" s="16">
        <v>0.25</v>
      </c>
      <c r="N783" s="16">
        <v>0.217391304347826</v>
      </c>
      <c r="O783" s="16">
        <v>0</v>
      </c>
      <c r="P783" s="16" t="s">
        <v>70</v>
      </c>
      <c r="Q783" s="16" t="s">
        <v>70</v>
      </c>
      <c r="R783" s="16" t="s">
        <v>70</v>
      </c>
      <c r="S783" s="16">
        <v>0</v>
      </c>
      <c r="T783" s="16">
        <v>0</v>
      </c>
      <c r="U783" s="16">
        <v>0</v>
      </c>
      <c r="V783" s="16" t="s">
        <v>70</v>
      </c>
      <c r="W783" s="16">
        <v>0</v>
      </c>
      <c r="X783" s="16">
        <v>0</v>
      </c>
      <c r="Y783" s="16"/>
      <c r="Z783" s="16">
        <v>0.23577235772357699</v>
      </c>
      <c r="AA783" s="16" t="s">
        <v>70</v>
      </c>
      <c r="AB783" s="16"/>
      <c r="AC783" s="16"/>
      <c r="AD783" s="16"/>
      <c r="AE783" s="16"/>
      <c r="AF783" s="16"/>
      <c r="AG783" s="16"/>
      <c r="AH783" s="16"/>
    </row>
    <row r="784" spans="2:34" x14ac:dyDescent="0.35">
      <c r="B784" t="s">
        <v>377</v>
      </c>
      <c r="C784" s="16">
        <v>0.19512195121951201</v>
      </c>
      <c r="D784" s="16">
        <v>0.18279569892473099</v>
      </c>
      <c r="E784" s="16">
        <v>0.2</v>
      </c>
      <c r="F784" s="16">
        <v>0.125</v>
      </c>
      <c r="G784" s="16"/>
      <c r="H784" s="16">
        <v>0.3</v>
      </c>
      <c r="I784" s="16">
        <v>8.3333333333333301E-2</v>
      </c>
      <c r="J784" s="16">
        <v>9.0909090909090898E-2</v>
      </c>
      <c r="K784" s="16">
        <v>0.22222222222222199</v>
      </c>
      <c r="L784" s="16">
        <v>0.217391304347826</v>
      </c>
      <c r="M784" s="16">
        <v>0.25</v>
      </c>
      <c r="N784" s="16">
        <v>0.217391304347826</v>
      </c>
      <c r="O784" s="16">
        <v>0</v>
      </c>
      <c r="P784" s="16" t="s">
        <v>70</v>
      </c>
      <c r="Q784" s="16" t="s">
        <v>70</v>
      </c>
      <c r="R784" s="16" t="s">
        <v>70</v>
      </c>
      <c r="S784" s="16">
        <v>0</v>
      </c>
      <c r="T784" s="16">
        <v>0.33333333333333298</v>
      </c>
      <c r="U784" s="16">
        <v>0</v>
      </c>
      <c r="V784" s="16" t="s">
        <v>70</v>
      </c>
      <c r="W784" s="16">
        <v>0</v>
      </c>
      <c r="X784" s="16">
        <v>1</v>
      </c>
      <c r="Y784" s="16"/>
      <c r="Z784" s="16">
        <v>0.19512195121951201</v>
      </c>
      <c r="AA784" s="16" t="s">
        <v>70</v>
      </c>
      <c r="AB784" s="16"/>
      <c r="AC784" s="16"/>
      <c r="AD784" s="16"/>
      <c r="AE784" s="16"/>
      <c r="AF784" s="16"/>
      <c r="AG784" s="16"/>
      <c r="AH784" s="16"/>
    </row>
    <row r="785" spans="2:34" x14ac:dyDescent="0.35">
      <c r="B785" t="s">
        <v>68</v>
      </c>
      <c r="C785" s="16">
        <v>8.1300813008130093E-2</v>
      </c>
      <c r="D785" s="16">
        <v>7.5268817204301106E-2</v>
      </c>
      <c r="E785" s="16">
        <v>0.1</v>
      </c>
      <c r="F785" s="16">
        <v>0.125</v>
      </c>
      <c r="G785" s="16"/>
      <c r="H785" s="16">
        <v>0.1</v>
      </c>
      <c r="I785" s="16">
        <v>0.125</v>
      </c>
      <c r="J785" s="16">
        <v>0.27272727272727298</v>
      </c>
      <c r="K785" s="16">
        <v>0.16666666666666699</v>
      </c>
      <c r="L785" s="16">
        <v>0</v>
      </c>
      <c r="M785" s="16">
        <v>0</v>
      </c>
      <c r="N785" s="16">
        <v>0</v>
      </c>
      <c r="O785" s="16">
        <v>0</v>
      </c>
      <c r="P785" s="16" t="s">
        <v>70</v>
      </c>
      <c r="Q785" s="16" t="s">
        <v>70</v>
      </c>
      <c r="R785" s="16" t="s">
        <v>70</v>
      </c>
      <c r="S785" s="16">
        <v>0</v>
      </c>
      <c r="T785" s="16">
        <v>0</v>
      </c>
      <c r="U785" s="16">
        <v>0</v>
      </c>
      <c r="V785" s="16" t="s">
        <v>70</v>
      </c>
      <c r="W785" s="16">
        <v>0</v>
      </c>
      <c r="X785" s="16">
        <v>0</v>
      </c>
      <c r="Y785" s="16"/>
      <c r="Z785" s="16">
        <v>8.1300813008130093E-2</v>
      </c>
      <c r="AA785" s="16" t="s">
        <v>70</v>
      </c>
      <c r="AB785" s="16"/>
      <c r="AC785" s="16"/>
      <c r="AD785" s="16"/>
      <c r="AE785" s="16"/>
      <c r="AF785" s="16"/>
      <c r="AG785" s="16"/>
      <c r="AH785" s="16"/>
    </row>
    <row r="786" spans="2:34" x14ac:dyDescent="0.35"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</row>
    <row r="787" spans="2:34" x14ac:dyDescent="0.35"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A15"/>
  <sheetViews>
    <sheetView showGridLines="0" topLeftCell="A5" workbookViewId="0">
      <pane xSplit="2" topLeftCell="O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46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43</v>
      </c>
      <c r="C8" s="16">
        <v>0.99733333333333296</v>
      </c>
      <c r="D8" s="16">
        <v>1</v>
      </c>
      <c r="E8" s="16">
        <v>1</v>
      </c>
      <c r="F8" s="16">
        <v>1</v>
      </c>
      <c r="G8" s="16"/>
      <c r="H8" s="16">
        <v>0.97222222222222199</v>
      </c>
      <c r="I8" s="16">
        <v>1</v>
      </c>
      <c r="J8" s="16">
        <v>1</v>
      </c>
      <c r="K8" s="16">
        <v>1</v>
      </c>
      <c r="L8" s="16">
        <v>1</v>
      </c>
      <c r="M8" s="16">
        <v>1</v>
      </c>
      <c r="N8" s="16">
        <v>1</v>
      </c>
      <c r="O8" s="16">
        <v>1</v>
      </c>
      <c r="P8" s="16">
        <v>1</v>
      </c>
      <c r="Q8" s="16">
        <v>1</v>
      </c>
      <c r="R8" s="16">
        <v>1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  <c r="X8" s="16">
        <v>1</v>
      </c>
      <c r="Y8" s="16"/>
      <c r="Z8" s="16">
        <v>0.99730458221024298</v>
      </c>
      <c r="AA8" s="16">
        <v>1</v>
      </c>
    </row>
    <row r="9" spans="2:27" ht="43.5" x14ac:dyDescent="0.35">
      <c r="B9" s="17" t="s">
        <v>44</v>
      </c>
      <c r="C9" s="16">
        <v>2.66666666666667E-3</v>
      </c>
      <c r="D9" s="16">
        <v>0</v>
      </c>
      <c r="E9" s="16">
        <v>0</v>
      </c>
      <c r="F9" s="16">
        <v>0</v>
      </c>
      <c r="G9" s="16"/>
      <c r="H9" s="16">
        <v>2.7777777777777801E-2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/>
      <c r="Z9" s="16">
        <v>2.6954177897574099E-3</v>
      </c>
      <c r="AA9" s="16">
        <v>0</v>
      </c>
    </row>
    <row r="10" spans="2:27" ht="29" x14ac:dyDescent="0.35">
      <c r="B10" s="17" t="s">
        <v>45</v>
      </c>
      <c r="C10" s="18">
        <v>0</v>
      </c>
      <c r="D10" s="18">
        <v>0</v>
      </c>
      <c r="E10" s="18">
        <v>0</v>
      </c>
      <c r="F10" s="18">
        <v>0</v>
      </c>
      <c r="G10" s="18"/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/>
      <c r="Z10" s="18">
        <v>0</v>
      </c>
      <c r="AA10" s="18">
        <v>0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A17"/>
  <sheetViews>
    <sheetView showGridLines="0" topLeftCell="A2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55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50</v>
      </c>
      <c r="C8" s="16">
        <v>7.1999999999999995E-2</v>
      </c>
      <c r="D8" s="16">
        <v>7.2202166064981907E-2</v>
      </c>
      <c r="E8" s="16">
        <v>3.4482758620689703E-2</v>
      </c>
      <c r="F8" s="16">
        <v>8.7719298245614002E-2</v>
      </c>
      <c r="G8" s="16"/>
      <c r="H8" s="16">
        <v>0.11111111111111099</v>
      </c>
      <c r="I8" s="16">
        <v>1.3698630136986301E-2</v>
      </c>
      <c r="J8" s="16">
        <v>8.1081081081081099E-2</v>
      </c>
      <c r="K8" s="16">
        <v>0.104166666666667</v>
      </c>
      <c r="L8" s="16">
        <v>6.6666666666666693E-2</v>
      </c>
      <c r="M8" s="16">
        <v>0.2</v>
      </c>
      <c r="N8" s="16">
        <v>7.4626865671641798E-2</v>
      </c>
      <c r="O8" s="16">
        <v>0.18181818181818199</v>
      </c>
      <c r="P8" s="16">
        <v>0</v>
      </c>
      <c r="Q8" s="16">
        <v>0</v>
      </c>
      <c r="R8" s="16">
        <v>0</v>
      </c>
      <c r="S8" s="16">
        <v>0.16666666666666699</v>
      </c>
      <c r="T8" s="16">
        <v>0</v>
      </c>
      <c r="U8" s="16">
        <v>0.2</v>
      </c>
      <c r="V8" s="16">
        <v>0</v>
      </c>
      <c r="W8" s="16">
        <v>0</v>
      </c>
      <c r="X8" s="16">
        <v>0</v>
      </c>
      <c r="Y8" s="16"/>
      <c r="Z8" s="16">
        <v>7.2776280323450099E-2</v>
      </c>
      <c r="AA8" s="16">
        <v>0</v>
      </c>
    </row>
    <row r="9" spans="2:27" x14ac:dyDescent="0.35">
      <c r="B9" s="17" t="s">
        <v>51</v>
      </c>
      <c r="C9" s="16">
        <v>0.29866666666666702</v>
      </c>
      <c r="D9" s="16">
        <v>0.29602888086642598</v>
      </c>
      <c r="E9" s="16">
        <v>0.41379310344827602</v>
      </c>
      <c r="F9" s="16">
        <v>0.24561403508771901</v>
      </c>
      <c r="G9" s="16"/>
      <c r="H9" s="16">
        <v>0.41666666666666702</v>
      </c>
      <c r="I9" s="16">
        <v>0.24657534246575299</v>
      </c>
      <c r="J9" s="16">
        <v>0.21621621621621601</v>
      </c>
      <c r="K9" s="16">
        <v>0.35416666666666702</v>
      </c>
      <c r="L9" s="16">
        <v>0.31666666666666698</v>
      </c>
      <c r="M9" s="16">
        <v>0.2</v>
      </c>
      <c r="N9" s="16">
        <v>0.19402985074626899</v>
      </c>
      <c r="O9" s="16">
        <v>0.54545454545454497</v>
      </c>
      <c r="P9" s="16">
        <v>0.33333333333333298</v>
      </c>
      <c r="Q9" s="16">
        <v>0.25</v>
      </c>
      <c r="R9" s="16">
        <v>0</v>
      </c>
      <c r="S9" s="16">
        <v>0.33333333333333298</v>
      </c>
      <c r="T9" s="16">
        <v>0.66666666666666696</v>
      </c>
      <c r="U9" s="16">
        <v>0.4</v>
      </c>
      <c r="V9" s="16">
        <v>0.5</v>
      </c>
      <c r="W9" s="16">
        <v>0.5</v>
      </c>
      <c r="X9" s="16">
        <v>0.2</v>
      </c>
      <c r="Y9" s="16"/>
      <c r="Z9" s="16">
        <v>0.299191374663073</v>
      </c>
      <c r="AA9" s="16">
        <v>0</v>
      </c>
    </row>
    <row r="10" spans="2:27" x14ac:dyDescent="0.35">
      <c r="B10" s="17" t="s">
        <v>52</v>
      </c>
      <c r="C10" s="16">
        <v>0.41066666666666701</v>
      </c>
      <c r="D10" s="16">
        <v>0.393501805054152</v>
      </c>
      <c r="E10" s="16">
        <v>0.37931034482758602</v>
      </c>
      <c r="F10" s="16">
        <v>0.52631578947368396</v>
      </c>
      <c r="G10" s="16"/>
      <c r="H10" s="16">
        <v>0.30555555555555602</v>
      </c>
      <c r="I10" s="16">
        <v>0.49315068493150699</v>
      </c>
      <c r="J10" s="16">
        <v>0.48648648648648701</v>
      </c>
      <c r="K10" s="16">
        <v>0.29166666666666702</v>
      </c>
      <c r="L10" s="16">
        <v>0.43333333333333302</v>
      </c>
      <c r="M10" s="16">
        <v>0.6</v>
      </c>
      <c r="N10" s="16">
        <v>0.43283582089552203</v>
      </c>
      <c r="O10" s="16">
        <v>0.18181818181818199</v>
      </c>
      <c r="P10" s="16">
        <v>0.66666666666666696</v>
      </c>
      <c r="Q10" s="16">
        <v>0.75</v>
      </c>
      <c r="R10" s="16">
        <v>0.5</v>
      </c>
      <c r="S10" s="16">
        <v>0.5</v>
      </c>
      <c r="T10" s="16">
        <v>0.11111111111111099</v>
      </c>
      <c r="U10" s="16">
        <v>0.4</v>
      </c>
      <c r="V10" s="16">
        <v>0</v>
      </c>
      <c r="W10" s="16">
        <v>0.5</v>
      </c>
      <c r="X10" s="16">
        <v>0.4</v>
      </c>
      <c r="Y10" s="16"/>
      <c r="Z10" s="16">
        <v>0.40700808625336898</v>
      </c>
      <c r="AA10" s="16">
        <v>1</v>
      </c>
    </row>
    <row r="11" spans="2:27" x14ac:dyDescent="0.35">
      <c r="B11" s="17" t="s">
        <v>53</v>
      </c>
      <c r="C11" s="16">
        <v>0.21866666666666701</v>
      </c>
      <c r="D11" s="16">
        <v>0.23826714801443999</v>
      </c>
      <c r="E11" s="16">
        <v>0.17241379310344801</v>
      </c>
      <c r="F11" s="16">
        <v>0.140350877192982</v>
      </c>
      <c r="G11" s="16"/>
      <c r="H11" s="16">
        <v>0.16666666666666699</v>
      </c>
      <c r="I11" s="16">
        <v>0.24657534246575299</v>
      </c>
      <c r="J11" s="16">
        <v>0.21621621621621601</v>
      </c>
      <c r="K11" s="16">
        <v>0.25</v>
      </c>
      <c r="L11" s="16">
        <v>0.18333333333333299</v>
      </c>
      <c r="M11" s="16">
        <v>0</v>
      </c>
      <c r="N11" s="16">
        <v>0.29850746268656703</v>
      </c>
      <c r="O11" s="16">
        <v>9.0909090909090898E-2</v>
      </c>
      <c r="P11" s="16">
        <v>0</v>
      </c>
      <c r="Q11" s="16">
        <v>0</v>
      </c>
      <c r="R11" s="16">
        <v>0.5</v>
      </c>
      <c r="S11" s="16">
        <v>0</v>
      </c>
      <c r="T11" s="16">
        <v>0.22222222222222199</v>
      </c>
      <c r="U11" s="16">
        <v>0</v>
      </c>
      <c r="V11" s="16">
        <v>0.5</v>
      </c>
      <c r="W11" s="16">
        <v>0</v>
      </c>
      <c r="X11" s="16">
        <v>0.4</v>
      </c>
      <c r="Y11" s="16"/>
      <c r="Z11" s="16">
        <v>0.22102425876010801</v>
      </c>
      <c r="AA11" s="16">
        <v>0</v>
      </c>
    </row>
    <row r="12" spans="2:27" x14ac:dyDescent="0.35">
      <c r="B12" s="17" t="s">
        <v>54</v>
      </c>
      <c r="C12" s="18">
        <v>0</v>
      </c>
      <c r="D12" s="18">
        <v>0</v>
      </c>
      <c r="E12" s="18">
        <v>0</v>
      </c>
      <c r="F12" s="18">
        <v>0</v>
      </c>
      <c r="G12" s="18"/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/>
      <c r="Z12" s="18">
        <v>0</v>
      </c>
      <c r="AA12" s="18">
        <v>0</v>
      </c>
    </row>
    <row r="13" spans="2:27" x14ac:dyDescent="0.35">
      <c r="B13" s="15" t="s">
        <v>56</v>
      </c>
    </row>
    <row r="14" spans="2:27" x14ac:dyDescent="0.35">
      <c r="B14" t="s">
        <v>48</v>
      </c>
    </row>
    <row r="15" spans="2:27" x14ac:dyDescent="0.35">
      <c r="B15" t="s">
        <v>49</v>
      </c>
    </row>
    <row r="17" spans="2:2" x14ac:dyDescent="0.35">
      <c r="B17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A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61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43.5" x14ac:dyDescent="0.35">
      <c r="B8" s="17" t="s">
        <v>57</v>
      </c>
      <c r="C8" s="16">
        <v>0.274666666666667</v>
      </c>
      <c r="D8" s="16">
        <v>0.28158844765343</v>
      </c>
      <c r="E8" s="16">
        <v>0.20689655172413801</v>
      </c>
      <c r="F8" s="16">
        <v>0.29824561403508798</v>
      </c>
      <c r="G8" s="16"/>
      <c r="H8" s="16">
        <v>0.194444444444444</v>
      </c>
      <c r="I8" s="16">
        <v>0.26027397260273999</v>
      </c>
      <c r="J8" s="16">
        <v>0.24324324324324301</v>
      </c>
      <c r="K8" s="16">
        <v>0.27083333333333298</v>
      </c>
      <c r="L8" s="16">
        <v>0.21666666666666701</v>
      </c>
      <c r="M8" s="16">
        <v>0.4</v>
      </c>
      <c r="N8" s="16">
        <v>0.35820895522388102</v>
      </c>
      <c r="O8" s="16">
        <v>0.36363636363636398</v>
      </c>
      <c r="P8" s="16">
        <v>0.33333333333333298</v>
      </c>
      <c r="Q8" s="16">
        <v>0.5</v>
      </c>
      <c r="R8" s="16">
        <v>0.5</v>
      </c>
      <c r="S8" s="16">
        <v>0.16666666666666699</v>
      </c>
      <c r="T8" s="16">
        <v>0.33333333333333298</v>
      </c>
      <c r="U8" s="16">
        <v>0.2</v>
      </c>
      <c r="V8" s="16">
        <v>0.5</v>
      </c>
      <c r="W8" s="16">
        <v>0</v>
      </c>
      <c r="X8" s="16">
        <v>0.4</v>
      </c>
      <c r="Y8" s="16"/>
      <c r="Z8" s="16">
        <v>0.27493261455525603</v>
      </c>
      <c r="AA8" s="16">
        <v>0</v>
      </c>
    </row>
    <row r="9" spans="2:27" x14ac:dyDescent="0.35">
      <c r="B9" s="17" t="s">
        <v>58</v>
      </c>
      <c r="C9" s="16">
        <v>0.17333333333333301</v>
      </c>
      <c r="D9" s="16">
        <v>0.16967509025270799</v>
      </c>
      <c r="E9" s="16">
        <v>0.10344827586206901</v>
      </c>
      <c r="F9" s="16">
        <v>0.21052631578947401</v>
      </c>
      <c r="G9" s="16"/>
      <c r="H9" s="16">
        <v>0.16666666666666699</v>
      </c>
      <c r="I9" s="16">
        <v>0.27397260273972601</v>
      </c>
      <c r="J9" s="16">
        <v>0.162162162162162</v>
      </c>
      <c r="K9" s="16">
        <v>0.14583333333333301</v>
      </c>
      <c r="L9" s="16">
        <v>0.2</v>
      </c>
      <c r="M9" s="16">
        <v>0</v>
      </c>
      <c r="N9" s="16">
        <v>0.14925373134328401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0.33333333333333298</v>
      </c>
      <c r="U9" s="16">
        <v>0</v>
      </c>
      <c r="V9" s="16">
        <v>0</v>
      </c>
      <c r="W9" s="16">
        <v>0.5</v>
      </c>
      <c r="X9" s="16">
        <v>0</v>
      </c>
      <c r="Y9" s="16"/>
      <c r="Z9" s="16">
        <v>0.17250673854447399</v>
      </c>
      <c r="AA9" s="16">
        <v>0.5</v>
      </c>
    </row>
    <row r="10" spans="2:27" x14ac:dyDescent="0.35">
      <c r="B10" s="17" t="s">
        <v>59</v>
      </c>
      <c r="C10" s="16">
        <v>5.3333333333333302E-2</v>
      </c>
      <c r="D10" s="16">
        <v>5.4151624548736503E-2</v>
      </c>
      <c r="E10" s="16">
        <v>6.8965517241379296E-2</v>
      </c>
      <c r="F10" s="16">
        <v>5.2631578947368397E-2</v>
      </c>
      <c r="G10" s="16"/>
      <c r="H10" s="16">
        <v>8.3333333333333301E-2</v>
      </c>
      <c r="I10" s="16">
        <v>4.1095890410958902E-2</v>
      </c>
      <c r="J10" s="16">
        <v>5.4054054054054099E-2</v>
      </c>
      <c r="K10" s="16">
        <v>6.25E-2</v>
      </c>
      <c r="L10" s="16">
        <v>8.3333333333333301E-2</v>
      </c>
      <c r="M10" s="16">
        <v>0</v>
      </c>
      <c r="N10" s="16">
        <v>2.9850746268656699E-2</v>
      </c>
      <c r="O10" s="16">
        <v>0</v>
      </c>
      <c r="P10" s="16">
        <v>0</v>
      </c>
      <c r="Q10" s="16">
        <v>0.25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0.2</v>
      </c>
      <c r="Y10" s="16"/>
      <c r="Z10" s="16">
        <v>5.3908355795148299E-2</v>
      </c>
      <c r="AA10" s="16">
        <v>0</v>
      </c>
    </row>
    <row r="11" spans="2:27" x14ac:dyDescent="0.35">
      <c r="B11" s="17" t="s">
        <v>52</v>
      </c>
      <c r="C11" s="16">
        <v>5.6000000000000001E-2</v>
      </c>
      <c r="D11" s="16">
        <v>6.8592057761732897E-2</v>
      </c>
      <c r="E11" s="16">
        <v>6.8965517241379296E-2</v>
      </c>
      <c r="F11" s="16">
        <v>0</v>
      </c>
      <c r="G11" s="16"/>
      <c r="H11" s="16">
        <v>8.3333333333333301E-2</v>
      </c>
      <c r="I11" s="16">
        <v>2.7397260273972601E-2</v>
      </c>
      <c r="J11" s="16">
        <v>5.4054054054054099E-2</v>
      </c>
      <c r="K11" s="16">
        <v>4.1666666666666699E-2</v>
      </c>
      <c r="L11" s="16">
        <v>3.3333333333333298E-2</v>
      </c>
      <c r="M11" s="16">
        <v>0.4</v>
      </c>
      <c r="N11" s="16">
        <v>5.9701492537313397E-2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0.11111111111111099</v>
      </c>
      <c r="U11" s="16">
        <v>0.4</v>
      </c>
      <c r="V11" s="16">
        <v>0</v>
      </c>
      <c r="W11" s="16">
        <v>0</v>
      </c>
      <c r="X11" s="16">
        <v>0.2</v>
      </c>
      <c r="Y11" s="16"/>
      <c r="Z11" s="16">
        <v>5.6603773584905703E-2</v>
      </c>
      <c r="AA11" s="16">
        <v>0</v>
      </c>
    </row>
    <row r="12" spans="2:27" x14ac:dyDescent="0.35">
      <c r="B12" s="17" t="s">
        <v>51</v>
      </c>
      <c r="C12" s="16">
        <v>2.9333333333333302E-2</v>
      </c>
      <c r="D12" s="16">
        <v>3.2490974729241902E-2</v>
      </c>
      <c r="E12" s="16">
        <v>0</v>
      </c>
      <c r="F12" s="16">
        <v>1.7543859649122799E-2</v>
      </c>
      <c r="G12" s="16"/>
      <c r="H12" s="16">
        <v>2.7777777777777801E-2</v>
      </c>
      <c r="I12" s="16">
        <v>4.1095890410958902E-2</v>
      </c>
      <c r="J12" s="16">
        <v>2.7027027027027001E-2</v>
      </c>
      <c r="K12" s="16">
        <v>0</v>
      </c>
      <c r="L12" s="16">
        <v>1.6666666666666701E-2</v>
      </c>
      <c r="M12" s="16">
        <v>0</v>
      </c>
      <c r="N12" s="16">
        <v>5.9701492537313397E-2</v>
      </c>
      <c r="O12" s="16">
        <v>0</v>
      </c>
      <c r="P12" s="16">
        <v>0</v>
      </c>
      <c r="Q12" s="16">
        <v>0</v>
      </c>
      <c r="R12" s="16">
        <v>0</v>
      </c>
      <c r="S12" s="16">
        <v>0.16666666666666699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2.6954177897574101E-2</v>
      </c>
      <c r="AA12" s="16">
        <v>0.5</v>
      </c>
    </row>
    <row r="13" spans="2:27" x14ac:dyDescent="0.35">
      <c r="B13" s="17" t="s">
        <v>60</v>
      </c>
      <c r="C13" s="16">
        <v>1.0666666666666699E-2</v>
      </c>
      <c r="D13" s="16">
        <v>3.6101083032491002E-3</v>
      </c>
      <c r="E13" s="16">
        <v>3.4482758620689703E-2</v>
      </c>
      <c r="F13" s="16">
        <v>3.5087719298245598E-2</v>
      </c>
      <c r="G13" s="16"/>
      <c r="H13" s="16">
        <v>0</v>
      </c>
      <c r="I13" s="16">
        <v>0</v>
      </c>
      <c r="J13" s="16">
        <v>0</v>
      </c>
      <c r="K13" s="16">
        <v>4.1666666666666699E-2</v>
      </c>
      <c r="L13" s="16">
        <v>1.6666666666666701E-2</v>
      </c>
      <c r="M13" s="16">
        <v>0</v>
      </c>
      <c r="N13" s="16">
        <v>0</v>
      </c>
      <c r="O13" s="16">
        <v>9.0909090909090898E-2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1.07816711590297E-2</v>
      </c>
      <c r="AA13" s="16">
        <v>0</v>
      </c>
    </row>
    <row r="14" spans="2:27" x14ac:dyDescent="0.35">
      <c r="B14" s="17" t="s">
        <v>54</v>
      </c>
      <c r="C14" s="18">
        <v>0.40266666666666701</v>
      </c>
      <c r="D14" s="18">
        <v>0.38989169675090302</v>
      </c>
      <c r="E14" s="18">
        <v>0.51724137931034497</v>
      </c>
      <c r="F14" s="18">
        <v>0.38596491228070201</v>
      </c>
      <c r="G14" s="18"/>
      <c r="H14" s="18">
        <v>0.44444444444444398</v>
      </c>
      <c r="I14" s="18">
        <v>0.35616438356164398</v>
      </c>
      <c r="J14" s="18">
        <v>0.45945945945945899</v>
      </c>
      <c r="K14" s="18">
        <v>0.4375</v>
      </c>
      <c r="L14" s="18">
        <v>0.43333333333333302</v>
      </c>
      <c r="M14" s="18">
        <v>0.2</v>
      </c>
      <c r="N14" s="18">
        <v>0.34328358208955201</v>
      </c>
      <c r="O14" s="18">
        <v>0.54545454545454497</v>
      </c>
      <c r="P14" s="18">
        <v>0.66666666666666696</v>
      </c>
      <c r="Q14" s="18">
        <v>0.25</v>
      </c>
      <c r="R14" s="18">
        <v>0.5</v>
      </c>
      <c r="S14" s="18">
        <v>0.66666666666666696</v>
      </c>
      <c r="T14" s="18">
        <v>0.22222222222222199</v>
      </c>
      <c r="U14" s="18">
        <v>0.4</v>
      </c>
      <c r="V14" s="18">
        <v>0.5</v>
      </c>
      <c r="W14" s="18">
        <v>0.5</v>
      </c>
      <c r="X14" s="18">
        <v>0.2</v>
      </c>
      <c r="Y14" s="18"/>
      <c r="Z14" s="18">
        <v>0.40431266846361202</v>
      </c>
      <c r="AA14" s="18">
        <v>0</v>
      </c>
    </row>
    <row r="15" spans="2:27" x14ac:dyDescent="0.35">
      <c r="B15" s="15" t="s">
        <v>56</v>
      </c>
    </row>
    <row r="16" spans="2:27" x14ac:dyDescent="0.35">
      <c r="B16" t="s">
        <v>48</v>
      </c>
    </row>
    <row r="17" spans="2:2" x14ac:dyDescent="0.35">
      <c r="B17" t="s">
        <v>49</v>
      </c>
    </row>
    <row r="19" spans="2:2" x14ac:dyDescent="0.35">
      <c r="B19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64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62</v>
      </c>
      <c r="C8" s="16">
        <v>0.477333333333333</v>
      </c>
      <c r="D8" s="16">
        <v>0.483754512635379</v>
      </c>
      <c r="E8" s="16">
        <v>0.51724137931034497</v>
      </c>
      <c r="F8" s="16">
        <v>0.43859649122806998</v>
      </c>
      <c r="G8" s="16"/>
      <c r="H8" s="16">
        <v>0.44444444444444398</v>
      </c>
      <c r="I8" s="16">
        <v>0.49315068493150699</v>
      </c>
      <c r="J8" s="16">
        <v>0.48648648648648701</v>
      </c>
      <c r="K8" s="16">
        <v>0.5</v>
      </c>
      <c r="L8" s="16">
        <v>0.55000000000000004</v>
      </c>
      <c r="M8" s="16">
        <v>0.8</v>
      </c>
      <c r="N8" s="16">
        <v>0.402985074626866</v>
      </c>
      <c r="O8" s="16">
        <v>0.45454545454545497</v>
      </c>
      <c r="P8" s="16">
        <v>0</v>
      </c>
      <c r="Q8" s="16">
        <v>0.5</v>
      </c>
      <c r="R8" s="16">
        <v>0</v>
      </c>
      <c r="S8" s="16">
        <v>0.5</v>
      </c>
      <c r="T8" s="16">
        <v>0.44444444444444398</v>
      </c>
      <c r="U8" s="16">
        <v>0.6</v>
      </c>
      <c r="V8" s="16">
        <v>0</v>
      </c>
      <c r="W8" s="16">
        <v>0.5</v>
      </c>
      <c r="X8" s="16">
        <v>0.6</v>
      </c>
      <c r="Y8" s="16"/>
      <c r="Z8" s="16">
        <v>0.48247978436657701</v>
      </c>
      <c r="AA8" s="16">
        <v>0</v>
      </c>
    </row>
    <row r="9" spans="2:27" x14ac:dyDescent="0.35">
      <c r="B9" s="17" t="s">
        <v>63</v>
      </c>
      <c r="C9" s="16">
        <v>0.49333333333333301</v>
      </c>
      <c r="D9" s="16">
        <v>0.48736462093862798</v>
      </c>
      <c r="E9" s="16">
        <v>0.44827586206896602</v>
      </c>
      <c r="F9" s="16">
        <v>0.54385964912280704</v>
      </c>
      <c r="G9" s="16"/>
      <c r="H9" s="16">
        <v>0.47222222222222199</v>
      </c>
      <c r="I9" s="16">
        <v>0.47945205479452102</v>
      </c>
      <c r="J9" s="16">
        <v>0.48648648648648701</v>
      </c>
      <c r="K9" s="16">
        <v>0.47916666666666702</v>
      </c>
      <c r="L9" s="16">
        <v>0.41666666666666702</v>
      </c>
      <c r="M9" s="16">
        <v>0.2</v>
      </c>
      <c r="N9" s="16">
        <v>0.56716417910447803</v>
      </c>
      <c r="O9" s="16">
        <v>0.54545454545454497</v>
      </c>
      <c r="P9" s="16">
        <v>1</v>
      </c>
      <c r="Q9" s="16">
        <v>0.5</v>
      </c>
      <c r="R9" s="16">
        <v>1</v>
      </c>
      <c r="S9" s="16">
        <v>0.5</v>
      </c>
      <c r="T9" s="16">
        <v>0.55555555555555602</v>
      </c>
      <c r="U9" s="16">
        <v>0.4</v>
      </c>
      <c r="V9" s="16">
        <v>1</v>
      </c>
      <c r="W9" s="16">
        <v>0.5</v>
      </c>
      <c r="X9" s="16">
        <v>0.4</v>
      </c>
      <c r="Y9" s="16"/>
      <c r="Z9" s="16">
        <v>0.48787061994609199</v>
      </c>
      <c r="AA9" s="16">
        <v>1</v>
      </c>
    </row>
    <row r="10" spans="2:27" x14ac:dyDescent="0.35">
      <c r="B10" s="17" t="s">
        <v>54</v>
      </c>
      <c r="C10" s="18">
        <v>2.9333333333333302E-2</v>
      </c>
      <c r="D10" s="18">
        <v>2.8880866425992802E-2</v>
      </c>
      <c r="E10" s="18">
        <v>3.4482758620689703E-2</v>
      </c>
      <c r="F10" s="18">
        <v>1.7543859649122799E-2</v>
      </c>
      <c r="G10" s="18"/>
      <c r="H10" s="18">
        <v>8.3333333333333301E-2</v>
      </c>
      <c r="I10" s="18">
        <v>2.7397260273972601E-2</v>
      </c>
      <c r="J10" s="18">
        <v>2.7027027027027001E-2</v>
      </c>
      <c r="K10" s="18">
        <v>2.0833333333333301E-2</v>
      </c>
      <c r="L10" s="18">
        <v>3.3333333333333298E-2</v>
      </c>
      <c r="M10" s="18">
        <v>0</v>
      </c>
      <c r="N10" s="18">
        <v>2.9850746268656699E-2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/>
      <c r="Z10" s="18">
        <v>2.9649595687331502E-2</v>
      </c>
      <c r="AA10" s="18">
        <v>0</v>
      </c>
    </row>
    <row r="11" spans="2:27" x14ac:dyDescent="0.35">
      <c r="B11" s="15" t="s">
        <v>56</v>
      </c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A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71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179</v>
      </c>
      <c r="D7" s="10">
        <v>134</v>
      </c>
      <c r="E7" s="10">
        <v>15</v>
      </c>
      <c r="F7" s="10">
        <v>25</v>
      </c>
      <c r="G7" s="10"/>
      <c r="H7" s="10">
        <v>16</v>
      </c>
      <c r="I7" s="10">
        <v>36</v>
      </c>
      <c r="J7" s="10">
        <v>18</v>
      </c>
      <c r="K7" s="10">
        <v>24</v>
      </c>
      <c r="L7" s="10">
        <v>33</v>
      </c>
      <c r="M7" s="10">
        <v>4</v>
      </c>
      <c r="N7" s="10">
        <v>27</v>
      </c>
      <c r="O7" s="10">
        <v>5</v>
      </c>
      <c r="P7" s="10" t="s">
        <v>69</v>
      </c>
      <c r="Q7" s="10">
        <v>2</v>
      </c>
      <c r="R7" s="10" t="s">
        <v>69</v>
      </c>
      <c r="S7" s="10">
        <v>3</v>
      </c>
      <c r="T7" s="10">
        <v>4</v>
      </c>
      <c r="U7" s="10">
        <v>3</v>
      </c>
      <c r="V7" s="10" t="s">
        <v>69</v>
      </c>
      <c r="W7" s="10">
        <v>1</v>
      </c>
      <c r="X7" s="10">
        <v>3</v>
      </c>
      <c r="Y7" s="10"/>
      <c r="Z7" s="10">
        <v>179</v>
      </c>
      <c r="AA7" s="10" t="s">
        <v>69</v>
      </c>
    </row>
    <row r="8" spans="2:27" x14ac:dyDescent="0.35">
      <c r="B8" s="17" t="s">
        <v>65</v>
      </c>
      <c r="C8" s="16">
        <v>0.95530726256983201</v>
      </c>
      <c r="D8" s="16">
        <v>0.97761194029850795</v>
      </c>
      <c r="E8" s="16">
        <v>0.73333333333333295</v>
      </c>
      <c r="F8" s="16">
        <v>0.96</v>
      </c>
      <c r="G8" s="16"/>
      <c r="H8" s="16">
        <v>0.9375</v>
      </c>
      <c r="I8" s="16">
        <v>0.97222222222222199</v>
      </c>
      <c r="J8" s="16">
        <v>1</v>
      </c>
      <c r="K8" s="16">
        <v>0.875</v>
      </c>
      <c r="L8" s="16">
        <v>0.96969696969696995</v>
      </c>
      <c r="M8" s="16">
        <v>1</v>
      </c>
      <c r="N8" s="16">
        <v>1</v>
      </c>
      <c r="O8" s="16">
        <v>1</v>
      </c>
      <c r="P8" s="16" t="s">
        <v>70</v>
      </c>
      <c r="Q8" s="16">
        <v>0.5</v>
      </c>
      <c r="R8" s="16" t="s">
        <v>70</v>
      </c>
      <c r="S8" s="16">
        <v>1</v>
      </c>
      <c r="T8" s="16">
        <v>0.75</v>
      </c>
      <c r="U8" s="16">
        <v>1</v>
      </c>
      <c r="V8" s="16" t="s">
        <v>70</v>
      </c>
      <c r="W8" s="16">
        <v>1</v>
      </c>
      <c r="X8" s="16">
        <v>1</v>
      </c>
      <c r="Y8" s="16"/>
      <c r="Z8" s="16">
        <v>0.95530726256983201</v>
      </c>
      <c r="AA8" s="16" t="s">
        <v>70</v>
      </c>
    </row>
    <row r="9" spans="2:27" x14ac:dyDescent="0.35">
      <c r="B9" s="17" t="s">
        <v>66</v>
      </c>
      <c r="C9" s="16">
        <v>0.14525139664804501</v>
      </c>
      <c r="D9" s="16">
        <v>0.12686567164179099</v>
      </c>
      <c r="E9" s="16">
        <v>0.4</v>
      </c>
      <c r="F9" s="16">
        <v>0.12</v>
      </c>
      <c r="G9" s="16"/>
      <c r="H9" s="16">
        <v>0.1875</v>
      </c>
      <c r="I9" s="16">
        <v>0.22222222222222199</v>
      </c>
      <c r="J9" s="16">
        <v>0.11111111111111099</v>
      </c>
      <c r="K9" s="16">
        <v>0.125</v>
      </c>
      <c r="L9" s="16">
        <v>0.15151515151515199</v>
      </c>
      <c r="M9" s="16">
        <v>0</v>
      </c>
      <c r="N9" s="16">
        <v>0.11111111111111099</v>
      </c>
      <c r="O9" s="16">
        <v>0</v>
      </c>
      <c r="P9" s="16" t="s">
        <v>70</v>
      </c>
      <c r="Q9" s="16">
        <v>0.5</v>
      </c>
      <c r="R9" s="16" t="s">
        <v>70</v>
      </c>
      <c r="S9" s="16">
        <v>0</v>
      </c>
      <c r="T9" s="16">
        <v>0.25</v>
      </c>
      <c r="U9" s="16">
        <v>0</v>
      </c>
      <c r="V9" s="16" t="s">
        <v>70</v>
      </c>
      <c r="W9" s="16">
        <v>0</v>
      </c>
      <c r="X9" s="16">
        <v>0</v>
      </c>
      <c r="Y9" s="16"/>
      <c r="Z9" s="16">
        <v>0.14525139664804501</v>
      </c>
      <c r="AA9" s="16" t="s">
        <v>70</v>
      </c>
    </row>
    <row r="10" spans="2:27" x14ac:dyDescent="0.35">
      <c r="B10" s="17" t="s">
        <v>67</v>
      </c>
      <c r="C10" s="16">
        <v>4.4692737430167599E-2</v>
      </c>
      <c r="D10" s="16">
        <v>5.22388059701493E-2</v>
      </c>
      <c r="E10" s="16">
        <v>6.6666666666666693E-2</v>
      </c>
      <c r="F10" s="16">
        <v>0</v>
      </c>
      <c r="G10" s="16"/>
      <c r="H10" s="16">
        <v>0</v>
      </c>
      <c r="I10" s="16">
        <v>8.3333333333333301E-2</v>
      </c>
      <c r="J10" s="16">
        <v>5.5555555555555601E-2</v>
      </c>
      <c r="K10" s="16">
        <v>4.1666666666666699E-2</v>
      </c>
      <c r="L10" s="16">
        <v>3.03030303030303E-2</v>
      </c>
      <c r="M10" s="16">
        <v>0</v>
      </c>
      <c r="N10" s="16">
        <v>7.4074074074074098E-2</v>
      </c>
      <c r="O10" s="16">
        <v>0</v>
      </c>
      <c r="P10" s="16" t="s">
        <v>70</v>
      </c>
      <c r="Q10" s="16">
        <v>0</v>
      </c>
      <c r="R10" s="16" t="s">
        <v>70</v>
      </c>
      <c r="S10" s="16">
        <v>0</v>
      </c>
      <c r="T10" s="16">
        <v>0</v>
      </c>
      <c r="U10" s="16">
        <v>0</v>
      </c>
      <c r="V10" s="16" t="s">
        <v>70</v>
      </c>
      <c r="W10" s="16">
        <v>0</v>
      </c>
      <c r="X10" s="16">
        <v>0</v>
      </c>
      <c r="Y10" s="16"/>
      <c r="Z10" s="16">
        <v>4.4692737430167599E-2</v>
      </c>
      <c r="AA10" s="16" t="s">
        <v>70</v>
      </c>
    </row>
    <row r="11" spans="2:27" x14ac:dyDescent="0.35">
      <c r="B11" s="17" t="s">
        <v>54</v>
      </c>
      <c r="C11" s="16">
        <v>5.5865921787709499E-3</v>
      </c>
      <c r="D11" s="16">
        <v>7.4626865671641798E-3</v>
      </c>
      <c r="E11" s="16">
        <v>0</v>
      </c>
      <c r="F11" s="16">
        <v>0</v>
      </c>
      <c r="G11" s="16"/>
      <c r="H11" s="16">
        <v>0</v>
      </c>
      <c r="I11" s="16">
        <v>0</v>
      </c>
      <c r="J11" s="16">
        <v>0</v>
      </c>
      <c r="K11" s="16">
        <v>4.1666666666666699E-2</v>
      </c>
      <c r="L11" s="16">
        <v>0</v>
      </c>
      <c r="M11" s="16">
        <v>0</v>
      </c>
      <c r="N11" s="16">
        <v>0</v>
      </c>
      <c r="O11" s="16">
        <v>0</v>
      </c>
      <c r="P11" s="16" t="s">
        <v>70</v>
      </c>
      <c r="Q11" s="16">
        <v>0</v>
      </c>
      <c r="R11" s="16" t="s">
        <v>70</v>
      </c>
      <c r="S11" s="16">
        <v>0</v>
      </c>
      <c r="T11" s="16">
        <v>0</v>
      </c>
      <c r="U11" s="16">
        <v>0</v>
      </c>
      <c r="V11" s="16" t="s">
        <v>70</v>
      </c>
      <c r="W11" s="16">
        <v>0</v>
      </c>
      <c r="X11" s="16">
        <v>0</v>
      </c>
      <c r="Y11" s="16"/>
      <c r="Z11" s="16">
        <v>5.5865921787709499E-3</v>
      </c>
      <c r="AA11" s="16" t="s">
        <v>70</v>
      </c>
    </row>
    <row r="12" spans="2:27" x14ac:dyDescent="0.35">
      <c r="B12" s="17" t="s">
        <v>68</v>
      </c>
      <c r="C12" s="18">
        <v>1.67597765363128E-2</v>
      </c>
      <c r="D12" s="18">
        <v>1.49253731343284E-2</v>
      </c>
      <c r="E12" s="18">
        <v>0</v>
      </c>
      <c r="F12" s="18">
        <v>0.04</v>
      </c>
      <c r="G12" s="18"/>
      <c r="H12" s="18">
        <v>0</v>
      </c>
      <c r="I12" s="18">
        <v>0</v>
      </c>
      <c r="J12" s="18">
        <v>5.5555555555555601E-2</v>
      </c>
      <c r="K12" s="18">
        <v>8.3333333333333301E-2</v>
      </c>
      <c r="L12" s="18">
        <v>0</v>
      </c>
      <c r="M12" s="18">
        <v>0</v>
      </c>
      <c r="N12" s="18">
        <v>0</v>
      </c>
      <c r="O12" s="18">
        <v>0</v>
      </c>
      <c r="P12" s="18" t="s">
        <v>70</v>
      </c>
      <c r="Q12" s="18">
        <v>0</v>
      </c>
      <c r="R12" s="18" t="s">
        <v>70</v>
      </c>
      <c r="S12" s="18">
        <v>0</v>
      </c>
      <c r="T12" s="18">
        <v>0</v>
      </c>
      <c r="U12" s="18">
        <v>0</v>
      </c>
      <c r="V12" s="18" t="s">
        <v>70</v>
      </c>
      <c r="W12" s="18">
        <v>0</v>
      </c>
      <c r="X12" s="18">
        <v>0</v>
      </c>
      <c r="Y12" s="18"/>
      <c r="Z12" s="18">
        <v>1.67597765363128E-2</v>
      </c>
      <c r="AA12" s="18" t="s">
        <v>70</v>
      </c>
    </row>
    <row r="13" spans="2:27" x14ac:dyDescent="0.35">
      <c r="B13" s="15" t="s">
        <v>72</v>
      </c>
    </row>
    <row r="14" spans="2:27" x14ac:dyDescent="0.35">
      <c r="B14" t="s">
        <v>48</v>
      </c>
    </row>
    <row r="15" spans="2:27" x14ac:dyDescent="0.35">
      <c r="B15" t="s">
        <v>49</v>
      </c>
    </row>
    <row r="17" spans="2:2" x14ac:dyDescent="0.35">
      <c r="B17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I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9" width="20.7265625" customWidth="1"/>
  </cols>
  <sheetData>
    <row r="2" spans="2:9" ht="40" customHeight="1" x14ac:dyDescent="0.35">
      <c r="D2" s="29" t="s">
        <v>84</v>
      </c>
      <c r="E2" s="25"/>
      <c r="F2" s="25"/>
      <c r="G2" s="25"/>
      <c r="H2" s="25"/>
      <c r="I2" s="25"/>
    </row>
    <row r="6" spans="2:9" ht="50" customHeight="1" x14ac:dyDescent="0.35">
      <c r="B6" s="19" t="s">
        <v>15</v>
      </c>
      <c r="C6" s="19" t="s">
        <v>73</v>
      </c>
      <c r="D6" s="19" t="s">
        <v>74</v>
      </c>
      <c r="E6" s="19" t="s">
        <v>75</v>
      </c>
      <c r="F6" s="19" t="s">
        <v>76</v>
      </c>
      <c r="G6" s="19" t="s">
        <v>77</v>
      </c>
      <c r="H6" s="19" t="s">
        <v>78</v>
      </c>
    </row>
    <row r="7" spans="2:9" x14ac:dyDescent="0.35">
      <c r="B7" s="17" t="s">
        <v>79</v>
      </c>
      <c r="C7" s="16">
        <v>0.34078212290502802</v>
      </c>
      <c r="D7" s="16">
        <v>3.91061452513966E-2</v>
      </c>
      <c r="E7" s="16">
        <v>3.91061452513966E-2</v>
      </c>
      <c r="F7" s="16">
        <v>4.4692737430167599E-2</v>
      </c>
      <c r="G7" s="16">
        <v>0.100558659217877</v>
      </c>
      <c r="H7" s="16">
        <v>4.4692737430167599E-2</v>
      </c>
    </row>
    <row r="8" spans="2:9" x14ac:dyDescent="0.35">
      <c r="B8" s="17" t="s">
        <v>80</v>
      </c>
      <c r="C8" s="16">
        <v>0.43575418994413401</v>
      </c>
      <c r="D8" s="16">
        <v>4.4692737430167599E-2</v>
      </c>
      <c r="E8" s="16">
        <v>5.0279329608938501E-2</v>
      </c>
      <c r="F8" s="16">
        <v>0.11731843575419</v>
      </c>
      <c r="G8" s="16">
        <v>0.245810055865922</v>
      </c>
      <c r="H8" s="16">
        <v>6.7039106145251395E-2</v>
      </c>
    </row>
    <row r="9" spans="2:9" x14ac:dyDescent="0.35">
      <c r="B9" s="17" t="s">
        <v>81</v>
      </c>
      <c r="C9" s="16">
        <v>0.13966480446927401</v>
      </c>
      <c r="D9" s="16">
        <v>0.25698324022346403</v>
      </c>
      <c r="E9" s="16">
        <v>0.25139664804469303</v>
      </c>
      <c r="F9" s="16">
        <v>0.33519553072625702</v>
      </c>
      <c r="G9" s="16">
        <v>0.217877094972067</v>
      </c>
      <c r="H9" s="16">
        <v>0.37988826815642501</v>
      </c>
    </row>
    <row r="10" spans="2:9" x14ac:dyDescent="0.35">
      <c r="B10" s="17" t="s">
        <v>82</v>
      </c>
      <c r="C10" s="16">
        <v>3.3519553072625698E-2</v>
      </c>
      <c r="D10" s="16">
        <v>3.91061452513966E-2</v>
      </c>
      <c r="E10" s="16">
        <v>4.4692737430167599E-2</v>
      </c>
      <c r="F10" s="16">
        <v>4.4692737430167599E-2</v>
      </c>
      <c r="G10" s="16">
        <v>0.31843575418994402</v>
      </c>
      <c r="H10" s="16">
        <v>9.4972067039106101E-2</v>
      </c>
    </row>
    <row r="11" spans="2:9" x14ac:dyDescent="0.35">
      <c r="B11" s="17" t="s">
        <v>83</v>
      </c>
      <c r="C11" s="16">
        <v>2.7932960893854698E-2</v>
      </c>
      <c r="D11" s="16">
        <v>1.11731843575419E-2</v>
      </c>
      <c r="E11" s="16">
        <v>5.5865921787709499E-3</v>
      </c>
      <c r="F11" s="16">
        <v>1.11731843575419E-2</v>
      </c>
      <c r="G11" s="16">
        <v>0.11731843575419</v>
      </c>
      <c r="H11" s="16">
        <v>2.7932960893854698E-2</v>
      </c>
    </row>
    <row r="12" spans="2:9" x14ac:dyDescent="0.35">
      <c r="B12" s="17" t="s">
        <v>54</v>
      </c>
      <c r="C12" s="16">
        <v>2.23463687150838E-2</v>
      </c>
      <c r="D12" s="16">
        <v>0.60893854748603304</v>
      </c>
      <c r="E12" s="16">
        <v>0.60893854748603304</v>
      </c>
      <c r="F12" s="16">
        <v>0.44692737430167601</v>
      </c>
      <c r="G12" s="16">
        <v>0</v>
      </c>
      <c r="H12" s="16">
        <v>0.38547486033519601</v>
      </c>
    </row>
    <row r="13" spans="2:9" x14ac:dyDescent="0.35">
      <c r="B13" s="15" t="s">
        <v>72</v>
      </c>
      <c r="C13" s="15"/>
      <c r="D13" s="15"/>
      <c r="E13" s="15"/>
      <c r="F13" s="15"/>
      <c r="G13" s="15"/>
      <c r="H13" s="15"/>
    </row>
    <row r="14" spans="2:9" x14ac:dyDescent="0.35">
      <c r="B14" t="s">
        <v>48</v>
      </c>
    </row>
    <row r="15" spans="2:9" x14ac:dyDescent="0.35">
      <c r="B15" t="s">
        <v>49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I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85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179</v>
      </c>
      <c r="D7" s="10">
        <v>134</v>
      </c>
      <c r="E7" s="10">
        <v>15</v>
      </c>
      <c r="F7" s="10">
        <v>25</v>
      </c>
      <c r="G7" s="10"/>
      <c r="H7" s="10">
        <v>16</v>
      </c>
      <c r="I7" s="10">
        <v>36</v>
      </c>
      <c r="J7" s="10">
        <v>18</v>
      </c>
      <c r="K7" s="10">
        <v>24</v>
      </c>
      <c r="L7" s="10">
        <v>33</v>
      </c>
      <c r="M7" s="10">
        <v>4</v>
      </c>
      <c r="N7" s="10">
        <v>27</v>
      </c>
      <c r="O7" s="10">
        <v>5</v>
      </c>
      <c r="P7" s="10" t="s">
        <v>69</v>
      </c>
      <c r="Q7" s="10">
        <v>2</v>
      </c>
      <c r="R7" s="10" t="s">
        <v>69</v>
      </c>
      <c r="S7" s="10">
        <v>3</v>
      </c>
      <c r="T7" s="10">
        <v>4</v>
      </c>
      <c r="U7" s="10">
        <v>3</v>
      </c>
      <c r="V7" s="10" t="s">
        <v>69</v>
      </c>
      <c r="W7" s="10">
        <v>1</v>
      </c>
      <c r="X7" s="10">
        <v>3</v>
      </c>
      <c r="Y7" s="10"/>
      <c r="Z7" s="10">
        <v>179</v>
      </c>
      <c r="AA7" s="10" t="s">
        <v>69</v>
      </c>
    </row>
    <row r="8" spans="2:27" x14ac:dyDescent="0.35">
      <c r="B8" s="17" t="s">
        <v>79</v>
      </c>
      <c r="C8" s="16">
        <v>0.34078212290502802</v>
      </c>
      <c r="D8" s="16">
        <v>0.35820895522388102</v>
      </c>
      <c r="E8" s="16">
        <v>0.4</v>
      </c>
      <c r="F8" s="16">
        <v>0.24</v>
      </c>
      <c r="G8" s="16"/>
      <c r="H8" s="16">
        <v>0.375</v>
      </c>
      <c r="I8" s="16">
        <v>0.33333333333333298</v>
      </c>
      <c r="J8" s="16">
        <v>0.38888888888888901</v>
      </c>
      <c r="K8" s="16">
        <v>0.33333333333333298</v>
      </c>
      <c r="L8" s="16">
        <v>0.24242424242424199</v>
      </c>
      <c r="M8" s="16">
        <v>0</v>
      </c>
      <c r="N8" s="16">
        <v>0.44444444444444398</v>
      </c>
      <c r="O8" s="16">
        <v>0.2</v>
      </c>
      <c r="P8" s="16" t="s">
        <v>70</v>
      </c>
      <c r="Q8" s="16">
        <v>0</v>
      </c>
      <c r="R8" s="16" t="s">
        <v>70</v>
      </c>
      <c r="S8" s="16">
        <v>0.33333333333333298</v>
      </c>
      <c r="T8" s="16">
        <v>0.75</v>
      </c>
      <c r="U8" s="16">
        <v>0.66666666666666696</v>
      </c>
      <c r="V8" s="16" t="s">
        <v>70</v>
      </c>
      <c r="W8" s="16">
        <v>0</v>
      </c>
      <c r="X8" s="16">
        <v>0.33333333333333298</v>
      </c>
      <c r="Y8" s="16"/>
      <c r="Z8" s="16">
        <v>0.34078212290502802</v>
      </c>
      <c r="AA8" s="16" t="s">
        <v>70</v>
      </c>
    </row>
    <row r="9" spans="2:27" x14ac:dyDescent="0.35">
      <c r="B9" s="17" t="s">
        <v>80</v>
      </c>
      <c r="C9" s="16">
        <v>0.43575418994413401</v>
      </c>
      <c r="D9" s="16">
        <v>0.41791044776119401</v>
      </c>
      <c r="E9" s="16">
        <v>0.33333333333333298</v>
      </c>
      <c r="F9" s="16">
        <v>0.56000000000000005</v>
      </c>
      <c r="G9" s="16"/>
      <c r="H9" s="16">
        <v>0.5</v>
      </c>
      <c r="I9" s="16">
        <v>0.41666666666666702</v>
      </c>
      <c r="J9" s="16">
        <v>0.5</v>
      </c>
      <c r="K9" s="16">
        <v>0.375</v>
      </c>
      <c r="L9" s="16">
        <v>0.54545454545454497</v>
      </c>
      <c r="M9" s="16">
        <v>1</v>
      </c>
      <c r="N9" s="16">
        <v>0.407407407407407</v>
      </c>
      <c r="O9" s="16">
        <v>0.2</v>
      </c>
      <c r="P9" s="16" t="s">
        <v>70</v>
      </c>
      <c r="Q9" s="16">
        <v>0.5</v>
      </c>
      <c r="R9" s="16" t="s">
        <v>70</v>
      </c>
      <c r="S9" s="16">
        <v>0.33333333333333298</v>
      </c>
      <c r="T9" s="16">
        <v>0</v>
      </c>
      <c r="U9" s="16">
        <v>0</v>
      </c>
      <c r="V9" s="16" t="s">
        <v>70</v>
      </c>
      <c r="W9" s="16">
        <v>0</v>
      </c>
      <c r="X9" s="16">
        <v>0.33333333333333298</v>
      </c>
      <c r="Y9" s="16"/>
      <c r="Z9" s="16">
        <v>0.43575418994413401</v>
      </c>
      <c r="AA9" s="16" t="s">
        <v>70</v>
      </c>
    </row>
    <row r="10" spans="2:27" x14ac:dyDescent="0.35">
      <c r="B10" s="17" t="s">
        <v>81</v>
      </c>
      <c r="C10" s="16">
        <v>0.13966480446927401</v>
      </c>
      <c r="D10" s="16">
        <v>0.14925373134328401</v>
      </c>
      <c r="E10" s="16">
        <v>0.133333333333333</v>
      </c>
      <c r="F10" s="16">
        <v>0.08</v>
      </c>
      <c r="G10" s="16"/>
      <c r="H10" s="16">
        <v>6.25E-2</v>
      </c>
      <c r="I10" s="16">
        <v>0.11111111111111099</v>
      </c>
      <c r="J10" s="16">
        <v>5.5555555555555601E-2</v>
      </c>
      <c r="K10" s="16">
        <v>0.16666666666666699</v>
      </c>
      <c r="L10" s="16">
        <v>0.15151515151515199</v>
      </c>
      <c r="M10" s="16">
        <v>0</v>
      </c>
      <c r="N10" s="16">
        <v>0.148148148148148</v>
      </c>
      <c r="O10" s="16">
        <v>0.4</v>
      </c>
      <c r="P10" s="16" t="s">
        <v>70</v>
      </c>
      <c r="Q10" s="16">
        <v>0</v>
      </c>
      <c r="R10" s="16" t="s">
        <v>70</v>
      </c>
      <c r="S10" s="16">
        <v>0.33333333333333298</v>
      </c>
      <c r="T10" s="16">
        <v>0</v>
      </c>
      <c r="U10" s="16">
        <v>0.33333333333333298</v>
      </c>
      <c r="V10" s="16" t="s">
        <v>70</v>
      </c>
      <c r="W10" s="16">
        <v>1</v>
      </c>
      <c r="X10" s="16">
        <v>0.33333333333333298</v>
      </c>
      <c r="Y10" s="16"/>
      <c r="Z10" s="16">
        <v>0.13966480446927401</v>
      </c>
      <c r="AA10" s="16" t="s">
        <v>70</v>
      </c>
    </row>
    <row r="11" spans="2:27" x14ac:dyDescent="0.35">
      <c r="B11" s="17" t="s">
        <v>82</v>
      </c>
      <c r="C11" s="16">
        <v>3.3519553072625698E-2</v>
      </c>
      <c r="D11" s="16">
        <v>2.9850746268656699E-2</v>
      </c>
      <c r="E11" s="16">
        <v>6.6666666666666693E-2</v>
      </c>
      <c r="F11" s="16">
        <v>0.04</v>
      </c>
      <c r="G11" s="16"/>
      <c r="H11" s="16">
        <v>0</v>
      </c>
      <c r="I11" s="16">
        <v>2.7777777777777801E-2</v>
      </c>
      <c r="J11" s="16">
        <v>0</v>
      </c>
      <c r="K11" s="16">
        <v>0.125</v>
      </c>
      <c r="L11" s="16">
        <v>0</v>
      </c>
      <c r="M11" s="16">
        <v>0</v>
      </c>
      <c r="N11" s="16">
        <v>0</v>
      </c>
      <c r="O11" s="16">
        <v>0.2</v>
      </c>
      <c r="P11" s="16" t="s">
        <v>70</v>
      </c>
      <c r="Q11" s="16">
        <v>0.5</v>
      </c>
      <c r="R11" s="16" t="s">
        <v>70</v>
      </c>
      <c r="S11" s="16">
        <v>0</v>
      </c>
      <c r="T11" s="16">
        <v>0</v>
      </c>
      <c r="U11" s="16">
        <v>0</v>
      </c>
      <c r="V11" s="16" t="s">
        <v>70</v>
      </c>
      <c r="W11" s="16">
        <v>0</v>
      </c>
      <c r="X11" s="16">
        <v>0</v>
      </c>
      <c r="Y11" s="16"/>
      <c r="Z11" s="16">
        <v>3.3519553072625698E-2</v>
      </c>
      <c r="AA11" s="16" t="s">
        <v>70</v>
      </c>
    </row>
    <row r="12" spans="2:27" x14ac:dyDescent="0.35">
      <c r="B12" s="17" t="s">
        <v>83</v>
      </c>
      <c r="C12" s="16">
        <v>2.7932960893854698E-2</v>
      </c>
      <c r="D12" s="16">
        <v>2.2388059701492501E-2</v>
      </c>
      <c r="E12" s="16">
        <v>6.6666666666666693E-2</v>
      </c>
      <c r="F12" s="16">
        <v>0.04</v>
      </c>
      <c r="G12" s="16"/>
      <c r="H12" s="16">
        <v>0</v>
      </c>
      <c r="I12" s="16">
        <v>0.11111111111111099</v>
      </c>
      <c r="J12" s="16">
        <v>5.5555555555555601E-2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 t="s">
        <v>70</v>
      </c>
      <c r="Q12" s="16">
        <v>0</v>
      </c>
      <c r="R12" s="16" t="s">
        <v>70</v>
      </c>
      <c r="S12" s="16">
        <v>0</v>
      </c>
      <c r="T12" s="16">
        <v>0</v>
      </c>
      <c r="U12" s="16">
        <v>0</v>
      </c>
      <c r="V12" s="16" t="s">
        <v>70</v>
      </c>
      <c r="W12" s="16">
        <v>0</v>
      </c>
      <c r="X12" s="16">
        <v>0</v>
      </c>
      <c r="Y12" s="16"/>
      <c r="Z12" s="16">
        <v>2.7932960893854698E-2</v>
      </c>
      <c r="AA12" s="16" t="s">
        <v>70</v>
      </c>
    </row>
    <row r="13" spans="2:27" x14ac:dyDescent="0.35">
      <c r="B13" s="17" t="s">
        <v>54</v>
      </c>
      <c r="C13" s="18">
        <v>2.23463687150838E-2</v>
      </c>
      <c r="D13" s="18">
        <v>2.2388059701492501E-2</v>
      </c>
      <c r="E13" s="18">
        <v>0</v>
      </c>
      <c r="F13" s="18">
        <v>0.04</v>
      </c>
      <c r="G13" s="18"/>
      <c r="H13" s="18">
        <v>6.25E-2</v>
      </c>
      <c r="I13" s="18">
        <v>0</v>
      </c>
      <c r="J13" s="18">
        <v>0</v>
      </c>
      <c r="K13" s="18">
        <v>0</v>
      </c>
      <c r="L13" s="18">
        <v>6.0606060606060601E-2</v>
      </c>
      <c r="M13" s="18">
        <v>0</v>
      </c>
      <c r="N13" s="18">
        <v>0</v>
      </c>
      <c r="O13" s="18">
        <v>0</v>
      </c>
      <c r="P13" s="18" t="s">
        <v>70</v>
      </c>
      <c r="Q13" s="18">
        <v>0</v>
      </c>
      <c r="R13" s="18" t="s">
        <v>70</v>
      </c>
      <c r="S13" s="18">
        <v>0</v>
      </c>
      <c r="T13" s="18">
        <v>0.25</v>
      </c>
      <c r="U13" s="18">
        <v>0</v>
      </c>
      <c r="V13" s="18" t="s">
        <v>70</v>
      </c>
      <c r="W13" s="18">
        <v>0</v>
      </c>
      <c r="X13" s="18">
        <v>0</v>
      </c>
      <c r="Y13" s="18"/>
      <c r="Z13" s="18">
        <v>2.23463687150838E-2</v>
      </c>
      <c r="AA13" s="18" t="s">
        <v>70</v>
      </c>
    </row>
    <row r="14" spans="2:27" x14ac:dyDescent="0.35">
      <c r="B14" s="15" t="s">
        <v>72</v>
      </c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86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179</v>
      </c>
      <c r="D7" s="10">
        <v>134</v>
      </c>
      <c r="E7" s="10">
        <v>15</v>
      </c>
      <c r="F7" s="10">
        <v>25</v>
      </c>
      <c r="G7" s="10"/>
      <c r="H7" s="10">
        <v>16</v>
      </c>
      <c r="I7" s="10">
        <v>36</v>
      </c>
      <c r="J7" s="10">
        <v>18</v>
      </c>
      <c r="K7" s="10">
        <v>24</v>
      </c>
      <c r="L7" s="10">
        <v>33</v>
      </c>
      <c r="M7" s="10">
        <v>4</v>
      </c>
      <c r="N7" s="10">
        <v>27</v>
      </c>
      <c r="O7" s="10">
        <v>5</v>
      </c>
      <c r="P7" s="10" t="s">
        <v>69</v>
      </c>
      <c r="Q7" s="10">
        <v>2</v>
      </c>
      <c r="R7" s="10" t="s">
        <v>69</v>
      </c>
      <c r="S7" s="10">
        <v>3</v>
      </c>
      <c r="T7" s="10">
        <v>4</v>
      </c>
      <c r="U7" s="10">
        <v>3</v>
      </c>
      <c r="V7" s="10" t="s">
        <v>69</v>
      </c>
      <c r="W7" s="10">
        <v>1</v>
      </c>
      <c r="X7" s="10">
        <v>3</v>
      </c>
      <c r="Y7" s="10"/>
      <c r="Z7" s="10">
        <v>179</v>
      </c>
      <c r="AA7" s="10" t="s">
        <v>69</v>
      </c>
    </row>
    <row r="8" spans="2:27" x14ac:dyDescent="0.35">
      <c r="B8" s="17" t="s">
        <v>79</v>
      </c>
      <c r="C8" s="16">
        <v>3.91061452513966E-2</v>
      </c>
      <c r="D8" s="16">
        <v>4.47761194029851E-2</v>
      </c>
      <c r="E8" s="16">
        <v>0</v>
      </c>
      <c r="F8" s="16">
        <v>0.04</v>
      </c>
      <c r="G8" s="16"/>
      <c r="H8" s="16">
        <v>0</v>
      </c>
      <c r="I8" s="16">
        <v>8.3333333333333301E-2</v>
      </c>
      <c r="J8" s="16">
        <v>0</v>
      </c>
      <c r="K8" s="16">
        <v>4.1666666666666699E-2</v>
      </c>
      <c r="L8" s="16">
        <v>3.03030303030303E-2</v>
      </c>
      <c r="M8" s="16">
        <v>0</v>
      </c>
      <c r="N8" s="16">
        <v>3.7037037037037E-2</v>
      </c>
      <c r="O8" s="16">
        <v>0</v>
      </c>
      <c r="P8" s="16" t="s">
        <v>70</v>
      </c>
      <c r="Q8" s="16">
        <v>0</v>
      </c>
      <c r="R8" s="16" t="s">
        <v>70</v>
      </c>
      <c r="S8" s="16">
        <v>0</v>
      </c>
      <c r="T8" s="16">
        <v>0.25</v>
      </c>
      <c r="U8" s="16">
        <v>0</v>
      </c>
      <c r="V8" s="16" t="s">
        <v>70</v>
      </c>
      <c r="W8" s="16">
        <v>0</v>
      </c>
      <c r="X8" s="16">
        <v>0</v>
      </c>
      <c r="Y8" s="16"/>
      <c r="Z8" s="16">
        <v>3.91061452513966E-2</v>
      </c>
      <c r="AA8" s="16" t="s">
        <v>70</v>
      </c>
    </row>
    <row r="9" spans="2:27" x14ac:dyDescent="0.35">
      <c r="B9" s="17" t="s">
        <v>80</v>
      </c>
      <c r="C9" s="16">
        <v>4.4692737430167599E-2</v>
      </c>
      <c r="D9" s="16">
        <v>4.47761194029851E-2</v>
      </c>
      <c r="E9" s="16">
        <v>6.6666666666666693E-2</v>
      </c>
      <c r="F9" s="16">
        <v>0.04</v>
      </c>
      <c r="G9" s="16"/>
      <c r="H9" s="16">
        <v>0</v>
      </c>
      <c r="I9" s="16">
        <v>2.7777777777777801E-2</v>
      </c>
      <c r="J9" s="16">
        <v>5.5555555555555601E-2</v>
      </c>
      <c r="K9" s="16">
        <v>4.1666666666666699E-2</v>
      </c>
      <c r="L9" s="16">
        <v>9.0909090909090898E-2</v>
      </c>
      <c r="M9" s="16">
        <v>0</v>
      </c>
      <c r="N9" s="16">
        <v>0</v>
      </c>
      <c r="O9" s="16">
        <v>0</v>
      </c>
      <c r="P9" s="16" t="s">
        <v>70</v>
      </c>
      <c r="Q9" s="16">
        <v>0.5</v>
      </c>
      <c r="R9" s="16" t="s">
        <v>70</v>
      </c>
      <c r="S9" s="16">
        <v>0</v>
      </c>
      <c r="T9" s="16">
        <v>0.25</v>
      </c>
      <c r="U9" s="16">
        <v>0</v>
      </c>
      <c r="V9" s="16" t="s">
        <v>70</v>
      </c>
      <c r="W9" s="16">
        <v>0</v>
      </c>
      <c r="X9" s="16">
        <v>0</v>
      </c>
      <c r="Y9" s="16"/>
      <c r="Z9" s="16">
        <v>4.4692737430167599E-2</v>
      </c>
      <c r="AA9" s="16" t="s">
        <v>70</v>
      </c>
    </row>
    <row r="10" spans="2:27" x14ac:dyDescent="0.35">
      <c r="B10" s="17" t="s">
        <v>81</v>
      </c>
      <c r="C10" s="16">
        <v>0.25698324022346403</v>
      </c>
      <c r="D10" s="16">
        <v>0.24626865671641801</v>
      </c>
      <c r="E10" s="16">
        <v>0.33333333333333298</v>
      </c>
      <c r="F10" s="16">
        <v>0.24</v>
      </c>
      <c r="G10" s="16"/>
      <c r="H10" s="16">
        <v>0.25</v>
      </c>
      <c r="I10" s="16">
        <v>0.22222222222222199</v>
      </c>
      <c r="J10" s="16">
        <v>0.27777777777777801</v>
      </c>
      <c r="K10" s="16">
        <v>0.25</v>
      </c>
      <c r="L10" s="16">
        <v>0.24242424242424199</v>
      </c>
      <c r="M10" s="16">
        <v>0.5</v>
      </c>
      <c r="N10" s="16">
        <v>0.25925925925925902</v>
      </c>
      <c r="O10" s="16">
        <v>0.4</v>
      </c>
      <c r="P10" s="16" t="s">
        <v>70</v>
      </c>
      <c r="Q10" s="16">
        <v>0</v>
      </c>
      <c r="R10" s="16" t="s">
        <v>70</v>
      </c>
      <c r="S10" s="16">
        <v>0.33333333333333298</v>
      </c>
      <c r="T10" s="16">
        <v>0</v>
      </c>
      <c r="U10" s="16">
        <v>0.66666666666666696</v>
      </c>
      <c r="V10" s="16" t="s">
        <v>70</v>
      </c>
      <c r="W10" s="16">
        <v>0</v>
      </c>
      <c r="X10" s="16">
        <v>0.33333333333333298</v>
      </c>
      <c r="Y10" s="16"/>
      <c r="Z10" s="16">
        <v>0.25698324022346403</v>
      </c>
      <c r="AA10" s="16" t="s">
        <v>70</v>
      </c>
    </row>
    <row r="11" spans="2:27" x14ac:dyDescent="0.35">
      <c r="B11" s="17" t="s">
        <v>82</v>
      </c>
      <c r="C11" s="16">
        <v>3.91061452513966E-2</v>
      </c>
      <c r="D11" s="16">
        <v>5.22388059701493E-2</v>
      </c>
      <c r="E11" s="16">
        <v>0</v>
      </c>
      <c r="F11" s="16">
        <v>0</v>
      </c>
      <c r="G11" s="16"/>
      <c r="H11" s="16">
        <v>0</v>
      </c>
      <c r="I11" s="16">
        <v>5.5555555555555601E-2</v>
      </c>
      <c r="J11" s="16">
        <v>5.5555555555555601E-2</v>
      </c>
      <c r="K11" s="16">
        <v>8.3333333333333301E-2</v>
      </c>
      <c r="L11" s="16">
        <v>0</v>
      </c>
      <c r="M11" s="16">
        <v>0.25</v>
      </c>
      <c r="N11" s="16">
        <v>0</v>
      </c>
      <c r="O11" s="16">
        <v>0</v>
      </c>
      <c r="P11" s="16" t="s">
        <v>70</v>
      </c>
      <c r="Q11" s="16">
        <v>0</v>
      </c>
      <c r="R11" s="16" t="s">
        <v>70</v>
      </c>
      <c r="S11" s="16">
        <v>0</v>
      </c>
      <c r="T11" s="16">
        <v>0</v>
      </c>
      <c r="U11" s="16">
        <v>0</v>
      </c>
      <c r="V11" s="16" t="s">
        <v>70</v>
      </c>
      <c r="W11" s="16">
        <v>0</v>
      </c>
      <c r="X11" s="16">
        <v>0.33333333333333298</v>
      </c>
      <c r="Y11" s="16"/>
      <c r="Z11" s="16">
        <v>3.91061452513966E-2</v>
      </c>
      <c r="AA11" s="16" t="s">
        <v>70</v>
      </c>
    </row>
    <row r="12" spans="2:27" x14ac:dyDescent="0.35">
      <c r="B12" s="17" t="s">
        <v>83</v>
      </c>
      <c r="C12" s="16">
        <v>1.11731843575419E-2</v>
      </c>
      <c r="D12" s="16">
        <v>1.49253731343284E-2</v>
      </c>
      <c r="E12" s="16">
        <v>0</v>
      </c>
      <c r="F12" s="16">
        <v>0</v>
      </c>
      <c r="G12" s="16"/>
      <c r="H12" s="16">
        <v>0</v>
      </c>
      <c r="I12" s="16">
        <v>2.7777777777777801E-2</v>
      </c>
      <c r="J12" s="16">
        <v>5.5555555555555601E-2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 t="s">
        <v>70</v>
      </c>
      <c r="Q12" s="16">
        <v>0</v>
      </c>
      <c r="R12" s="16" t="s">
        <v>70</v>
      </c>
      <c r="S12" s="16">
        <v>0</v>
      </c>
      <c r="T12" s="16">
        <v>0</v>
      </c>
      <c r="U12" s="16">
        <v>0</v>
      </c>
      <c r="V12" s="16" t="s">
        <v>70</v>
      </c>
      <c r="W12" s="16">
        <v>0</v>
      </c>
      <c r="X12" s="16">
        <v>0</v>
      </c>
      <c r="Y12" s="16"/>
      <c r="Z12" s="16">
        <v>1.11731843575419E-2</v>
      </c>
      <c r="AA12" s="16" t="s">
        <v>70</v>
      </c>
    </row>
    <row r="13" spans="2:27" x14ac:dyDescent="0.35">
      <c r="B13" s="17" t="s">
        <v>54</v>
      </c>
      <c r="C13" s="18">
        <v>0.60893854748603304</v>
      </c>
      <c r="D13" s="18">
        <v>0.59701492537313405</v>
      </c>
      <c r="E13" s="18">
        <v>0.6</v>
      </c>
      <c r="F13" s="18">
        <v>0.68</v>
      </c>
      <c r="G13" s="18"/>
      <c r="H13" s="18">
        <v>0.75</v>
      </c>
      <c r="I13" s="18">
        <v>0.58333333333333304</v>
      </c>
      <c r="J13" s="18">
        <v>0.55555555555555602</v>
      </c>
      <c r="K13" s="18">
        <v>0.58333333333333304</v>
      </c>
      <c r="L13" s="18">
        <v>0.63636363636363602</v>
      </c>
      <c r="M13" s="18">
        <v>0.25</v>
      </c>
      <c r="N13" s="18">
        <v>0.70370370370370405</v>
      </c>
      <c r="O13" s="18">
        <v>0.6</v>
      </c>
      <c r="P13" s="18" t="s">
        <v>70</v>
      </c>
      <c r="Q13" s="18">
        <v>0.5</v>
      </c>
      <c r="R13" s="18" t="s">
        <v>70</v>
      </c>
      <c r="S13" s="18">
        <v>0.66666666666666696</v>
      </c>
      <c r="T13" s="18">
        <v>0.5</v>
      </c>
      <c r="U13" s="18">
        <v>0.33333333333333298</v>
      </c>
      <c r="V13" s="18" t="s">
        <v>70</v>
      </c>
      <c r="W13" s="18">
        <v>1</v>
      </c>
      <c r="X13" s="18">
        <v>0.33333333333333298</v>
      </c>
      <c r="Y13" s="18"/>
      <c r="Z13" s="18">
        <v>0.60893854748603304</v>
      </c>
      <c r="AA13" s="18" t="s">
        <v>70</v>
      </c>
    </row>
    <row r="14" spans="2:27" x14ac:dyDescent="0.35">
      <c r="B14" s="15" t="s">
        <v>72</v>
      </c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87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179</v>
      </c>
      <c r="D7" s="10">
        <v>134</v>
      </c>
      <c r="E7" s="10">
        <v>15</v>
      </c>
      <c r="F7" s="10">
        <v>25</v>
      </c>
      <c r="G7" s="10"/>
      <c r="H7" s="10">
        <v>16</v>
      </c>
      <c r="I7" s="10">
        <v>36</v>
      </c>
      <c r="J7" s="10">
        <v>18</v>
      </c>
      <c r="K7" s="10">
        <v>24</v>
      </c>
      <c r="L7" s="10">
        <v>33</v>
      </c>
      <c r="M7" s="10">
        <v>4</v>
      </c>
      <c r="N7" s="10">
        <v>27</v>
      </c>
      <c r="O7" s="10">
        <v>5</v>
      </c>
      <c r="P7" s="10" t="s">
        <v>69</v>
      </c>
      <c r="Q7" s="10">
        <v>2</v>
      </c>
      <c r="R7" s="10" t="s">
        <v>69</v>
      </c>
      <c r="S7" s="10">
        <v>3</v>
      </c>
      <c r="T7" s="10">
        <v>4</v>
      </c>
      <c r="U7" s="10">
        <v>3</v>
      </c>
      <c r="V7" s="10" t="s">
        <v>69</v>
      </c>
      <c r="W7" s="10">
        <v>1</v>
      </c>
      <c r="X7" s="10">
        <v>3</v>
      </c>
      <c r="Y7" s="10"/>
      <c r="Z7" s="10">
        <v>179</v>
      </c>
      <c r="AA7" s="10" t="s">
        <v>69</v>
      </c>
    </row>
    <row r="8" spans="2:27" x14ac:dyDescent="0.35">
      <c r="B8" s="17" t="s">
        <v>79</v>
      </c>
      <c r="C8" s="16">
        <v>3.91061452513966E-2</v>
      </c>
      <c r="D8" s="16">
        <v>4.47761194029851E-2</v>
      </c>
      <c r="E8" s="16">
        <v>0</v>
      </c>
      <c r="F8" s="16">
        <v>0.04</v>
      </c>
      <c r="G8" s="16"/>
      <c r="H8" s="16">
        <v>0</v>
      </c>
      <c r="I8" s="16">
        <v>5.5555555555555601E-2</v>
      </c>
      <c r="J8" s="16">
        <v>0</v>
      </c>
      <c r="K8" s="16">
        <v>4.1666666666666699E-2</v>
      </c>
      <c r="L8" s="16">
        <v>6.0606060606060601E-2</v>
      </c>
      <c r="M8" s="16">
        <v>0</v>
      </c>
      <c r="N8" s="16">
        <v>3.7037037037037E-2</v>
      </c>
      <c r="O8" s="16">
        <v>0</v>
      </c>
      <c r="P8" s="16" t="s">
        <v>70</v>
      </c>
      <c r="Q8" s="16">
        <v>0</v>
      </c>
      <c r="R8" s="16" t="s">
        <v>70</v>
      </c>
      <c r="S8" s="16">
        <v>0</v>
      </c>
      <c r="T8" s="16">
        <v>0.25</v>
      </c>
      <c r="U8" s="16">
        <v>0</v>
      </c>
      <c r="V8" s="16" t="s">
        <v>70</v>
      </c>
      <c r="W8" s="16">
        <v>0</v>
      </c>
      <c r="X8" s="16">
        <v>0</v>
      </c>
      <c r="Y8" s="16"/>
      <c r="Z8" s="16">
        <v>3.91061452513966E-2</v>
      </c>
      <c r="AA8" s="16" t="s">
        <v>70</v>
      </c>
    </row>
    <row r="9" spans="2:27" x14ac:dyDescent="0.35">
      <c r="B9" s="17" t="s">
        <v>80</v>
      </c>
      <c r="C9" s="16">
        <v>5.0279329608938501E-2</v>
      </c>
      <c r="D9" s="16">
        <v>5.22388059701493E-2</v>
      </c>
      <c r="E9" s="16">
        <v>0</v>
      </c>
      <c r="F9" s="16">
        <v>0.08</v>
      </c>
      <c r="G9" s="16"/>
      <c r="H9" s="16">
        <v>0</v>
      </c>
      <c r="I9" s="16">
        <v>2.7777777777777801E-2</v>
      </c>
      <c r="J9" s="16">
        <v>5.5555555555555601E-2</v>
      </c>
      <c r="K9" s="16">
        <v>8.3333333333333301E-2</v>
      </c>
      <c r="L9" s="16">
        <v>3.03030303030303E-2</v>
      </c>
      <c r="M9" s="16">
        <v>0</v>
      </c>
      <c r="N9" s="16">
        <v>7.4074074074074098E-2</v>
      </c>
      <c r="O9" s="16">
        <v>0.2</v>
      </c>
      <c r="P9" s="16" t="s">
        <v>70</v>
      </c>
      <c r="Q9" s="16">
        <v>0.5</v>
      </c>
      <c r="R9" s="16" t="s">
        <v>70</v>
      </c>
      <c r="S9" s="16">
        <v>0</v>
      </c>
      <c r="T9" s="16">
        <v>0</v>
      </c>
      <c r="U9" s="16">
        <v>0</v>
      </c>
      <c r="V9" s="16" t="s">
        <v>70</v>
      </c>
      <c r="W9" s="16">
        <v>0</v>
      </c>
      <c r="X9" s="16">
        <v>0</v>
      </c>
      <c r="Y9" s="16"/>
      <c r="Z9" s="16">
        <v>5.0279329608938501E-2</v>
      </c>
      <c r="AA9" s="16" t="s">
        <v>70</v>
      </c>
    </row>
    <row r="10" spans="2:27" x14ac:dyDescent="0.35">
      <c r="B10" s="17" t="s">
        <v>81</v>
      </c>
      <c r="C10" s="16">
        <v>0.25139664804469303</v>
      </c>
      <c r="D10" s="16">
        <v>0.25373134328358199</v>
      </c>
      <c r="E10" s="16">
        <v>0.4</v>
      </c>
      <c r="F10" s="16">
        <v>0.2</v>
      </c>
      <c r="G10" s="16"/>
      <c r="H10" s="16">
        <v>0.25</v>
      </c>
      <c r="I10" s="16">
        <v>0.27777777777777801</v>
      </c>
      <c r="J10" s="16">
        <v>0.27777777777777801</v>
      </c>
      <c r="K10" s="16">
        <v>0.25</v>
      </c>
      <c r="L10" s="16">
        <v>0.24242424242424199</v>
      </c>
      <c r="M10" s="16">
        <v>0.5</v>
      </c>
      <c r="N10" s="16">
        <v>0.148148148148148</v>
      </c>
      <c r="O10" s="16">
        <v>0.2</v>
      </c>
      <c r="P10" s="16" t="s">
        <v>70</v>
      </c>
      <c r="Q10" s="16">
        <v>0</v>
      </c>
      <c r="R10" s="16" t="s">
        <v>70</v>
      </c>
      <c r="S10" s="16">
        <v>0.33333333333333298</v>
      </c>
      <c r="T10" s="16">
        <v>0.25</v>
      </c>
      <c r="U10" s="16">
        <v>0.66666666666666696</v>
      </c>
      <c r="V10" s="16" t="s">
        <v>70</v>
      </c>
      <c r="W10" s="16">
        <v>0</v>
      </c>
      <c r="X10" s="16">
        <v>0.33333333333333298</v>
      </c>
      <c r="Y10" s="16"/>
      <c r="Z10" s="16">
        <v>0.25139664804469303</v>
      </c>
      <c r="AA10" s="16" t="s">
        <v>70</v>
      </c>
    </row>
    <row r="11" spans="2:27" x14ac:dyDescent="0.35">
      <c r="B11" s="17" t="s">
        <v>82</v>
      </c>
      <c r="C11" s="16">
        <v>4.4692737430167599E-2</v>
      </c>
      <c r="D11" s="16">
        <v>5.22388059701493E-2</v>
      </c>
      <c r="E11" s="16">
        <v>0</v>
      </c>
      <c r="F11" s="16">
        <v>0</v>
      </c>
      <c r="G11" s="16"/>
      <c r="H11" s="16">
        <v>6.25E-2</v>
      </c>
      <c r="I11" s="16">
        <v>5.5555555555555601E-2</v>
      </c>
      <c r="J11" s="16">
        <v>5.5555555555555601E-2</v>
      </c>
      <c r="K11" s="16">
        <v>4.1666666666666699E-2</v>
      </c>
      <c r="L11" s="16">
        <v>0</v>
      </c>
      <c r="M11" s="16">
        <v>0</v>
      </c>
      <c r="N11" s="16">
        <v>7.4074074074074098E-2</v>
      </c>
      <c r="O11" s="16">
        <v>0</v>
      </c>
      <c r="P11" s="16" t="s">
        <v>70</v>
      </c>
      <c r="Q11" s="16">
        <v>0</v>
      </c>
      <c r="R11" s="16" t="s">
        <v>70</v>
      </c>
      <c r="S11" s="16">
        <v>0</v>
      </c>
      <c r="T11" s="16">
        <v>0</v>
      </c>
      <c r="U11" s="16">
        <v>0</v>
      </c>
      <c r="V11" s="16" t="s">
        <v>70</v>
      </c>
      <c r="W11" s="16">
        <v>0</v>
      </c>
      <c r="X11" s="16">
        <v>0.33333333333333298</v>
      </c>
      <c r="Y11" s="16"/>
      <c r="Z11" s="16">
        <v>4.4692737430167599E-2</v>
      </c>
      <c r="AA11" s="16" t="s">
        <v>70</v>
      </c>
    </row>
    <row r="12" spans="2:27" x14ac:dyDescent="0.35">
      <c r="B12" s="17" t="s">
        <v>83</v>
      </c>
      <c r="C12" s="16">
        <v>5.5865921787709499E-3</v>
      </c>
      <c r="D12" s="16">
        <v>7.4626865671641798E-3</v>
      </c>
      <c r="E12" s="16">
        <v>0</v>
      </c>
      <c r="F12" s="16">
        <v>0</v>
      </c>
      <c r="G12" s="16"/>
      <c r="H12" s="16">
        <v>0</v>
      </c>
      <c r="I12" s="16">
        <v>2.7777777777777801E-2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 t="s">
        <v>70</v>
      </c>
      <c r="Q12" s="16">
        <v>0</v>
      </c>
      <c r="R12" s="16" t="s">
        <v>70</v>
      </c>
      <c r="S12" s="16">
        <v>0</v>
      </c>
      <c r="T12" s="16">
        <v>0</v>
      </c>
      <c r="U12" s="16">
        <v>0</v>
      </c>
      <c r="V12" s="16" t="s">
        <v>70</v>
      </c>
      <c r="W12" s="16">
        <v>0</v>
      </c>
      <c r="X12" s="16">
        <v>0</v>
      </c>
      <c r="Y12" s="16"/>
      <c r="Z12" s="16">
        <v>5.5865921787709499E-3</v>
      </c>
      <c r="AA12" s="16" t="s">
        <v>70</v>
      </c>
    </row>
    <row r="13" spans="2:27" x14ac:dyDescent="0.35">
      <c r="B13" s="17" t="s">
        <v>54</v>
      </c>
      <c r="C13" s="18">
        <v>0.60893854748603304</v>
      </c>
      <c r="D13" s="18">
        <v>0.58955223880596996</v>
      </c>
      <c r="E13" s="18">
        <v>0.6</v>
      </c>
      <c r="F13" s="18">
        <v>0.68</v>
      </c>
      <c r="G13" s="18"/>
      <c r="H13" s="18">
        <v>0.6875</v>
      </c>
      <c r="I13" s="18">
        <v>0.55555555555555602</v>
      </c>
      <c r="J13" s="18">
        <v>0.61111111111111105</v>
      </c>
      <c r="K13" s="18">
        <v>0.58333333333333304</v>
      </c>
      <c r="L13" s="18">
        <v>0.66666666666666696</v>
      </c>
      <c r="M13" s="18">
        <v>0.5</v>
      </c>
      <c r="N13" s="18">
        <v>0.66666666666666696</v>
      </c>
      <c r="O13" s="18">
        <v>0.6</v>
      </c>
      <c r="P13" s="18" t="s">
        <v>70</v>
      </c>
      <c r="Q13" s="18">
        <v>0.5</v>
      </c>
      <c r="R13" s="18" t="s">
        <v>70</v>
      </c>
      <c r="S13" s="18">
        <v>0.66666666666666696</v>
      </c>
      <c r="T13" s="18">
        <v>0.5</v>
      </c>
      <c r="U13" s="18">
        <v>0.33333333333333298</v>
      </c>
      <c r="V13" s="18" t="s">
        <v>70</v>
      </c>
      <c r="W13" s="18">
        <v>1</v>
      </c>
      <c r="X13" s="18">
        <v>0.33333333333333298</v>
      </c>
      <c r="Y13" s="18"/>
      <c r="Z13" s="18">
        <v>0.60893854748603304</v>
      </c>
      <c r="AA13" s="18" t="s">
        <v>70</v>
      </c>
    </row>
    <row r="14" spans="2:27" x14ac:dyDescent="0.35">
      <c r="B14" s="15" t="s">
        <v>72</v>
      </c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88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179</v>
      </c>
      <c r="D7" s="10">
        <v>134</v>
      </c>
      <c r="E7" s="10">
        <v>15</v>
      </c>
      <c r="F7" s="10">
        <v>25</v>
      </c>
      <c r="G7" s="10"/>
      <c r="H7" s="10">
        <v>16</v>
      </c>
      <c r="I7" s="10">
        <v>36</v>
      </c>
      <c r="J7" s="10">
        <v>18</v>
      </c>
      <c r="K7" s="10">
        <v>24</v>
      </c>
      <c r="L7" s="10">
        <v>33</v>
      </c>
      <c r="M7" s="10">
        <v>4</v>
      </c>
      <c r="N7" s="10">
        <v>27</v>
      </c>
      <c r="O7" s="10">
        <v>5</v>
      </c>
      <c r="P7" s="10" t="s">
        <v>69</v>
      </c>
      <c r="Q7" s="10">
        <v>2</v>
      </c>
      <c r="R7" s="10" t="s">
        <v>69</v>
      </c>
      <c r="S7" s="10">
        <v>3</v>
      </c>
      <c r="T7" s="10">
        <v>4</v>
      </c>
      <c r="U7" s="10">
        <v>3</v>
      </c>
      <c r="V7" s="10" t="s">
        <v>69</v>
      </c>
      <c r="W7" s="10">
        <v>1</v>
      </c>
      <c r="X7" s="10">
        <v>3</v>
      </c>
      <c r="Y7" s="10"/>
      <c r="Z7" s="10">
        <v>179</v>
      </c>
      <c r="AA7" s="10" t="s">
        <v>69</v>
      </c>
    </row>
    <row r="8" spans="2:27" x14ac:dyDescent="0.35">
      <c r="B8" s="17" t="s">
        <v>79</v>
      </c>
      <c r="C8" s="16">
        <v>4.4692737430167599E-2</v>
      </c>
      <c r="D8" s="16">
        <v>4.47761194029851E-2</v>
      </c>
      <c r="E8" s="16">
        <v>6.6666666666666693E-2</v>
      </c>
      <c r="F8" s="16">
        <v>0.04</v>
      </c>
      <c r="G8" s="16"/>
      <c r="H8" s="16">
        <v>0</v>
      </c>
      <c r="I8" s="16">
        <v>0.11111111111111099</v>
      </c>
      <c r="J8" s="16">
        <v>0</v>
      </c>
      <c r="K8" s="16">
        <v>4.1666666666666699E-2</v>
      </c>
      <c r="L8" s="16">
        <v>3.03030303030303E-2</v>
      </c>
      <c r="M8" s="16">
        <v>0</v>
      </c>
      <c r="N8" s="16">
        <v>3.7037037037037E-2</v>
      </c>
      <c r="O8" s="16">
        <v>0</v>
      </c>
      <c r="P8" s="16" t="s">
        <v>70</v>
      </c>
      <c r="Q8" s="16">
        <v>0</v>
      </c>
      <c r="R8" s="16" t="s">
        <v>70</v>
      </c>
      <c r="S8" s="16">
        <v>0</v>
      </c>
      <c r="T8" s="16">
        <v>0.25</v>
      </c>
      <c r="U8" s="16">
        <v>0</v>
      </c>
      <c r="V8" s="16" t="s">
        <v>70</v>
      </c>
      <c r="W8" s="16">
        <v>0</v>
      </c>
      <c r="X8" s="16">
        <v>0</v>
      </c>
      <c r="Y8" s="16"/>
      <c r="Z8" s="16">
        <v>4.4692737430167599E-2</v>
      </c>
      <c r="AA8" s="16" t="s">
        <v>70</v>
      </c>
    </row>
    <row r="9" spans="2:27" x14ac:dyDescent="0.35">
      <c r="B9" s="17" t="s">
        <v>80</v>
      </c>
      <c r="C9" s="16">
        <v>0.11731843575419</v>
      </c>
      <c r="D9" s="16">
        <v>0.104477611940299</v>
      </c>
      <c r="E9" s="16">
        <v>0.133333333333333</v>
      </c>
      <c r="F9" s="16">
        <v>0.12</v>
      </c>
      <c r="G9" s="16"/>
      <c r="H9" s="16">
        <v>0.125</v>
      </c>
      <c r="I9" s="16">
        <v>0.11111111111111099</v>
      </c>
      <c r="J9" s="16">
        <v>0.11111111111111099</v>
      </c>
      <c r="K9" s="16">
        <v>0.125</v>
      </c>
      <c r="L9" s="16">
        <v>6.0606060606060601E-2</v>
      </c>
      <c r="M9" s="16">
        <v>0</v>
      </c>
      <c r="N9" s="16">
        <v>0.22222222222222199</v>
      </c>
      <c r="O9" s="16">
        <v>0</v>
      </c>
      <c r="P9" s="16" t="s">
        <v>70</v>
      </c>
      <c r="Q9" s="16">
        <v>0.5</v>
      </c>
      <c r="R9" s="16" t="s">
        <v>70</v>
      </c>
      <c r="S9" s="16">
        <v>0</v>
      </c>
      <c r="T9" s="16">
        <v>0</v>
      </c>
      <c r="U9" s="16">
        <v>0.33333333333333298</v>
      </c>
      <c r="V9" s="16" t="s">
        <v>70</v>
      </c>
      <c r="W9" s="16">
        <v>0</v>
      </c>
      <c r="X9" s="16">
        <v>0</v>
      </c>
      <c r="Y9" s="16"/>
      <c r="Z9" s="16">
        <v>0.11731843575419</v>
      </c>
      <c r="AA9" s="16" t="s">
        <v>70</v>
      </c>
    </row>
    <row r="10" spans="2:27" x14ac:dyDescent="0.35">
      <c r="B10" s="17" t="s">
        <v>81</v>
      </c>
      <c r="C10" s="16">
        <v>0.33519553072625702</v>
      </c>
      <c r="D10" s="16">
        <v>0.33582089552238797</v>
      </c>
      <c r="E10" s="16">
        <v>0.46666666666666701</v>
      </c>
      <c r="F10" s="16">
        <v>0.32</v>
      </c>
      <c r="G10" s="16"/>
      <c r="H10" s="16">
        <v>0.25</v>
      </c>
      <c r="I10" s="16">
        <v>0.30555555555555602</v>
      </c>
      <c r="J10" s="16">
        <v>0.38888888888888901</v>
      </c>
      <c r="K10" s="16">
        <v>0.375</v>
      </c>
      <c r="L10" s="16">
        <v>0.36363636363636398</v>
      </c>
      <c r="M10" s="16">
        <v>0.5</v>
      </c>
      <c r="N10" s="16">
        <v>0.25925925925925902</v>
      </c>
      <c r="O10" s="16">
        <v>0.6</v>
      </c>
      <c r="P10" s="16" t="s">
        <v>70</v>
      </c>
      <c r="Q10" s="16">
        <v>0</v>
      </c>
      <c r="R10" s="16" t="s">
        <v>70</v>
      </c>
      <c r="S10" s="16">
        <v>0.33333333333333298</v>
      </c>
      <c r="T10" s="16">
        <v>0.25</v>
      </c>
      <c r="U10" s="16">
        <v>0.33333333333333298</v>
      </c>
      <c r="V10" s="16" t="s">
        <v>70</v>
      </c>
      <c r="W10" s="16">
        <v>0</v>
      </c>
      <c r="X10" s="16">
        <v>0.66666666666666696</v>
      </c>
      <c r="Y10" s="16"/>
      <c r="Z10" s="16">
        <v>0.33519553072625702</v>
      </c>
      <c r="AA10" s="16" t="s">
        <v>70</v>
      </c>
    </row>
    <row r="11" spans="2:27" x14ac:dyDescent="0.35">
      <c r="B11" s="17" t="s">
        <v>82</v>
      </c>
      <c r="C11" s="16">
        <v>4.4692737430167599E-2</v>
      </c>
      <c r="D11" s="16">
        <v>5.9701492537313397E-2</v>
      </c>
      <c r="E11" s="16">
        <v>0</v>
      </c>
      <c r="F11" s="16">
        <v>0</v>
      </c>
      <c r="G11" s="16"/>
      <c r="H11" s="16">
        <v>6.25E-2</v>
      </c>
      <c r="I11" s="16">
        <v>0.13888888888888901</v>
      </c>
      <c r="J11" s="16">
        <v>5.5555555555555601E-2</v>
      </c>
      <c r="K11" s="16">
        <v>4.1666666666666699E-2</v>
      </c>
      <c r="L11" s="16">
        <v>0</v>
      </c>
      <c r="M11" s="16">
        <v>0</v>
      </c>
      <c r="N11" s="16">
        <v>0</v>
      </c>
      <c r="O11" s="16">
        <v>0</v>
      </c>
      <c r="P11" s="16" t="s">
        <v>70</v>
      </c>
      <c r="Q11" s="16">
        <v>0</v>
      </c>
      <c r="R11" s="16" t="s">
        <v>70</v>
      </c>
      <c r="S11" s="16">
        <v>0</v>
      </c>
      <c r="T11" s="16">
        <v>0</v>
      </c>
      <c r="U11" s="16">
        <v>0</v>
      </c>
      <c r="V11" s="16" t="s">
        <v>70</v>
      </c>
      <c r="W11" s="16">
        <v>0</v>
      </c>
      <c r="X11" s="16">
        <v>0</v>
      </c>
      <c r="Y11" s="16"/>
      <c r="Z11" s="16">
        <v>4.4692737430167599E-2</v>
      </c>
      <c r="AA11" s="16" t="s">
        <v>70</v>
      </c>
    </row>
    <row r="12" spans="2:27" x14ac:dyDescent="0.35">
      <c r="B12" s="17" t="s">
        <v>83</v>
      </c>
      <c r="C12" s="16">
        <v>1.11731843575419E-2</v>
      </c>
      <c r="D12" s="16">
        <v>1.49253731343284E-2</v>
      </c>
      <c r="E12" s="16">
        <v>0</v>
      </c>
      <c r="F12" s="16">
        <v>0</v>
      </c>
      <c r="G12" s="16"/>
      <c r="H12" s="16">
        <v>0</v>
      </c>
      <c r="I12" s="16">
        <v>2.7777777777777801E-2</v>
      </c>
      <c r="J12" s="16">
        <v>0</v>
      </c>
      <c r="K12" s="16">
        <v>0</v>
      </c>
      <c r="L12" s="16">
        <v>0</v>
      </c>
      <c r="M12" s="16">
        <v>0</v>
      </c>
      <c r="N12" s="16">
        <v>3.7037037037037E-2</v>
      </c>
      <c r="O12" s="16">
        <v>0</v>
      </c>
      <c r="P12" s="16" t="s">
        <v>70</v>
      </c>
      <c r="Q12" s="16">
        <v>0</v>
      </c>
      <c r="R12" s="16" t="s">
        <v>70</v>
      </c>
      <c r="S12" s="16">
        <v>0</v>
      </c>
      <c r="T12" s="16">
        <v>0</v>
      </c>
      <c r="U12" s="16">
        <v>0</v>
      </c>
      <c r="V12" s="16" t="s">
        <v>70</v>
      </c>
      <c r="W12" s="16">
        <v>0</v>
      </c>
      <c r="X12" s="16">
        <v>0</v>
      </c>
      <c r="Y12" s="16"/>
      <c r="Z12" s="16">
        <v>1.11731843575419E-2</v>
      </c>
      <c r="AA12" s="16" t="s">
        <v>70</v>
      </c>
    </row>
    <row r="13" spans="2:27" x14ac:dyDescent="0.35">
      <c r="B13" s="17" t="s">
        <v>54</v>
      </c>
      <c r="C13" s="18">
        <v>0.44692737430167601</v>
      </c>
      <c r="D13" s="18">
        <v>0.44029850746268701</v>
      </c>
      <c r="E13" s="18">
        <v>0.33333333333333298</v>
      </c>
      <c r="F13" s="18">
        <v>0.52</v>
      </c>
      <c r="G13" s="18"/>
      <c r="H13" s="18">
        <v>0.5625</v>
      </c>
      <c r="I13" s="18">
        <v>0.30555555555555602</v>
      </c>
      <c r="J13" s="18">
        <v>0.44444444444444398</v>
      </c>
      <c r="K13" s="18">
        <v>0.41666666666666702</v>
      </c>
      <c r="L13" s="18">
        <v>0.54545454545454497</v>
      </c>
      <c r="M13" s="18">
        <v>0.5</v>
      </c>
      <c r="N13" s="18">
        <v>0.44444444444444398</v>
      </c>
      <c r="O13" s="18">
        <v>0.4</v>
      </c>
      <c r="P13" s="18" t="s">
        <v>70</v>
      </c>
      <c r="Q13" s="18">
        <v>0.5</v>
      </c>
      <c r="R13" s="18" t="s">
        <v>70</v>
      </c>
      <c r="S13" s="18">
        <v>0.66666666666666696</v>
      </c>
      <c r="T13" s="18">
        <v>0.5</v>
      </c>
      <c r="U13" s="18">
        <v>0.33333333333333298</v>
      </c>
      <c r="V13" s="18" t="s">
        <v>70</v>
      </c>
      <c r="W13" s="18">
        <v>1</v>
      </c>
      <c r="X13" s="18">
        <v>0.33333333333333298</v>
      </c>
      <c r="Y13" s="18"/>
      <c r="Z13" s="18">
        <v>0.44692737430167601</v>
      </c>
      <c r="AA13" s="18" t="s">
        <v>70</v>
      </c>
    </row>
    <row r="14" spans="2:27" x14ac:dyDescent="0.35">
      <c r="B14" s="15" t="s">
        <v>72</v>
      </c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89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179</v>
      </c>
      <c r="D7" s="10">
        <v>134</v>
      </c>
      <c r="E7" s="10">
        <v>15</v>
      </c>
      <c r="F7" s="10">
        <v>25</v>
      </c>
      <c r="G7" s="10"/>
      <c r="H7" s="10">
        <v>16</v>
      </c>
      <c r="I7" s="10">
        <v>36</v>
      </c>
      <c r="J7" s="10">
        <v>18</v>
      </c>
      <c r="K7" s="10">
        <v>24</v>
      </c>
      <c r="L7" s="10">
        <v>33</v>
      </c>
      <c r="M7" s="10">
        <v>4</v>
      </c>
      <c r="N7" s="10">
        <v>27</v>
      </c>
      <c r="O7" s="10">
        <v>5</v>
      </c>
      <c r="P7" s="10" t="s">
        <v>69</v>
      </c>
      <c r="Q7" s="10">
        <v>2</v>
      </c>
      <c r="R7" s="10" t="s">
        <v>69</v>
      </c>
      <c r="S7" s="10">
        <v>3</v>
      </c>
      <c r="T7" s="10">
        <v>4</v>
      </c>
      <c r="U7" s="10">
        <v>3</v>
      </c>
      <c r="V7" s="10" t="s">
        <v>69</v>
      </c>
      <c r="W7" s="10">
        <v>1</v>
      </c>
      <c r="X7" s="10">
        <v>3</v>
      </c>
      <c r="Y7" s="10"/>
      <c r="Z7" s="10">
        <v>179</v>
      </c>
      <c r="AA7" s="10" t="s">
        <v>69</v>
      </c>
    </row>
    <row r="8" spans="2:27" x14ac:dyDescent="0.35">
      <c r="B8" s="17" t="s">
        <v>79</v>
      </c>
      <c r="C8" s="16">
        <v>0.100558659217877</v>
      </c>
      <c r="D8" s="16">
        <v>0.104477611940299</v>
      </c>
      <c r="E8" s="16">
        <v>6.6666666666666693E-2</v>
      </c>
      <c r="F8" s="16">
        <v>0.12</v>
      </c>
      <c r="G8" s="16"/>
      <c r="H8" s="16">
        <v>0.125</v>
      </c>
      <c r="I8" s="16">
        <v>0.13888888888888901</v>
      </c>
      <c r="J8" s="16">
        <v>0.16666666666666699</v>
      </c>
      <c r="K8" s="16">
        <v>4.1666666666666699E-2</v>
      </c>
      <c r="L8" s="16">
        <v>6.0606060606060601E-2</v>
      </c>
      <c r="M8" s="16">
        <v>0</v>
      </c>
      <c r="N8" s="16">
        <v>0.148148148148148</v>
      </c>
      <c r="O8" s="16">
        <v>0</v>
      </c>
      <c r="P8" s="16" t="s">
        <v>70</v>
      </c>
      <c r="Q8" s="16">
        <v>0</v>
      </c>
      <c r="R8" s="16" t="s">
        <v>70</v>
      </c>
      <c r="S8" s="16">
        <v>0</v>
      </c>
      <c r="T8" s="16">
        <v>0.25</v>
      </c>
      <c r="U8" s="16">
        <v>0</v>
      </c>
      <c r="V8" s="16" t="s">
        <v>70</v>
      </c>
      <c r="W8" s="16">
        <v>0</v>
      </c>
      <c r="X8" s="16">
        <v>0</v>
      </c>
      <c r="Y8" s="16"/>
      <c r="Z8" s="16">
        <v>0.100558659217877</v>
      </c>
      <c r="AA8" s="16" t="s">
        <v>70</v>
      </c>
    </row>
    <row r="9" spans="2:27" x14ac:dyDescent="0.35">
      <c r="B9" s="17" t="s">
        <v>80</v>
      </c>
      <c r="C9" s="16">
        <v>0.245810055865922</v>
      </c>
      <c r="D9" s="16">
        <v>0.23134328358209</v>
      </c>
      <c r="E9" s="16">
        <v>0.266666666666667</v>
      </c>
      <c r="F9" s="16">
        <v>0.36</v>
      </c>
      <c r="G9" s="16"/>
      <c r="H9" s="16">
        <v>0.3125</v>
      </c>
      <c r="I9" s="16">
        <v>0.27777777777777801</v>
      </c>
      <c r="J9" s="16">
        <v>0.22222222222222199</v>
      </c>
      <c r="K9" s="16">
        <v>0.29166666666666702</v>
      </c>
      <c r="L9" s="16">
        <v>0.27272727272727298</v>
      </c>
      <c r="M9" s="16">
        <v>0.25</v>
      </c>
      <c r="N9" s="16">
        <v>0.11111111111111099</v>
      </c>
      <c r="O9" s="16">
        <v>0.2</v>
      </c>
      <c r="P9" s="16" t="s">
        <v>70</v>
      </c>
      <c r="Q9" s="16">
        <v>0.5</v>
      </c>
      <c r="R9" s="16" t="s">
        <v>70</v>
      </c>
      <c r="S9" s="16">
        <v>0</v>
      </c>
      <c r="T9" s="16">
        <v>0.25</v>
      </c>
      <c r="U9" s="16">
        <v>0.33333333333333298</v>
      </c>
      <c r="V9" s="16" t="s">
        <v>70</v>
      </c>
      <c r="W9" s="16">
        <v>0</v>
      </c>
      <c r="X9" s="16">
        <v>0.33333333333333298</v>
      </c>
      <c r="Y9" s="16"/>
      <c r="Z9" s="16">
        <v>0.245810055865922</v>
      </c>
      <c r="AA9" s="16" t="s">
        <v>70</v>
      </c>
    </row>
    <row r="10" spans="2:27" x14ac:dyDescent="0.35">
      <c r="B10" s="17" t="s">
        <v>81</v>
      </c>
      <c r="C10" s="16">
        <v>0.217877094972067</v>
      </c>
      <c r="D10" s="16">
        <v>0.24626865671641801</v>
      </c>
      <c r="E10" s="16">
        <v>6.6666666666666693E-2</v>
      </c>
      <c r="F10" s="16">
        <v>0.12</v>
      </c>
      <c r="G10" s="16"/>
      <c r="H10" s="16">
        <v>0.3125</v>
      </c>
      <c r="I10" s="16">
        <v>0.13888888888888901</v>
      </c>
      <c r="J10" s="16">
        <v>0.16666666666666699</v>
      </c>
      <c r="K10" s="16">
        <v>0.29166666666666702</v>
      </c>
      <c r="L10" s="16">
        <v>0.18181818181818199</v>
      </c>
      <c r="M10" s="16">
        <v>0.25</v>
      </c>
      <c r="N10" s="16">
        <v>0.25925925925925902</v>
      </c>
      <c r="O10" s="16">
        <v>0.2</v>
      </c>
      <c r="P10" s="16" t="s">
        <v>70</v>
      </c>
      <c r="Q10" s="16">
        <v>0</v>
      </c>
      <c r="R10" s="16" t="s">
        <v>70</v>
      </c>
      <c r="S10" s="16">
        <v>0.33333333333333298</v>
      </c>
      <c r="T10" s="16">
        <v>0.25</v>
      </c>
      <c r="U10" s="16">
        <v>0.66666666666666696</v>
      </c>
      <c r="V10" s="16" t="s">
        <v>70</v>
      </c>
      <c r="W10" s="16">
        <v>0</v>
      </c>
      <c r="X10" s="16">
        <v>0</v>
      </c>
      <c r="Y10" s="16"/>
      <c r="Z10" s="16">
        <v>0.217877094972067</v>
      </c>
      <c r="AA10" s="16" t="s">
        <v>70</v>
      </c>
    </row>
    <row r="11" spans="2:27" x14ac:dyDescent="0.35">
      <c r="B11" s="17" t="s">
        <v>82</v>
      </c>
      <c r="C11" s="16">
        <v>0.31843575418994402</v>
      </c>
      <c r="D11" s="16">
        <v>0.31343283582089598</v>
      </c>
      <c r="E11" s="16">
        <v>0.4</v>
      </c>
      <c r="F11" s="16">
        <v>0.28000000000000003</v>
      </c>
      <c r="G11" s="16"/>
      <c r="H11" s="16">
        <v>0.1875</v>
      </c>
      <c r="I11" s="16">
        <v>0.27777777777777801</v>
      </c>
      <c r="J11" s="16">
        <v>0.38888888888888901</v>
      </c>
      <c r="K11" s="16">
        <v>0.25</v>
      </c>
      <c r="L11" s="16">
        <v>0.36363636363636398</v>
      </c>
      <c r="M11" s="16">
        <v>0.25</v>
      </c>
      <c r="N11" s="16">
        <v>0.44444444444444398</v>
      </c>
      <c r="O11" s="16">
        <v>0.4</v>
      </c>
      <c r="P11" s="16" t="s">
        <v>70</v>
      </c>
      <c r="Q11" s="16">
        <v>0.5</v>
      </c>
      <c r="R11" s="16" t="s">
        <v>70</v>
      </c>
      <c r="S11" s="16">
        <v>0</v>
      </c>
      <c r="T11" s="16">
        <v>0</v>
      </c>
      <c r="U11" s="16">
        <v>0</v>
      </c>
      <c r="V11" s="16" t="s">
        <v>70</v>
      </c>
      <c r="W11" s="16">
        <v>1</v>
      </c>
      <c r="X11" s="16">
        <v>0.66666666666666696</v>
      </c>
      <c r="Y11" s="16"/>
      <c r="Z11" s="16">
        <v>0.31843575418994402</v>
      </c>
      <c r="AA11" s="16" t="s">
        <v>70</v>
      </c>
    </row>
    <row r="12" spans="2:27" x14ac:dyDescent="0.35">
      <c r="B12" s="17" t="s">
        <v>83</v>
      </c>
      <c r="C12" s="16">
        <v>0.11731843575419</v>
      </c>
      <c r="D12" s="16">
        <v>0.104477611940299</v>
      </c>
      <c r="E12" s="16">
        <v>0.2</v>
      </c>
      <c r="F12" s="16">
        <v>0.12</v>
      </c>
      <c r="G12" s="16"/>
      <c r="H12" s="16">
        <v>6.25E-2</v>
      </c>
      <c r="I12" s="16">
        <v>0.16666666666666699</v>
      </c>
      <c r="J12" s="16">
        <v>5.5555555555555601E-2</v>
      </c>
      <c r="K12" s="16">
        <v>0.125</v>
      </c>
      <c r="L12" s="16">
        <v>0.12121212121212099</v>
      </c>
      <c r="M12" s="16">
        <v>0.25</v>
      </c>
      <c r="N12" s="16">
        <v>3.7037037037037E-2</v>
      </c>
      <c r="O12" s="16">
        <v>0.2</v>
      </c>
      <c r="P12" s="16" t="s">
        <v>70</v>
      </c>
      <c r="Q12" s="16">
        <v>0</v>
      </c>
      <c r="R12" s="16" t="s">
        <v>70</v>
      </c>
      <c r="S12" s="16">
        <v>0.66666666666666696</v>
      </c>
      <c r="T12" s="16">
        <v>0.25</v>
      </c>
      <c r="U12" s="16">
        <v>0</v>
      </c>
      <c r="V12" s="16" t="s">
        <v>70</v>
      </c>
      <c r="W12" s="16">
        <v>0</v>
      </c>
      <c r="X12" s="16">
        <v>0</v>
      </c>
      <c r="Y12" s="16"/>
      <c r="Z12" s="16">
        <v>0.11731843575419</v>
      </c>
      <c r="AA12" s="16" t="s">
        <v>70</v>
      </c>
    </row>
    <row r="13" spans="2:27" x14ac:dyDescent="0.35">
      <c r="B13" s="17" t="s">
        <v>54</v>
      </c>
      <c r="C13" s="18">
        <v>0</v>
      </c>
      <c r="D13" s="18">
        <v>0</v>
      </c>
      <c r="E13" s="18">
        <v>0</v>
      </c>
      <c r="F13" s="18">
        <v>0</v>
      </c>
      <c r="G13" s="18"/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 t="s">
        <v>70</v>
      </c>
      <c r="Q13" s="18">
        <v>0</v>
      </c>
      <c r="R13" s="18" t="s">
        <v>70</v>
      </c>
      <c r="S13" s="18">
        <v>0</v>
      </c>
      <c r="T13" s="18">
        <v>0</v>
      </c>
      <c r="U13" s="18">
        <v>0</v>
      </c>
      <c r="V13" s="18" t="s">
        <v>70</v>
      </c>
      <c r="W13" s="18">
        <v>0</v>
      </c>
      <c r="X13" s="18">
        <v>0</v>
      </c>
      <c r="Y13" s="18"/>
      <c r="Z13" s="18">
        <v>0</v>
      </c>
      <c r="AA13" s="18" t="s">
        <v>70</v>
      </c>
    </row>
    <row r="14" spans="2:27" x14ac:dyDescent="0.35">
      <c r="B14" s="15" t="s">
        <v>72</v>
      </c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90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179</v>
      </c>
      <c r="D7" s="10">
        <v>134</v>
      </c>
      <c r="E7" s="10">
        <v>15</v>
      </c>
      <c r="F7" s="10">
        <v>25</v>
      </c>
      <c r="G7" s="10"/>
      <c r="H7" s="10">
        <v>16</v>
      </c>
      <c r="I7" s="10">
        <v>36</v>
      </c>
      <c r="J7" s="10">
        <v>18</v>
      </c>
      <c r="K7" s="10">
        <v>24</v>
      </c>
      <c r="L7" s="10">
        <v>33</v>
      </c>
      <c r="M7" s="10">
        <v>4</v>
      </c>
      <c r="N7" s="10">
        <v>27</v>
      </c>
      <c r="O7" s="10">
        <v>5</v>
      </c>
      <c r="P7" s="10" t="s">
        <v>69</v>
      </c>
      <c r="Q7" s="10">
        <v>2</v>
      </c>
      <c r="R7" s="10" t="s">
        <v>69</v>
      </c>
      <c r="S7" s="10">
        <v>3</v>
      </c>
      <c r="T7" s="10">
        <v>4</v>
      </c>
      <c r="U7" s="10">
        <v>3</v>
      </c>
      <c r="V7" s="10" t="s">
        <v>69</v>
      </c>
      <c r="W7" s="10">
        <v>1</v>
      </c>
      <c r="X7" s="10">
        <v>3</v>
      </c>
      <c r="Y7" s="10"/>
      <c r="Z7" s="10">
        <v>179</v>
      </c>
      <c r="AA7" s="10" t="s">
        <v>69</v>
      </c>
    </row>
    <row r="8" spans="2:27" x14ac:dyDescent="0.35">
      <c r="B8" s="17" t="s">
        <v>79</v>
      </c>
      <c r="C8" s="16">
        <v>4.4692737430167599E-2</v>
      </c>
      <c r="D8" s="16">
        <v>4.47761194029851E-2</v>
      </c>
      <c r="E8" s="16">
        <v>0</v>
      </c>
      <c r="F8" s="16">
        <v>0.08</v>
      </c>
      <c r="G8" s="16"/>
      <c r="H8" s="16">
        <v>0</v>
      </c>
      <c r="I8" s="16">
        <v>0.11111111111111099</v>
      </c>
      <c r="J8" s="16">
        <v>0</v>
      </c>
      <c r="K8" s="16">
        <v>4.1666666666666699E-2</v>
      </c>
      <c r="L8" s="16">
        <v>3.03030303030303E-2</v>
      </c>
      <c r="M8" s="16">
        <v>0</v>
      </c>
      <c r="N8" s="16">
        <v>3.7037037037037E-2</v>
      </c>
      <c r="O8" s="16">
        <v>0</v>
      </c>
      <c r="P8" s="16" t="s">
        <v>70</v>
      </c>
      <c r="Q8" s="16">
        <v>0</v>
      </c>
      <c r="R8" s="16" t="s">
        <v>70</v>
      </c>
      <c r="S8" s="16">
        <v>0</v>
      </c>
      <c r="T8" s="16">
        <v>0.25</v>
      </c>
      <c r="U8" s="16">
        <v>0</v>
      </c>
      <c r="V8" s="16" t="s">
        <v>70</v>
      </c>
      <c r="W8" s="16">
        <v>0</v>
      </c>
      <c r="X8" s="16">
        <v>0</v>
      </c>
      <c r="Y8" s="16"/>
      <c r="Z8" s="16">
        <v>4.4692737430167599E-2</v>
      </c>
      <c r="AA8" s="16" t="s">
        <v>70</v>
      </c>
    </row>
    <row r="9" spans="2:27" x14ac:dyDescent="0.35">
      <c r="B9" s="17" t="s">
        <v>80</v>
      </c>
      <c r="C9" s="16">
        <v>6.7039106145251395E-2</v>
      </c>
      <c r="D9" s="16">
        <v>7.4626865671641798E-2</v>
      </c>
      <c r="E9" s="16">
        <v>6.6666666666666693E-2</v>
      </c>
      <c r="F9" s="16">
        <v>0.04</v>
      </c>
      <c r="G9" s="16"/>
      <c r="H9" s="16">
        <v>0</v>
      </c>
      <c r="I9" s="16">
        <v>0</v>
      </c>
      <c r="J9" s="16">
        <v>5.5555555555555601E-2</v>
      </c>
      <c r="K9" s="16">
        <v>0.125</v>
      </c>
      <c r="L9" s="16">
        <v>9.0909090909090898E-2</v>
      </c>
      <c r="M9" s="16">
        <v>0.25</v>
      </c>
      <c r="N9" s="16">
        <v>0.11111111111111099</v>
      </c>
      <c r="O9" s="16">
        <v>0</v>
      </c>
      <c r="P9" s="16" t="s">
        <v>70</v>
      </c>
      <c r="Q9" s="16">
        <v>0.5</v>
      </c>
      <c r="R9" s="16" t="s">
        <v>70</v>
      </c>
      <c r="S9" s="16">
        <v>0</v>
      </c>
      <c r="T9" s="16">
        <v>0</v>
      </c>
      <c r="U9" s="16">
        <v>0</v>
      </c>
      <c r="V9" s="16" t="s">
        <v>70</v>
      </c>
      <c r="W9" s="16">
        <v>0</v>
      </c>
      <c r="X9" s="16">
        <v>0</v>
      </c>
      <c r="Y9" s="16"/>
      <c r="Z9" s="16">
        <v>6.7039106145251395E-2</v>
      </c>
      <c r="AA9" s="16" t="s">
        <v>70</v>
      </c>
    </row>
    <row r="10" spans="2:27" x14ac:dyDescent="0.35">
      <c r="B10" s="17" t="s">
        <v>81</v>
      </c>
      <c r="C10" s="16">
        <v>0.37988826815642501</v>
      </c>
      <c r="D10" s="16">
        <v>0.365671641791045</v>
      </c>
      <c r="E10" s="16">
        <v>0.66666666666666696</v>
      </c>
      <c r="F10" s="16">
        <v>0.36</v>
      </c>
      <c r="G10" s="16"/>
      <c r="H10" s="16">
        <v>0.3125</v>
      </c>
      <c r="I10" s="16">
        <v>0.5</v>
      </c>
      <c r="J10" s="16">
        <v>0.33333333333333298</v>
      </c>
      <c r="K10" s="16">
        <v>0.29166666666666702</v>
      </c>
      <c r="L10" s="16">
        <v>0.45454545454545497</v>
      </c>
      <c r="M10" s="16">
        <v>0.25</v>
      </c>
      <c r="N10" s="16">
        <v>0.33333333333333298</v>
      </c>
      <c r="O10" s="16">
        <v>0.6</v>
      </c>
      <c r="P10" s="16" t="s">
        <v>70</v>
      </c>
      <c r="Q10" s="16">
        <v>0</v>
      </c>
      <c r="R10" s="16" t="s">
        <v>70</v>
      </c>
      <c r="S10" s="16">
        <v>0</v>
      </c>
      <c r="T10" s="16">
        <v>0.25</v>
      </c>
      <c r="U10" s="16">
        <v>0.66666666666666696</v>
      </c>
      <c r="V10" s="16" t="s">
        <v>70</v>
      </c>
      <c r="W10" s="16">
        <v>0</v>
      </c>
      <c r="X10" s="16">
        <v>0.33333333333333298</v>
      </c>
      <c r="Y10" s="16"/>
      <c r="Z10" s="16">
        <v>0.37988826815642501</v>
      </c>
      <c r="AA10" s="16" t="s">
        <v>70</v>
      </c>
    </row>
    <row r="11" spans="2:27" x14ac:dyDescent="0.35">
      <c r="B11" s="17" t="s">
        <v>82</v>
      </c>
      <c r="C11" s="16">
        <v>9.4972067039106101E-2</v>
      </c>
      <c r="D11" s="16">
        <v>0.104477611940299</v>
      </c>
      <c r="E11" s="16">
        <v>6.6666666666666693E-2</v>
      </c>
      <c r="F11" s="16">
        <v>0.04</v>
      </c>
      <c r="G11" s="16"/>
      <c r="H11" s="16">
        <v>0.25</v>
      </c>
      <c r="I11" s="16">
        <v>0.11111111111111099</v>
      </c>
      <c r="J11" s="16">
        <v>0.11111111111111099</v>
      </c>
      <c r="K11" s="16">
        <v>4.1666666666666699E-2</v>
      </c>
      <c r="L11" s="16">
        <v>3.03030303030303E-2</v>
      </c>
      <c r="M11" s="16">
        <v>0</v>
      </c>
      <c r="N11" s="16">
        <v>0.11111111111111099</v>
      </c>
      <c r="O11" s="16">
        <v>0</v>
      </c>
      <c r="P11" s="16" t="s">
        <v>70</v>
      </c>
      <c r="Q11" s="16">
        <v>0</v>
      </c>
      <c r="R11" s="16" t="s">
        <v>70</v>
      </c>
      <c r="S11" s="16">
        <v>0</v>
      </c>
      <c r="T11" s="16">
        <v>0</v>
      </c>
      <c r="U11" s="16">
        <v>0</v>
      </c>
      <c r="V11" s="16" t="s">
        <v>70</v>
      </c>
      <c r="W11" s="16">
        <v>1</v>
      </c>
      <c r="X11" s="16">
        <v>0.33333333333333298</v>
      </c>
      <c r="Y11" s="16"/>
      <c r="Z11" s="16">
        <v>9.4972067039106101E-2</v>
      </c>
      <c r="AA11" s="16" t="s">
        <v>70</v>
      </c>
    </row>
    <row r="12" spans="2:27" x14ac:dyDescent="0.35">
      <c r="B12" s="17" t="s">
        <v>83</v>
      </c>
      <c r="C12" s="16">
        <v>2.7932960893854698E-2</v>
      </c>
      <c r="D12" s="16">
        <v>2.9850746268656699E-2</v>
      </c>
      <c r="E12" s="16">
        <v>0</v>
      </c>
      <c r="F12" s="16">
        <v>0.04</v>
      </c>
      <c r="G12" s="16"/>
      <c r="H12" s="16">
        <v>0</v>
      </c>
      <c r="I12" s="16">
        <v>2.7777777777777801E-2</v>
      </c>
      <c r="J12" s="16">
        <v>5.5555555555555601E-2</v>
      </c>
      <c r="K12" s="16">
        <v>4.1666666666666699E-2</v>
      </c>
      <c r="L12" s="16">
        <v>0</v>
      </c>
      <c r="M12" s="16">
        <v>0</v>
      </c>
      <c r="N12" s="16">
        <v>0</v>
      </c>
      <c r="O12" s="16">
        <v>0</v>
      </c>
      <c r="P12" s="16" t="s">
        <v>70</v>
      </c>
      <c r="Q12" s="16">
        <v>0</v>
      </c>
      <c r="R12" s="16" t="s">
        <v>70</v>
      </c>
      <c r="S12" s="16">
        <v>0.33333333333333298</v>
      </c>
      <c r="T12" s="16">
        <v>0</v>
      </c>
      <c r="U12" s="16">
        <v>0</v>
      </c>
      <c r="V12" s="16" t="s">
        <v>70</v>
      </c>
      <c r="W12" s="16">
        <v>0</v>
      </c>
      <c r="X12" s="16">
        <v>0.33333333333333298</v>
      </c>
      <c r="Y12" s="16"/>
      <c r="Z12" s="16">
        <v>2.7932960893854698E-2</v>
      </c>
      <c r="AA12" s="16" t="s">
        <v>70</v>
      </c>
    </row>
    <row r="13" spans="2:27" x14ac:dyDescent="0.35">
      <c r="B13" s="17" t="s">
        <v>54</v>
      </c>
      <c r="C13" s="18">
        <v>0.38547486033519601</v>
      </c>
      <c r="D13" s="18">
        <v>0.38059701492537301</v>
      </c>
      <c r="E13" s="18">
        <v>0.2</v>
      </c>
      <c r="F13" s="18">
        <v>0.44</v>
      </c>
      <c r="G13" s="18"/>
      <c r="H13" s="18">
        <v>0.4375</v>
      </c>
      <c r="I13" s="18">
        <v>0.25</v>
      </c>
      <c r="J13" s="18">
        <v>0.44444444444444398</v>
      </c>
      <c r="K13" s="18">
        <v>0.45833333333333298</v>
      </c>
      <c r="L13" s="18">
        <v>0.39393939393939398</v>
      </c>
      <c r="M13" s="18">
        <v>0.5</v>
      </c>
      <c r="N13" s="18">
        <v>0.407407407407407</v>
      </c>
      <c r="O13" s="18">
        <v>0.4</v>
      </c>
      <c r="P13" s="18" t="s">
        <v>70</v>
      </c>
      <c r="Q13" s="18">
        <v>0.5</v>
      </c>
      <c r="R13" s="18" t="s">
        <v>70</v>
      </c>
      <c r="S13" s="18">
        <v>0.66666666666666696</v>
      </c>
      <c r="T13" s="18">
        <v>0.5</v>
      </c>
      <c r="U13" s="18">
        <v>0.33333333333333298</v>
      </c>
      <c r="V13" s="18" t="s">
        <v>70</v>
      </c>
      <c r="W13" s="18">
        <v>0</v>
      </c>
      <c r="X13" s="18">
        <v>0</v>
      </c>
      <c r="Y13" s="18"/>
      <c r="Z13" s="18">
        <v>0.38547486033519601</v>
      </c>
      <c r="AA13" s="18" t="s">
        <v>70</v>
      </c>
    </row>
    <row r="14" spans="2:27" x14ac:dyDescent="0.35">
      <c r="B14" s="15" t="s">
        <v>72</v>
      </c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91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62</v>
      </c>
      <c r="C8" s="16">
        <v>0.22133333333333299</v>
      </c>
      <c r="D8" s="16">
        <v>0.19494584837545101</v>
      </c>
      <c r="E8" s="16">
        <v>0.48275862068965503</v>
      </c>
      <c r="F8" s="16">
        <v>0.24561403508771901</v>
      </c>
      <c r="G8" s="16"/>
      <c r="H8" s="16">
        <v>0.194444444444444</v>
      </c>
      <c r="I8" s="16">
        <v>0.20547945205479501</v>
      </c>
      <c r="J8" s="16">
        <v>0.21621621621621601</v>
      </c>
      <c r="K8" s="16">
        <v>0.25</v>
      </c>
      <c r="L8" s="16">
        <v>0.233333333333333</v>
      </c>
      <c r="M8" s="16">
        <v>0.2</v>
      </c>
      <c r="N8" s="16">
        <v>0.25373134328358199</v>
      </c>
      <c r="O8" s="16">
        <v>9.0909090909090898E-2</v>
      </c>
      <c r="P8" s="16">
        <v>0.33333333333333298</v>
      </c>
      <c r="Q8" s="16">
        <v>0.5</v>
      </c>
      <c r="R8" s="16">
        <v>0</v>
      </c>
      <c r="S8" s="16">
        <v>0.16666666666666699</v>
      </c>
      <c r="T8" s="16">
        <v>0.11111111111111099</v>
      </c>
      <c r="U8" s="16">
        <v>0</v>
      </c>
      <c r="V8" s="16">
        <v>0</v>
      </c>
      <c r="W8" s="16">
        <v>0</v>
      </c>
      <c r="X8" s="16">
        <v>0.6</v>
      </c>
      <c r="Y8" s="16"/>
      <c r="Z8" s="16">
        <v>0.21832884097034999</v>
      </c>
      <c r="AA8" s="16">
        <v>0</v>
      </c>
    </row>
    <row r="9" spans="2:27" x14ac:dyDescent="0.35">
      <c r="B9" s="17" t="s">
        <v>63</v>
      </c>
      <c r="C9" s="16">
        <v>0.71199999999999997</v>
      </c>
      <c r="D9" s="16">
        <v>0.75451263537906099</v>
      </c>
      <c r="E9" s="16">
        <v>0.41379310344827602</v>
      </c>
      <c r="F9" s="16">
        <v>0.63157894736842102</v>
      </c>
      <c r="G9" s="16"/>
      <c r="H9" s="16">
        <v>0.75</v>
      </c>
      <c r="I9" s="16">
        <v>0.72602739726027399</v>
      </c>
      <c r="J9" s="16">
        <v>0.72972972972973005</v>
      </c>
      <c r="K9" s="16">
        <v>0.64583333333333304</v>
      </c>
      <c r="L9" s="16">
        <v>0.75</v>
      </c>
      <c r="M9" s="16">
        <v>0.8</v>
      </c>
      <c r="N9" s="16">
        <v>0.64179104477611904</v>
      </c>
      <c r="O9" s="16">
        <v>0.90909090909090895</v>
      </c>
      <c r="P9" s="16">
        <v>0.66666666666666696</v>
      </c>
      <c r="Q9" s="16">
        <v>0.5</v>
      </c>
      <c r="R9" s="16">
        <v>1</v>
      </c>
      <c r="S9" s="16">
        <v>0.66666666666666696</v>
      </c>
      <c r="T9" s="16">
        <v>0.77777777777777801</v>
      </c>
      <c r="U9" s="16">
        <v>1</v>
      </c>
      <c r="V9" s="16">
        <v>1</v>
      </c>
      <c r="W9" s="16">
        <v>0.5</v>
      </c>
      <c r="X9" s="16">
        <v>0.4</v>
      </c>
      <c r="Y9" s="16"/>
      <c r="Z9" s="16">
        <v>0.71428571428571397</v>
      </c>
      <c r="AA9" s="16">
        <v>1</v>
      </c>
    </row>
    <row r="10" spans="2:27" x14ac:dyDescent="0.35">
      <c r="B10" s="17" t="s">
        <v>54</v>
      </c>
      <c r="C10" s="18">
        <v>6.6666666666666693E-2</v>
      </c>
      <c r="D10" s="18">
        <v>5.0541516245487403E-2</v>
      </c>
      <c r="E10" s="18">
        <v>0.10344827586206901</v>
      </c>
      <c r="F10" s="18">
        <v>0.12280701754386</v>
      </c>
      <c r="G10" s="18"/>
      <c r="H10" s="18">
        <v>5.5555555555555601E-2</v>
      </c>
      <c r="I10" s="18">
        <v>6.8493150684931503E-2</v>
      </c>
      <c r="J10" s="18">
        <v>5.4054054054054099E-2</v>
      </c>
      <c r="K10" s="18">
        <v>0.104166666666667</v>
      </c>
      <c r="L10" s="18">
        <v>1.6666666666666701E-2</v>
      </c>
      <c r="M10" s="18">
        <v>0</v>
      </c>
      <c r="N10" s="18">
        <v>0.104477611940299</v>
      </c>
      <c r="O10" s="18">
        <v>0</v>
      </c>
      <c r="P10" s="18">
        <v>0</v>
      </c>
      <c r="Q10" s="18">
        <v>0</v>
      </c>
      <c r="R10" s="18">
        <v>0</v>
      </c>
      <c r="S10" s="18">
        <v>0.16666666666666699</v>
      </c>
      <c r="T10" s="18">
        <v>0.11111111111111099</v>
      </c>
      <c r="U10" s="18">
        <v>0</v>
      </c>
      <c r="V10" s="18">
        <v>0</v>
      </c>
      <c r="W10" s="18">
        <v>0.5</v>
      </c>
      <c r="X10" s="18">
        <v>0</v>
      </c>
      <c r="Y10" s="18"/>
      <c r="Z10" s="18">
        <v>6.7385444743935305E-2</v>
      </c>
      <c r="AA10" s="18">
        <v>0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A19"/>
  <sheetViews>
    <sheetView showGridLines="0" topLeftCell="A10" workbookViewId="0">
      <pane xSplit="2" topLeftCell="C1" activePane="topRight" state="frozen"/>
      <selection pane="topRight" activeCell="B15" sqref="B15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98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83</v>
      </c>
      <c r="D7" s="10">
        <v>54</v>
      </c>
      <c r="E7" s="10">
        <v>14</v>
      </c>
      <c r="F7" s="10">
        <v>14</v>
      </c>
      <c r="G7" s="10"/>
      <c r="H7" s="10">
        <v>7</v>
      </c>
      <c r="I7" s="10">
        <v>15</v>
      </c>
      <c r="J7" s="10">
        <v>8</v>
      </c>
      <c r="K7" s="10">
        <v>12</v>
      </c>
      <c r="L7" s="10">
        <v>14</v>
      </c>
      <c r="M7" s="10">
        <v>1</v>
      </c>
      <c r="N7" s="10">
        <v>17</v>
      </c>
      <c r="O7" s="10">
        <v>1</v>
      </c>
      <c r="P7" s="10">
        <v>1</v>
      </c>
      <c r="Q7" s="10">
        <v>2</v>
      </c>
      <c r="R7" s="10" t="s">
        <v>69</v>
      </c>
      <c r="S7" s="10">
        <v>1</v>
      </c>
      <c r="T7" s="10">
        <v>1</v>
      </c>
      <c r="U7" s="10" t="s">
        <v>69</v>
      </c>
      <c r="V7" s="10" t="s">
        <v>69</v>
      </c>
      <c r="W7" s="10" t="s">
        <v>69</v>
      </c>
      <c r="X7" s="10">
        <v>3</v>
      </c>
      <c r="Y7" s="10"/>
      <c r="Z7" s="10">
        <v>81</v>
      </c>
      <c r="AA7" s="10" t="s">
        <v>69</v>
      </c>
    </row>
    <row r="8" spans="2:27" ht="29" x14ac:dyDescent="0.35">
      <c r="B8" s="17" t="s">
        <v>92</v>
      </c>
      <c r="C8" s="16">
        <v>0.530120481927711</v>
      </c>
      <c r="D8" s="16">
        <v>0.5</v>
      </c>
      <c r="E8" s="16">
        <v>0.78571428571428603</v>
      </c>
      <c r="F8" s="16">
        <v>0.35714285714285698</v>
      </c>
      <c r="G8" s="16"/>
      <c r="H8" s="16">
        <v>0.14285714285714299</v>
      </c>
      <c r="I8" s="16">
        <v>0.53333333333333299</v>
      </c>
      <c r="J8" s="16">
        <v>0.5</v>
      </c>
      <c r="K8" s="16">
        <v>0.58333333333333304</v>
      </c>
      <c r="L8" s="16">
        <v>0.57142857142857095</v>
      </c>
      <c r="M8" s="16">
        <v>0</v>
      </c>
      <c r="N8" s="16">
        <v>0.58823529411764697</v>
      </c>
      <c r="O8" s="16">
        <v>0</v>
      </c>
      <c r="P8" s="16">
        <v>1</v>
      </c>
      <c r="Q8" s="16">
        <v>0.5</v>
      </c>
      <c r="R8" s="16" t="s">
        <v>70</v>
      </c>
      <c r="S8" s="16">
        <v>0</v>
      </c>
      <c r="T8" s="16">
        <v>1</v>
      </c>
      <c r="U8" s="16" t="s">
        <v>70</v>
      </c>
      <c r="V8" s="16" t="s">
        <v>70</v>
      </c>
      <c r="W8" s="16" t="s">
        <v>70</v>
      </c>
      <c r="X8" s="16">
        <v>1</v>
      </c>
      <c r="Y8" s="16"/>
      <c r="Z8" s="16">
        <v>0.51851851851851805</v>
      </c>
      <c r="AA8" s="16" t="s">
        <v>70</v>
      </c>
    </row>
    <row r="9" spans="2:27" ht="43.5" x14ac:dyDescent="0.35">
      <c r="B9" s="17" t="s">
        <v>93</v>
      </c>
      <c r="C9" s="16">
        <v>0.50602409638554202</v>
      </c>
      <c r="D9" s="16">
        <v>0.53703703703703698</v>
      </c>
      <c r="E9" s="16">
        <v>0.71428571428571397</v>
      </c>
      <c r="F9" s="16">
        <v>0.214285714285714</v>
      </c>
      <c r="G9" s="16"/>
      <c r="H9" s="16">
        <v>0.42857142857142899</v>
      </c>
      <c r="I9" s="16">
        <v>0.73333333333333295</v>
      </c>
      <c r="J9" s="16">
        <v>0.625</v>
      </c>
      <c r="K9" s="16">
        <v>0.16666666666666699</v>
      </c>
      <c r="L9" s="16">
        <v>0.64285714285714302</v>
      </c>
      <c r="M9" s="16">
        <v>0</v>
      </c>
      <c r="N9" s="16">
        <v>0.35294117647058798</v>
      </c>
      <c r="O9" s="16">
        <v>1</v>
      </c>
      <c r="P9" s="16">
        <v>1</v>
      </c>
      <c r="Q9" s="16">
        <v>0.5</v>
      </c>
      <c r="R9" s="16" t="s">
        <v>70</v>
      </c>
      <c r="S9" s="16">
        <v>0</v>
      </c>
      <c r="T9" s="16">
        <v>1</v>
      </c>
      <c r="U9" s="16" t="s">
        <v>70</v>
      </c>
      <c r="V9" s="16" t="s">
        <v>70</v>
      </c>
      <c r="W9" s="16" t="s">
        <v>70</v>
      </c>
      <c r="X9" s="16">
        <v>0.66666666666666696</v>
      </c>
      <c r="Y9" s="16"/>
      <c r="Z9" s="16">
        <v>0.51851851851851805</v>
      </c>
      <c r="AA9" s="16" t="s">
        <v>70</v>
      </c>
    </row>
    <row r="10" spans="2:27" ht="29" x14ac:dyDescent="0.35">
      <c r="B10" s="17" t="s">
        <v>94</v>
      </c>
      <c r="C10" s="16">
        <v>0.34939759036144602</v>
      </c>
      <c r="D10" s="16">
        <v>0.33333333333333298</v>
      </c>
      <c r="E10" s="16">
        <v>0.42857142857142899</v>
      </c>
      <c r="F10" s="16">
        <v>0.35714285714285698</v>
      </c>
      <c r="G10" s="16"/>
      <c r="H10" s="16">
        <v>0</v>
      </c>
      <c r="I10" s="16">
        <v>0.4</v>
      </c>
      <c r="J10" s="16">
        <v>0.25</v>
      </c>
      <c r="K10" s="16">
        <v>0.25</v>
      </c>
      <c r="L10" s="16">
        <v>0.5</v>
      </c>
      <c r="M10" s="16">
        <v>0</v>
      </c>
      <c r="N10" s="16">
        <v>0.35294117647058798</v>
      </c>
      <c r="O10" s="16">
        <v>0</v>
      </c>
      <c r="P10" s="16">
        <v>1</v>
      </c>
      <c r="Q10" s="16">
        <v>0.5</v>
      </c>
      <c r="R10" s="16" t="s">
        <v>70</v>
      </c>
      <c r="S10" s="16">
        <v>1</v>
      </c>
      <c r="T10" s="16">
        <v>1</v>
      </c>
      <c r="U10" s="16" t="s">
        <v>70</v>
      </c>
      <c r="V10" s="16" t="s">
        <v>70</v>
      </c>
      <c r="W10" s="16" t="s">
        <v>70</v>
      </c>
      <c r="X10" s="16">
        <v>0.33333333333333298</v>
      </c>
      <c r="Y10" s="16"/>
      <c r="Z10" s="16">
        <v>0.33333333333333298</v>
      </c>
      <c r="AA10" s="16" t="s">
        <v>70</v>
      </c>
    </row>
    <row r="11" spans="2:27" ht="29" x14ac:dyDescent="0.35">
      <c r="B11" s="17" t="s">
        <v>95</v>
      </c>
      <c r="C11" s="16">
        <v>0.19277108433734899</v>
      </c>
      <c r="D11" s="16">
        <v>0.240740740740741</v>
      </c>
      <c r="E11" s="16">
        <v>0</v>
      </c>
      <c r="F11" s="16">
        <v>0.214285714285714</v>
      </c>
      <c r="G11" s="16"/>
      <c r="H11" s="16">
        <v>0.28571428571428598</v>
      </c>
      <c r="I11" s="16">
        <v>0.266666666666667</v>
      </c>
      <c r="J11" s="16">
        <v>0.5</v>
      </c>
      <c r="K11" s="16">
        <v>8.3333333333333301E-2</v>
      </c>
      <c r="L11" s="16">
        <v>7.1428571428571397E-2</v>
      </c>
      <c r="M11" s="16">
        <v>0</v>
      </c>
      <c r="N11" s="16">
        <v>0.11764705882352899</v>
      </c>
      <c r="O11" s="16">
        <v>0</v>
      </c>
      <c r="P11" s="16">
        <v>0</v>
      </c>
      <c r="Q11" s="16">
        <v>0</v>
      </c>
      <c r="R11" s="16" t="s">
        <v>70</v>
      </c>
      <c r="S11" s="16">
        <v>0</v>
      </c>
      <c r="T11" s="16">
        <v>1</v>
      </c>
      <c r="U11" s="16" t="s">
        <v>70</v>
      </c>
      <c r="V11" s="16" t="s">
        <v>70</v>
      </c>
      <c r="W11" s="16" t="s">
        <v>70</v>
      </c>
      <c r="X11" s="16">
        <v>0.33333333333333298</v>
      </c>
      <c r="Y11" s="16"/>
      <c r="Z11" s="16">
        <v>0.19753086419753099</v>
      </c>
      <c r="AA11" s="16" t="s">
        <v>70</v>
      </c>
    </row>
    <row r="12" spans="2:27" ht="29" x14ac:dyDescent="0.35">
      <c r="B12" s="17" t="s">
        <v>96</v>
      </c>
      <c r="C12" s="16">
        <v>0.120481927710843</v>
      </c>
      <c r="D12" s="16">
        <v>0.11111111111111099</v>
      </c>
      <c r="E12" s="16">
        <v>0.14285714285714299</v>
      </c>
      <c r="F12" s="16">
        <v>0.14285714285714299</v>
      </c>
      <c r="G12" s="16"/>
      <c r="H12" s="16">
        <v>0</v>
      </c>
      <c r="I12" s="16">
        <v>0</v>
      </c>
      <c r="J12" s="16">
        <v>0.25</v>
      </c>
      <c r="K12" s="16">
        <v>0.25</v>
      </c>
      <c r="L12" s="16">
        <v>7.1428571428571397E-2</v>
      </c>
      <c r="M12" s="16">
        <v>0</v>
      </c>
      <c r="N12" s="16">
        <v>0.11764705882352899</v>
      </c>
      <c r="O12" s="16">
        <v>0</v>
      </c>
      <c r="P12" s="16">
        <v>0</v>
      </c>
      <c r="Q12" s="16">
        <v>0.5</v>
      </c>
      <c r="R12" s="16" t="s">
        <v>70</v>
      </c>
      <c r="S12" s="16">
        <v>0</v>
      </c>
      <c r="T12" s="16">
        <v>0</v>
      </c>
      <c r="U12" s="16" t="s">
        <v>70</v>
      </c>
      <c r="V12" s="16" t="s">
        <v>70</v>
      </c>
      <c r="W12" s="16" t="s">
        <v>70</v>
      </c>
      <c r="X12" s="16">
        <v>0.33333333333333298</v>
      </c>
      <c r="Y12" s="16"/>
      <c r="Z12" s="16">
        <v>0.12345679012345701</v>
      </c>
      <c r="AA12" s="16" t="s">
        <v>70</v>
      </c>
    </row>
    <row r="13" spans="2:27" x14ac:dyDescent="0.35">
      <c r="B13" s="17" t="s">
        <v>68</v>
      </c>
      <c r="C13" s="16">
        <v>0.14457831325301199</v>
      </c>
      <c r="D13" s="16">
        <v>0.148148148148148</v>
      </c>
      <c r="E13" s="16">
        <v>7.1428571428571397E-2</v>
      </c>
      <c r="F13" s="16">
        <v>0.214285714285714</v>
      </c>
      <c r="G13" s="16"/>
      <c r="H13" s="16">
        <v>0.14285714285714299</v>
      </c>
      <c r="I13" s="16">
        <v>6.6666666666666693E-2</v>
      </c>
      <c r="J13" s="16">
        <v>0.25</v>
      </c>
      <c r="K13" s="16">
        <v>0.25</v>
      </c>
      <c r="L13" s="16">
        <v>7.1428571428571397E-2</v>
      </c>
      <c r="M13" s="16">
        <v>1</v>
      </c>
      <c r="N13" s="16">
        <v>0.17647058823529399</v>
      </c>
      <c r="O13" s="16">
        <v>0</v>
      </c>
      <c r="P13" s="16">
        <v>0</v>
      </c>
      <c r="Q13" s="16">
        <v>0</v>
      </c>
      <c r="R13" s="16" t="s">
        <v>70</v>
      </c>
      <c r="S13" s="16">
        <v>0</v>
      </c>
      <c r="T13" s="16">
        <v>0</v>
      </c>
      <c r="U13" s="16" t="s">
        <v>70</v>
      </c>
      <c r="V13" s="16" t="s">
        <v>70</v>
      </c>
      <c r="W13" s="16" t="s">
        <v>70</v>
      </c>
      <c r="X13" s="16">
        <v>0</v>
      </c>
      <c r="Y13" s="16"/>
      <c r="Z13" s="16">
        <v>0.148148148148148</v>
      </c>
      <c r="AA13" s="16" t="s">
        <v>70</v>
      </c>
    </row>
    <row r="14" spans="2:27" x14ac:dyDescent="0.35">
      <c r="B14" s="17" t="s">
        <v>97</v>
      </c>
      <c r="C14" s="18">
        <v>3.6144578313252997E-2</v>
      </c>
      <c r="D14" s="18">
        <v>3.7037037037037E-2</v>
      </c>
      <c r="E14" s="18">
        <v>0</v>
      </c>
      <c r="F14" s="18">
        <v>7.1428571428571397E-2</v>
      </c>
      <c r="G14" s="18"/>
      <c r="H14" s="18">
        <v>0.14285714285714299</v>
      </c>
      <c r="I14" s="18">
        <v>0</v>
      </c>
      <c r="J14" s="18">
        <v>0.125</v>
      </c>
      <c r="K14" s="18">
        <v>0</v>
      </c>
      <c r="L14" s="18">
        <v>0</v>
      </c>
      <c r="M14" s="18">
        <v>0</v>
      </c>
      <c r="N14" s="18">
        <v>5.8823529411764698E-2</v>
      </c>
      <c r="O14" s="18">
        <v>0</v>
      </c>
      <c r="P14" s="18">
        <v>0</v>
      </c>
      <c r="Q14" s="18">
        <v>0</v>
      </c>
      <c r="R14" s="18" t="s">
        <v>70</v>
      </c>
      <c r="S14" s="18">
        <v>0</v>
      </c>
      <c r="T14" s="18">
        <v>0</v>
      </c>
      <c r="U14" s="18" t="s">
        <v>70</v>
      </c>
      <c r="V14" s="18" t="s">
        <v>70</v>
      </c>
      <c r="W14" s="18" t="s">
        <v>70</v>
      </c>
      <c r="X14" s="18">
        <v>0</v>
      </c>
      <c r="Y14" s="18"/>
      <c r="Z14" s="18">
        <v>3.7037037037037E-2</v>
      </c>
      <c r="AA14" s="18" t="s">
        <v>70</v>
      </c>
    </row>
    <row r="15" spans="2:27" x14ac:dyDescent="0.35">
      <c r="B15" s="15" t="s">
        <v>99</v>
      </c>
    </row>
    <row r="16" spans="2:27" x14ac:dyDescent="0.35">
      <c r="B16" t="s">
        <v>48</v>
      </c>
    </row>
    <row r="17" spans="2:2" x14ac:dyDescent="0.35">
      <c r="B17" t="s">
        <v>49</v>
      </c>
    </row>
    <row r="19" spans="2:2" x14ac:dyDescent="0.35">
      <c r="B19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A18"/>
  <sheetViews>
    <sheetView showGridLines="0" topLeftCell="A11" workbookViewId="0">
      <pane xSplit="2" topLeftCell="C1" activePane="topRight" state="frozen"/>
      <selection pane="topRight" activeCell="B14" sqref="B14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104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85</v>
      </c>
      <c r="D7" s="10">
        <v>56</v>
      </c>
      <c r="E7" s="10">
        <v>14</v>
      </c>
      <c r="F7" s="10">
        <v>14</v>
      </c>
      <c r="G7" s="10"/>
      <c r="H7" s="10">
        <v>7</v>
      </c>
      <c r="I7" s="10">
        <v>16</v>
      </c>
      <c r="J7" s="10">
        <v>8</v>
      </c>
      <c r="K7" s="10">
        <v>12</v>
      </c>
      <c r="L7" s="10">
        <v>14</v>
      </c>
      <c r="M7" s="10">
        <v>1</v>
      </c>
      <c r="N7" s="10">
        <v>18</v>
      </c>
      <c r="O7" s="10">
        <v>1</v>
      </c>
      <c r="P7" s="10">
        <v>1</v>
      </c>
      <c r="Q7" s="10">
        <v>2</v>
      </c>
      <c r="R7" s="10" t="s">
        <v>69</v>
      </c>
      <c r="S7" s="10">
        <v>1</v>
      </c>
      <c r="T7" s="10">
        <v>1</v>
      </c>
      <c r="U7" s="10" t="s">
        <v>69</v>
      </c>
      <c r="V7" s="10" t="s">
        <v>69</v>
      </c>
      <c r="W7" s="10" t="s">
        <v>69</v>
      </c>
      <c r="X7" s="10">
        <v>3</v>
      </c>
      <c r="Y7" s="10"/>
      <c r="Z7" s="10">
        <v>83</v>
      </c>
      <c r="AA7" s="10" t="s">
        <v>69</v>
      </c>
    </row>
    <row r="8" spans="2:27" ht="43.5" x14ac:dyDescent="0.35">
      <c r="B8" s="17" t="s">
        <v>100</v>
      </c>
      <c r="C8" s="16">
        <v>0.23529411764705899</v>
      </c>
      <c r="D8" s="16">
        <v>0.214285714285714</v>
      </c>
      <c r="E8" s="16">
        <v>0.28571428571428598</v>
      </c>
      <c r="F8" s="16">
        <v>0.214285714285714</v>
      </c>
      <c r="G8" s="16"/>
      <c r="H8" s="16">
        <v>0.14285714285714299</v>
      </c>
      <c r="I8" s="16">
        <v>0.3125</v>
      </c>
      <c r="J8" s="16">
        <v>0.375</v>
      </c>
      <c r="K8" s="16">
        <v>8.3333333333333301E-2</v>
      </c>
      <c r="L8" s="16">
        <v>7.1428571428571397E-2</v>
      </c>
      <c r="M8" s="16">
        <v>0</v>
      </c>
      <c r="N8" s="16">
        <v>0.44444444444444398</v>
      </c>
      <c r="O8" s="16">
        <v>0</v>
      </c>
      <c r="P8" s="16">
        <v>1</v>
      </c>
      <c r="Q8" s="16">
        <v>0</v>
      </c>
      <c r="R8" s="16" t="s">
        <v>70</v>
      </c>
      <c r="S8" s="16">
        <v>0</v>
      </c>
      <c r="T8" s="16">
        <v>0</v>
      </c>
      <c r="U8" s="16" t="s">
        <v>70</v>
      </c>
      <c r="V8" s="16" t="s">
        <v>70</v>
      </c>
      <c r="W8" s="16" t="s">
        <v>70</v>
      </c>
      <c r="X8" s="16">
        <v>0</v>
      </c>
      <c r="Y8" s="16"/>
      <c r="Z8" s="16">
        <v>0.22891566265060201</v>
      </c>
      <c r="AA8" s="16" t="s">
        <v>70</v>
      </c>
    </row>
    <row r="9" spans="2:27" ht="43.5" x14ac:dyDescent="0.35">
      <c r="B9" s="17" t="s">
        <v>101</v>
      </c>
      <c r="C9" s="16">
        <v>0.17647058823529399</v>
      </c>
      <c r="D9" s="16">
        <v>0.160714285714286</v>
      </c>
      <c r="E9" s="16">
        <v>0.28571428571428598</v>
      </c>
      <c r="F9" s="16">
        <v>0.14285714285714299</v>
      </c>
      <c r="G9" s="16"/>
      <c r="H9" s="16">
        <v>0.28571428571428598</v>
      </c>
      <c r="I9" s="16">
        <v>0.1875</v>
      </c>
      <c r="J9" s="16">
        <v>0.25</v>
      </c>
      <c r="K9" s="16">
        <v>0</v>
      </c>
      <c r="L9" s="16">
        <v>0.214285714285714</v>
      </c>
      <c r="M9" s="16">
        <v>0</v>
      </c>
      <c r="N9" s="16">
        <v>0.16666666666666699</v>
      </c>
      <c r="O9" s="16">
        <v>1</v>
      </c>
      <c r="P9" s="16">
        <v>1</v>
      </c>
      <c r="Q9" s="16">
        <v>0</v>
      </c>
      <c r="R9" s="16" t="s">
        <v>70</v>
      </c>
      <c r="S9" s="16">
        <v>0</v>
      </c>
      <c r="T9" s="16">
        <v>0</v>
      </c>
      <c r="U9" s="16" t="s">
        <v>70</v>
      </c>
      <c r="V9" s="16" t="s">
        <v>70</v>
      </c>
      <c r="W9" s="16" t="s">
        <v>70</v>
      </c>
      <c r="X9" s="16">
        <v>0</v>
      </c>
      <c r="Y9" s="16"/>
      <c r="Z9" s="16">
        <v>0.16867469879518099</v>
      </c>
      <c r="AA9" s="16" t="s">
        <v>70</v>
      </c>
    </row>
    <row r="10" spans="2:27" ht="43.5" x14ac:dyDescent="0.35">
      <c r="B10" s="17" t="s">
        <v>102</v>
      </c>
      <c r="C10" s="16">
        <v>0.152941176470588</v>
      </c>
      <c r="D10" s="16">
        <v>0.125</v>
      </c>
      <c r="E10" s="16">
        <v>0.35714285714285698</v>
      </c>
      <c r="F10" s="16">
        <v>7.1428571428571397E-2</v>
      </c>
      <c r="G10" s="16"/>
      <c r="H10" s="16">
        <v>0.14285714285714299</v>
      </c>
      <c r="I10" s="16">
        <v>0.125</v>
      </c>
      <c r="J10" s="16">
        <v>0.125</v>
      </c>
      <c r="K10" s="16">
        <v>0.16666666666666699</v>
      </c>
      <c r="L10" s="16">
        <v>0.14285714285714299</v>
      </c>
      <c r="M10" s="16">
        <v>0</v>
      </c>
      <c r="N10" s="16">
        <v>0.16666666666666699</v>
      </c>
      <c r="O10" s="16">
        <v>0</v>
      </c>
      <c r="P10" s="16">
        <v>1</v>
      </c>
      <c r="Q10" s="16">
        <v>0</v>
      </c>
      <c r="R10" s="16" t="s">
        <v>70</v>
      </c>
      <c r="S10" s="16">
        <v>1</v>
      </c>
      <c r="T10" s="16">
        <v>0</v>
      </c>
      <c r="U10" s="16" t="s">
        <v>70</v>
      </c>
      <c r="V10" s="16" t="s">
        <v>70</v>
      </c>
      <c r="W10" s="16" t="s">
        <v>70</v>
      </c>
      <c r="X10" s="16">
        <v>0</v>
      </c>
      <c r="Y10" s="16"/>
      <c r="Z10" s="16">
        <v>0.14457831325301199</v>
      </c>
      <c r="AA10" s="16" t="s">
        <v>70</v>
      </c>
    </row>
    <row r="11" spans="2:27" ht="58" x14ac:dyDescent="0.35">
      <c r="B11" s="17" t="s">
        <v>103</v>
      </c>
      <c r="C11" s="16">
        <v>0.14117647058823499</v>
      </c>
      <c r="D11" s="16">
        <v>8.9285714285714302E-2</v>
      </c>
      <c r="E11" s="16">
        <v>0.35714285714285698</v>
      </c>
      <c r="F11" s="16">
        <v>7.1428571428571397E-2</v>
      </c>
      <c r="G11" s="16"/>
      <c r="H11" s="16">
        <v>0.14285714285714299</v>
      </c>
      <c r="I11" s="16">
        <v>0.1875</v>
      </c>
      <c r="J11" s="16">
        <v>0.25</v>
      </c>
      <c r="K11" s="16">
        <v>0.25</v>
      </c>
      <c r="L11" s="16">
        <v>7.1428571428571397E-2</v>
      </c>
      <c r="M11" s="16">
        <v>0</v>
      </c>
      <c r="N11" s="16">
        <v>5.5555555555555601E-2</v>
      </c>
      <c r="O11" s="16">
        <v>0</v>
      </c>
      <c r="P11" s="16">
        <v>0</v>
      </c>
      <c r="Q11" s="16">
        <v>0</v>
      </c>
      <c r="R11" s="16" t="s">
        <v>70</v>
      </c>
      <c r="S11" s="16">
        <v>0</v>
      </c>
      <c r="T11" s="16">
        <v>1</v>
      </c>
      <c r="U11" s="16" t="s">
        <v>70</v>
      </c>
      <c r="V11" s="16" t="s">
        <v>70</v>
      </c>
      <c r="W11" s="16" t="s">
        <v>70</v>
      </c>
      <c r="X11" s="16">
        <v>0</v>
      </c>
      <c r="Y11" s="16"/>
      <c r="Z11" s="16">
        <v>0.132530120481928</v>
      </c>
      <c r="AA11" s="16" t="s">
        <v>70</v>
      </c>
    </row>
    <row r="12" spans="2:27" x14ac:dyDescent="0.35">
      <c r="B12" s="17" t="s">
        <v>68</v>
      </c>
      <c r="C12" s="16">
        <v>0.247058823529412</v>
      </c>
      <c r="D12" s="16">
        <v>0.30357142857142899</v>
      </c>
      <c r="E12" s="16">
        <v>0.14285714285714299</v>
      </c>
      <c r="F12" s="16">
        <v>0.14285714285714299</v>
      </c>
      <c r="G12" s="16"/>
      <c r="H12" s="16">
        <v>0.42857142857142899</v>
      </c>
      <c r="I12" s="16">
        <v>0.125</v>
      </c>
      <c r="J12" s="16">
        <v>0.125</v>
      </c>
      <c r="K12" s="16">
        <v>0.16666666666666699</v>
      </c>
      <c r="L12" s="16">
        <v>0.28571428571428598</v>
      </c>
      <c r="M12" s="16">
        <v>1</v>
      </c>
      <c r="N12" s="16">
        <v>0.27777777777777801</v>
      </c>
      <c r="O12" s="16">
        <v>0</v>
      </c>
      <c r="P12" s="16">
        <v>0</v>
      </c>
      <c r="Q12" s="16">
        <v>0.5</v>
      </c>
      <c r="R12" s="16" t="s">
        <v>70</v>
      </c>
      <c r="S12" s="16">
        <v>0</v>
      </c>
      <c r="T12" s="16">
        <v>0</v>
      </c>
      <c r="U12" s="16" t="s">
        <v>70</v>
      </c>
      <c r="V12" s="16" t="s">
        <v>70</v>
      </c>
      <c r="W12" s="16" t="s">
        <v>70</v>
      </c>
      <c r="X12" s="16">
        <v>0.66666666666666696</v>
      </c>
      <c r="Y12" s="16"/>
      <c r="Z12" s="16">
        <v>0.25301204819277101</v>
      </c>
      <c r="AA12" s="16" t="s">
        <v>70</v>
      </c>
    </row>
    <row r="13" spans="2:27" x14ac:dyDescent="0.35">
      <c r="B13" s="17" t="s">
        <v>97</v>
      </c>
      <c r="C13" s="18">
        <v>0.28235294117647097</v>
      </c>
      <c r="D13" s="18">
        <v>0.25</v>
      </c>
      <c r="E13" s="18">
        <v>0.214285714285714</v>
      </c>
      <c r="F13" s="18">
        <v>0.5</v>
      </c>
      <c r="G13" s="18"/>
      <c r="H13" s="18">
        <v>0.28571428571428598</v>
      </c>
      <c r="I13" s="18">
        <v>0.1875</v>
      </c>
      <c r="J13" s="18">
        <v>0.25</v>
      </c>
      <c r="K13" s="18">
        <v>0.5</v>
      </c>
      <c r="L13" s="18">
        <v>0.5</v>
      </c>
      <c r="M13" s="18">
        <v>0</v>
      </c>
      <c r="N13" s="18">
        <v>0.11111111111111099</v>
      </c>
      <c r="O13" s="18">
        <v>0</v>
      </c>
      <c r="P13" s="18">
        <v>0</v>
      </c>
      <c r="Q13" s="18">
        <v>0.5</v>
      </c>
      <c r="R13" s="18" t="s">
        <v>70</v>
      </c>
      <c r="S13" s="18">
        <v>0</v>
      </c>
      <c r="T13" s="18">
        <v>0</v>
      </c>
      <c r="U13" s="18" t="s">
        <v>70</v>
      </c>
      <c r="V13" s="18" t="s">
        <v>70</v>
      </c>
      <c r="W13" s="18" t="s">
        <v>70</v>
      </c>
      <c r="X13" s="18">
        <v>0.33333333333333298</v>
      </c>
      <c r="Y13" s="18"/>
      <c r="Z13" s="18">
        <v>0.28915662650602397</v>
      </c>
      <c r="AA13" s="18" t="s">
        <v>70</v>
      </c>
    </row>
    <row r="14" spans="2:27" x14ac:dyDescent="0.35">
      <c r="B14" s="15" t="s">
        <v>99</v>
      </c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A2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118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105</v>
      </c>
      <c r="C8" s="16">
        <v>0</v>
      </c>
      <c r="D8" s="16">
        <v>0</v>
      </c>
      <c r="E8" s="16">
        <v>0</v>
      </c>
      <c r="F8" s="16">
        <v>0</v>
      </c>
      <c r="G8" s="16"/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/>
      <c r="Z8" s="16">
        <v>0</v>
      </c>
      <c r="AA8" s="16">
        <v>0</v>
      </c>
    </row>
    <row r="9" spans="2:27" x14ac:dyDescent="0.35">
      <c r="B9" s="17" t="s">
        <v>106</v>
      </c>
      <c r="C9" s="16">
        <v>0.192</v>
      </c>
      <c r="D9" s="16">
        <v>0.180505415162455</v>
      </c>
      <c r="E9" s="16">
        <v>0.17241379310344801</v>
      </c>
      <c r="F9" s="16">
        <v>0.24561403508771901</v>
      </c>
      <c r="G9" s="16"/>
      <c r="H9" s="16">
        <v>0.30555555555555602</v>
      </c>
      <c r="I9" s="16">
        <v>0.19178082191780799</v>
      </c>
      <c r="J9" s="16">
        <v>0.108108108108108</v>
      </c>
      <c r="K9" s="16">
        <v>0.20833333333333301</v>
      </c>
      <c r="L9" s="16">
        <v>0.21666666666666701</v>
      </c>
      <c r="M9" s="16">
        <v>0</v>
      </c>
      <c r="N9" s="16">
        <v>0.134328358208955</v>
      </c>
      <c r="O9" s="16">
        <v>0.18181818181818199</v>
      </c>
      <c r="P9" s="16">
        <v>0</v>
      </c>
      <c r="Q9" s="16">
        <v>0.25</v>
      </c>
      <c r="R9" s="16">
        <v>0.5</v>
      </c>
      <c r="S9" s="16">
        <v>0</v>
      </c>
      <c r="T9" s="16">
        <v>0.33333333333333298</v>
      </c>
      <c r="U9" s="16">
        <v>0.4</v>
      </c>
      <c r="V9" s="16">
        <v>0</v>
      </c>
      <c r="W9" s="16">
        <v>0.5</v>
      </c>
      <c r="X9" s="16">
        <v>0.2</v>
      </c>
      <c r="Y9" s="16"/>
      <c r="Z9" s="16">
        <v>0.19137466307277601</v>
      </c>
      <c r="AA9" s="16">
        <v>0</v>
      </c>
    </row>
    <row r="10" spans="2:27" x14ac:dyDescent="0.35">
      <c r="B10" s="17" t="s">
        <v>107</v>
      </c>
      <c r="C10" s="16">
        <v>0.146666666666667</v>
      </c>
      <c r="D10" s="16">
        <v>0.14440433212996401</v>
      </c>
      <c r="E10" s="16">
        <v>0.31034482758620702</v>
      </c>
      <c r="F10" s="16">
        <v>0.105263157894737</v>
      </c>
      <c r="G10" s="16"/>
      <c r="H10" s="16">
        <v>5.5555555555555601E-2</v>
      </c>
      <c r="I10" s="16">
        <v>6.8493150684931503E-2</v>
      </c>
      <c r="J10" s="16">
        <v>0.18918918918918901</v>
      </c>
      <c r="K10" s="16">
        <v>0.125</v>
      </c>
      <c r="L10" s="16">
        <v>0.21666666666666701</v>
      </c>
      <c r="M10" s="16">
        <v>0</v>
      </c>
      <c r="N10" s="16">
        <v>0.14925373134328401</v>
      </c>
      <c r="O10" s="16">
        <v>0.27272727272727298</v>
      </c>
      <c r="P10" s="16">
        <v>0.66666666666666696</v>
      </c>
      <c r="Q10" s="16">
        <v>0</v>
      </c>
      <c r="R10" s="16">
        <v>0.5</v>
      </c>
      <c r="S10" s="16">
        <v>0.33333333333333298</v>
      </c>
      <c r="T10" s="16">
        <v>0</v>
      </c>
      <c r="U10" s="16">
        <v>0.2</v>
      </c>
      <c r="V10" s="16">
        <v>0.5</v>
      </c>
      <c r="W10" s="16">
        <v>0.5</v>
      </c>
      <c r="X10" s="16">
        <v>0.2</v>
      </c>
      <c r="Y10" s="16"/>
      <c r="Z10" s="16">
        <v>0.14824797843665799</v>
      </c>
      <c r="AA10" s="16">
        <v>0</v>
      </c>
    </row>
    <row r="11" spans="2:27" x14ac:dyDescent="0.35">
      <c r="B11" s="17" t="s">
        <v>108</v>
      </c>
      <c r="C11" s="16">
        <v>0.165333333333333</v>
      </c>
      <c r="D11" s="16">
        <v>0.17689530685920599</v>
      </c>
      <c r="E11" s="16">
        <v>0.17241379310344801</v>
      </c>
      <c r="F11" s="16">
        <v>0.140350877192982</v>
      </c>
      <c r="G11" s="16"/>
      <c r="H11" s="16">
        <v>0.194444444444444</v>
      </c>
      <c r="I11" s="16">
        <v>0.20547945205479501</v>
      </c>
      <c r="J11" s="16">
        <v>0.162162162162162</v>
      </c>
      <c r="K11" s="16">
        <v>0.14583333333333301</v>
      </c>
      <c r="L11" s="16">
        <v>0.15</v>
      </c>
      <c r="M11" s="16">
        <v>0.4</v>
      </c>
      <c r="N11" s="16">
        <v>0.14925373134328401</v>
      </c>
      <c r="O11" s="16">
        <v>9.0909090909090898E-2</v>
      </c>
      <c r="P11" s="16">
        <v>0.33333333333333298</v>
      </c>
      <c r="Q11" s="16">
        <v>0</v>
      </c>
      <c r="R11" s="16">
        <v>0</v>
      </c>
      <c r="S11" s="16">
        <v>0.16666666666666699</v>
      </c>
      <c r="T11" s="16">
        <v>0.22222222222222199</v>
      </c>
      <c r="U11" s="16">
        <v>0</v>
      </c>
      <c r="V11" s="16">
        <v>0.5</v>
      </c>
      <c r="W11" s="16">
        <v>0</v>
      </c>
      <c r="X11" s="16">
        <v>0</v>
      </c>
      <c r="Y11" s="16"/>
      <c r="Z11" s="16">
        <v>0.16711590296496001</v>
      </c>
      <c r="AA11" s="16">
        <v>0</v>
      </c>
    </row>
    <row r="12" spans="2:27" x14ac:dyDescent="0.35">
      <c r="B12" s="17" t="s">
        <v>109</v>
      </c>
      <c r="C12" s="16">
        <v>0.13066666666666699</v>
      </c>
      <c r="D12" s="16">
        <v>0.13718411552346599</v>
      </c>
      <c r="E12" s="16">
        <v>6.8965517241379296E-2</v>
      </c>
      <c r="F12" s="16">
        <v>0.140350877192982</v>
      </c>
      <c r="G12" s="16"/>
      <c r="H12" s="16">
        <v>8.3333333333333301E-2</v>
      </c>
      <c r="I12" s="16">
        <v>0.164383561643836</v>
      </c>
      <c r="J12" s="16">
        <v>0.162162162162162</v>
      </c>
      <c r="K12" s="16">
        <v>0.14583333333333301</v>
      </c>
      <c r="L12" s="16">
        <v>0.15</v>
      </c>
      <c r="M12" s="16">
        <v>0.2</v>
      </c>
      <c r="N12" s="16">
        <v>0.104477611940299</v>
      </c>
      <c r="O12" s="16">
        <v>0</v>
      </c>
      <c r="P12" s="16">
        <v>0</v>
      </c>
      <c r="Q12" s="16">
        <v>0</v>
      </c>
      <c r="R12" s="16">
        <v>0</v>
      </c>
      <c r="S12" s="16">
        <v>0.16666666666666699</v>
      </c>
      <c r="T12" s="16">
        <v>0.11111111111111099</v>
      </c>
      <c r="U12" s="16">
        <v>0</v>
      </c>
      <c r="V12" s="16">
        <v>0</v>
      </c>
      <c r="W12" s="16">
        <v>0</v>
      </c>
      <c r="X12" s="16">
        <v>0.4</v>
      </c>
      <c r="Y12" s="16"/>
      <c r="Z12" s="16">
        <v>0.129380053908356</v>
      </c>
      <c r="AA12" s="16">
        <v>0.5</v>
      </c>
    </row>
    <row r="13" spans="2:27" x14ac:dyDescent="0.35">
      <c r="B13" s="17" t="s">
        <v>110</v>
      </c>
      <c r="C13" s="16">
        <v>0.13600000000000001</v>
      </c>
      <c r="D13" s="16">
        <v>0.140794223826715</v>
      </c>
      <c r="E13" s="16">
        <v>3.4482758620689703E-2</v>
      </c>
      <c r="F13" s="16">
        <v>0.175438596491228</v>
      </c>
      <c r="G13" s="16"/>
      <c r="H13" s="16">
        <v>0.16666666666666699</v>
      </c>
      <c r="I13" s="16">
        <v>0.17808219178082199</v>
      </c>
      <c r="J13" s="16">
        <v>5.4054054054054099E-2</v>
      </c>
      <c r="K13" s="16">
        <v>0.14583333333333301</v>
      </c>
      <c r="L13" s="16">
        <v>0.116666666666667</v>
      </c>
      <c r="M13" s="16">
        <v>0</v>
      </c>
      <c r="N13" s="16">
        <v>0.17910447761194001</v>
      </c>
      <c r="O13" s="16">
        <v>0.18181818181818199</v>
      </c>
      <c r="P13" s="16">
        <v>0</v>
      </c>
      <c r="Q13" s="16">
        <v>0.25</v>
      </c>
      <c r="R13" s="16">
        <v>0</v>
      </c>
      <c r="S13" s="16">
        <v>0</v>
      </c>
      <c r="T13" s="16">
        <v>0.11111111111111099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0.134770889487871</v>
      </c>
      <c r="AA13" s="16">
        <v>0.5</v>
      </c>
    </row>
    <row r="14" spans="2:27" x14ac:dyDescent="0.35">
      <c r="B14" s="17" t="s">
        <v>111</v>
      </c>
      <c r="C14" s="16">
        <v>5.6000000000000001E-2</v>
      </c>
      <c r="D14" s="16">
        <v>5.0541516245487403E-2</v>
      </c>
      <c r="E14" s="16">
        <v>0.13793103448275901</v>
      </c>
      <c r="F14" s="16">
        <v>3.5087719298245598E-2</v>
      </c>
      <c r="G14" s="16"/>
      <c r="H14" s="16">
        <v>5.5555555555555601E-2</v>
      </c>
      <c r="I14" s="16">
        <v>4.1095890410958902E-2</v>
      </c>
      <c r="J14" s="16">
        <v>0.108108108108108</v>
      </c>
      <c r="K14" s="16">
        <v>6.25E-2</v>
      </c>
      <c r="L14" s="16">
        <v>3.3333333333333298E-2</v>
      </c>
      <c r="M14" s="16">
        <v>0</v>
      </c>
      <c r="N14" s="16">
        <v>5.9701492537313397E-2</v>
      </c>
      <c r="O14" s="16">
        <v>0</v>
      </c>
      <c r="P14" s="16">
        <v>0</v>
      </c>
      <c r="Q14" s="16">
        <v>0.25</v>
      </c>
      <c r="R14" s="16">
        <v>0</v>
      </c>
      <c r="S14" s="16">
        <v>0.16666666666666699</v>
      </c>
      <c r="T14" s="16">
        <v>0</v>
      </c>
      <c r="U14" s="16">
        <v>0</v>
      </c>
      <c r="V14" s="16">
        <v>0</v>
      </c>
      <c r="W14" s="16">
        <v>0</v>
      </c>
      <c r="X14" s="16">
        <v>0.2</v>
      </c>
      <c r="Y14" s="16"/>
      <c r="Z14" s="16">
        <v>5.3908355795148299E-2</v>
      </c>
      <c r="AA14" s="16">
        <v>0</v>
      </c>
    </row>
    <row r="15" spans="2:27" x14ac:dyDescent="0.35">
      <c r="B15" s="17" t="s">
        <v>112</v>
      </c>
      <c r="C15" s="16">
        <v>5.6000000000000001E-2</v>
      </c>
      <c r="D15" s="16">
        <v>5.0541516245487403E-2</v>
      </c>
      <c r="E15" s="16">
        <v>6.8965517241379296E-2</v>
      </c>
      <c r="F15" s="16">
        <v>3.5087719298245598E-2</v>
      </c>
      <c r="G15" s="16"/>
      <c r="H15" s="16">
        <v>2.7777777777777801E-2</v>
      </c>
      <c r="I15" s="16">
        <v>8.2191780821917804E-2</v>
      </c>
      <c r="J15" s="16">
        <v>8.1081081081081099E-2</v>
      </c>
      <c r="K15" s="16">
        <v>4.1666666666666699E-2</v>
      </c>
      <c r="L15" s="16">
        <v>1.6666666666666701E-2</v>
      </c>
      <c r="M15" s="16">
        <v>0</v>
      </c>
      <c r="N15" s="16">
        <v>8.9552238805970102E-2</v>
      </c>
      <c r="O15" s="16">
        <v>0</v>
      </c>
      <c r="P15" s="16">
        <v>0</v>
      </c>
      <c r="Q15" s="16">
        <v>0.25</v>
      </c>
      <c r="R15" s="16">
        <v>0</v>
      </c>
      <c r="S15" s="16">
        <v>0</v>
      </c>
      <c r="T15" s="16">
        <v>0</v>
      </c>
      <c r="U15" s="16">
        <v>0.2</v>
      </c>
      <c r="V15" s="16">
        <v>0</v>
      </c>
      <c r="W15" s="16">
        <v>0</v>
      </c>
      <c r="X15" s="16">
        <v>0</v>
      </c>
      <c r="Y15" s="16"/>
      <c r="Z15" s="16">
        <v>5.6603773584905703E-2</v>
      </c>
      <c r="AA15" s="16">
        <v>0</v>
      </c>
    </row>
    <row r="16" spans="2:27" x14ac:dyDescent="0.35">
      <c r="B16" s="17" t="s">
        <v>113</v>
      </c>
      <c r="C16" s="16">
        <v>1.6E-2</v>
      </c>
      <c r="D16" s="16">
        <v>1.8050541516245501E-2</v>
      </c>
      <c r="E16" s="16">
        <v>0</v>
      </c>
      <c r="F16" s="16">
        <v>1.7543859649122799E-2</v>
      </c>
      <c r="G16" s="16"/>
      <c r="H16" s="16">
        <v>2.7777777777777801E-2</v>
      </c>
      <c r="I16" s="16">
        <v>0</v>
      </c>
      <c r="J16" s="16">
        <v>5.4054054054054099E-2</v>
      </c>
      <c r="K16" s="16">
        <v>2.0833333333333301E-2</v>
      </c>
      <c r="L16" s="16">
        <v>0</v>
      </c>
      <c r="M16" s="16">
        <v>0.2</v>
      </c>
      <c r="N16" s="16">
        <v>1.49253731343284E-2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/>
      <c r="Z16" s="16">
        <v>1.61725067385445E-2</v>
      </c>
      <c r="AA16" s="16">
        <v>0</v>
      </c>
    </row>
    <row r="17" spans="2:27" x14ac:dyDescent="0.35">
      <c r="B17" s="17" t="s">
        <v>114</v>
      </c>
      <c r="C17" s="16">
        <v>1.8666666666666699E-2</v>
      </c>
      <c r="D17" s="16">
        <v>1.4440433212996401E-2</v>
      </c>
      <c r="E17" s="16">
        <v>3.4482758620689703E-2</v>
      </c>
      <c r="F17" s="16">
        <v>1.7543859649122799E-2</v>
      </c>
      <c r="G17" s="16"/>
      <c r="H17" s="16">
        <v>2.7777777777777801E-2</v>
      </c>
      <c r="I17" s="16">
        <v>1.3698630136986301E-2</v>
      </c>
      <c r="J17" s="16">
        <v>0</v>
      </c>
      <c r="K17" s="16">
        <v>2.0833333333333301E-2</v>
      </c>
      <c r="L17" s="16">
        <v>1.6666666666666701E-2</v>
      </c>
      <c r="M17" s="16">
        <v>0</v>
      </c>
      <c r="N17" s="16">
        <v>1.49253731343284E-2</v>
      </c>
      <c r="O17" s="16">
        <v>9.0909090909090898E-2</v>
      </c>
      <c r="P17" s="16">
        <v>0</v>
      </c>
      <c r="Q17" s="16">
        <v>0</v>
      </c>
      <c r="R17" s="16">
        <v>0</v>
      </c>
      <c r="S17" s="16">
        <v>0</v>
      </c>
      <c r="T17" s="16">
        <v>0.11111111111111099</v>
      </c>
      <c r="U17" s="16">
        <v>0</v>
      </c>
      <c r="V17" s="16">
        <v>0</v>
      </c>
      <c r="W17" s="16">
        <v>0</v>
      </c>
      <c r="X17" s="16">
        <v>0</v>
      </c>
      <c r="Y17" s="16"/>
      <c r="Z17" s="16">
        <v>1.88679245283019E-2</v>
      </c>
      <c r="AA17" s="16">
        <v>0</v>
      </c>
    </row>
    <row r="18" spans="2:27" x14ac:dyDescent="0.35">
      <c r="B18" s="17" t="s">
        <v>115</v>
      </c>
      <c r="C18" s="16">
        <v>2.1333333333333301E-2</v>
      </c>
      <c r="D18" s="16">
        <v>2.5270758122743701E-2</v>
      </c>
      <c r="E18" s="16">
        <v>0</v>
      </c>
      <c r="F18" s="16">
        <v>1.7543859649122799E-2</v>
      </c>
      <c r="G18" s="16"/>
      <c r="H18" s="16">
        <v>0</v>
      </c>
      <c r="I18" s="16">
        <v>2.7397260273972601E-2</v>
      </c>
      <c r="J18" s="16">
        <v>2.7027027027027001E-2</v>
      </c>
      <c r="K18" s="16">
        <v>4.1666666666666699E-2</v>
      </c>
      <c r="L18" s="16">
        <v>1.6666666666666701E-2</v>
      </c>
      <c r="M18" s="16">
        <v>0</v>
      </c>
      <c r="N18" s="16">
        <v>1.49253731343284E-2</v>
      </c>
      <c r="O18" s="16">
        <v>9.0909090909090898E-2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/>
      <c r="Z18" s="16">
        <v>2.15633423180593E-2</v>
      </c>
      <c r="AA18" s="16">
        <v>0</v>
      </c>
    </row>
    <row r="19" spans="2:27" x14ac:dyDescent="0.35">
      <c r="B19" s="17" t="s">
        <v>116</v>
      </c>
      <c r="C19" s="16">
        <v>1.3333333333333299E-2</v>
      </c>
      <c r="D19" s="16">
        <v>7.2202166064982004E-3</v>
      </c>
      <c r="E19" s="16">
        <v>0</v>
      </c>
      <c r="F19" s="16">
        <v>1.7543859649122799E-2</v>
      </c>
      <c r="G19" s="16"/>
      <c r="H19" s="16">
        <v>5.5555555555555601E-2</v>
      </c>
      <c r="I19" s="16">
        <v>0</v>
      </c>
      <c r="J19" s="16">
        <v>0</v>
      </c>
      <c r="K19" s="16">
        <v>2.0833333333333301E-2</v>
      </c>
      <c r="L19" s="16">
        <v>1.6666666666666701E-2</v>
      </c>
      <c r="M19" s="16">
        <v>0</v>
      </c>
      <c r="N19" s="16">
        <v>1.49253731343284E-2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/>
      <c r="Z19" s="16">
        <v>1.3477088948787099E-2</v>
      </c>
      <c r="AA19" s="16">
        <v>0</v>
      </c>
    </row>
    <row r="20" spans="2:27" ht="29" x14ac:dyDescent="0.35">
      <c r="B20" s="17" t="s">
        <v>117</v>
      </c>
      <c r="C20" s="16">
        <v>2.4E-2</v>
      </c>
      <c r="D20" s="16">
        <v>2.5270758122743701E-2</v>
      </c>
      <c r="E20" s="16">
        <v>0</v>
      </c>
      <c r="F20" s="16">
        <v>3.5087719298245598E-2</v>
      </c>
      <c r="G20" s="16"/>
      <c r="H20" s="16">
        <v>0</v>
      </c>
      <c r="I20" s="16">
        <v>0</v>
      </c>
      <c r="J20" s="16">
        <v>5.4054054054054099E-2</v>
      </c>
      <c r="K20" s="16">
        <v>2.0833333333333301E-2</v>
      </c>
      <c r="L20" s="16">
        <v>1.6666666666666701E-2</v>
      </c>
      <c r="M20" s="16">
        <v>0.2</v>
      </c>
      <c r="N20" s="16">
        <v>2.9850746268656699E-2</v>
      </c>
      <c r="O20" s="16">
        <v>9.0909090909090898E-2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0.2</v>
      </c>
      <c r="V20" s="16">
        <v>0</v>
      </c>
      <c r="W20" s="16">
        <v>0</v>
      </c>
      <c r="X20" s="16">
        <v>0</v>
      </c>
      <c r="Y20" s="16"/>
      <c r="Z20" s="16">
        <v>2.4258760107816701E-2</v>
      </c>
      <c r="AA20" s="16">
        <v>0</v>
      </c>
    </row>
    <row r="21" spans="2:27" x14ac:dyDescent="0.35">
      <c r="B21" s="17" t="s">
        <v>54</v>
      </c>
      <c r="C21" s="18">
        <v>2.4E-2</v>
      </c>
      <c r="D21" s="18">
        <v>2.8880866425992802E-2</v>
      </c>
      <c r="E21" s="18">
        <v>0</v>
      </c>
      <c r="F21" s="18">
        <v>1.7543859649122799E-2</v>
      </c>
      <c r="G21" s="18"/>
      <c r="H21" s="18">
        <v>0</v>
      </c>
      <c r="I21" s="18">
        <v>2.7397260273972601E-2</v>
      </c>
      <c r="J21" s="18">
        <v>0</v>
      </c>
      <c r="K21" s="18">
        <v>0</v>
      </c>
      <c r="L21" s="18">
        <v>3.3333333333333298E-2</v>
      </c>
      <c r="M21" s="18">
        <v>0</v>
      </c>
      <c r="N21" s="18">
        <v>4.47761194029851E-2</v>
      </c>
      <c r="O21" s="18">
        <v>0</v>
      </c>
      <c r="P21" s="18">
        <v>0</v>
      </c>
      <c r="Q21" s="18">
        <v>0</v>
      </c>
      <c r="R21" s="18">
        <v>0</v>
      </c>
      <c r="S21" s="18">
        <v>0.16666666666666699</v>
      </c>
      <c r="T21" s="18">
        <v>0.11111111111111099</v>
      </c>
      <c r="U21" s="18">
        <v>0</v>
      </c>
      <c r="V21" s="18">
        <v>0</v>
      </c>
      <c r="W21" s="18">
        <v>0</v>
      </c>
      <c r="X21" s="18">
        <v>0</v>
      </c>
      <c r="Y21" s="18"/>
      <c r="Z21" s="18">
        <v>2.4258760107816701E-2</v>
      </c>
      <c r="AA21" s="18">
        <v>0</v>
      </c>
    </row>
    <row r="22" spans="2:27" x14ac:dyDescent="0.35">
      <c r="B22" s="15"/>
    </row>
    <row r="23" spans="2:27" x14ac:dyDescent="0.35">
      <c r="B23" t="s">
        <v>48</v>
      </c>
    </row>
    <row r="24" spans="2:27" x14ac:dyDescent="0.35">
      <c r="B24" t="s">
        <v>49</v>
      </c>
    </row>
    <row r="26" spans="2:27" x14ac:dyDescent="0.35">
      <c r="B26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A2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120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105</v>
      </c>
      <c r="C8" s="16">
        <v>2.66666666666667E-3</v>
      </c>
      <c r="D8" s="16">
        <v>3.6101083032491002E-3</v>
      </c>
      <c r="E8" s="16">
        <v>0</v>
      </c>
      <c r="F8" s="16">
        <v>0</v>
      </c>
      <c r="G8" s="16"/>
      <c r="H8" s="16">
        <v>2.7777777777777801E-2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/>
      <c r="Z8" s="16">
        <v>2.6954177897574099E-3</v>
      </c>
      <c r="AA8" s="16">
        <v>0</v>
      </c>
    </row>
    <row r="9" spans="2:27" x14ac:dyDescent="0.35">
      <c r="B9" s="17" t="s">
        <v>106</v>
      </c>
      <c r="C9" s="16">
        <v>0.21866666666666701</v>
      </c>
      <c r="D9" s="16">
        <v>0.20938628158844799</v>
      </c>
      <c r="E9" s="16">
        <v>0.24137931034482801</v>
      </c>
      <c r="F9" s="16">
        <v>0.24561403508771901</v>
      </c>
      <c r="G9" s="16"/>
      <c r="H9" s="16">
        <v>0.36111111111111099</v>
      </c>
      <c r="I9" s="16">
        <v>0.19178082191780799</v>
      </c>
      <c r="J9" s="16">
        <v>0.135135135135135</v>
      </c>
      <c r="K9" s="16">
        <v>0.25</v>
      </c>
      <c r="L9" s="16">
        <v>0.25</v>
      </c>
      <c r="M9" s="16">
        <v>0.2</v>
      </c>
      <c r="N9" s="16">
        <v>0.14925373134328401</v>
      </c>
      <c r="O9" s="16">
        <v>0.18181818181818199</v>
      </c>
      <c r="P9" s="16">
        <v>0</v>
      </c>
      <c r="Q9" s="16">
        <v>0.25</v>
      </c>
      <c r="R9" s="16">
        <v>0.5</v>
      </c>
      <c r="S9" s="16">
        <v>0</v>
      </c>
      <c r="T9" s="16">
        <v>0.33333333333333298</v>
      </c>
      <c r="U9" s="16">
        <v>0.2</v>
      </c>
      <c r="V9" s="16">
        <v>0</v>
      </c>
      <c r="W9" s="16">
        <v>1</v>
      </c>
      <c r="X9" s="16">
        <v>0.4</v>
      </c>
      <c r="Y9" s="16"/>
      <c r="Z9" s="16">
        <v>0.21832884097034999</v>
      </c>
      <c r="AA9" s="16">
        <v>0</v>
      </c>
    </row>
    <row r="10" spans="2:27" x14ac:dyDescent="0.35">
      <c r="B10" s="17" t="s">
        <v>107</v>
      </c>
      <c r="C10" s="16">
        <v>0.192</v>
      </c>
      <c r="D10" s="16">
        <v>0.18772563176895299</v>
      </c>
      <c r="E10" s="16">
        <v>0.34482758620689702</v>
      </c>
      <c r="F10" s="16">
        <v>0.175438596491228</v>
      </c>
      <c r="G10" s="16"/>
      <c r="H10" s="16">
        <v>0.11111111111111099</v>
      </c>
      <c r="I10" s="16">
        <v>0.17808219178082199</v>
      </c>
      <c r="J10" s="16">
        <v>0.24324324324324301</v>
      </c>
      <c r="K10" s="16">
        <v>0.104166666666667</v>
      </c>
      <c r="L10" s="16">
        <v>0.233333333333333</v>
      </c>
      <c r="M10" s="16">
        <v>0</v>
      </c>
      <c r="N10" s="16">
        <v>0.14925373134328401</v>
      </c>
      <c r="O10" s="16">
        <v>0.18181818181818199</v>
      </c>
      <c r="P10" s="16">
        <v>0.66666666666666696</v>
      </c>
      <c r="Q10" s="16">
        <v>0.25</v>
      </c>
      <c r="R10" s="16">
        <v>0.5</v>
      </c>
      <c r="S10" s="16">
        <v>0.83333333333333304</v>
      </c>
      <c r="T10" s="16">
        <v>0</v>
      </c>
      <c r="U10" s="16">
        <v>0.6</v>
      </c>
      <c r="V10" s="16">
        <v>1</v>
      </c>
      <c r="W10" s="16">
        <v>0</v>
      </c>
      <c r="X10" s="16">
        <v>0.2</v>
      </c>
      <c r="Y10" s="16"/>
      <c r="Z10" s="16">
        <v>0.19407008086253399</v>
      </c>
      <c r="AA10" s="16">
        <v>0</v>
      </c>
    </row>
    <row r="11" spans="2:27" x14ac:dyDescent="0.35">
      <c r="B11" s="17" t="s">
        <v>108</v>
      </c>
      <c r="C11" s="16">
        <v>0.20266666666666699</v>
      </c>
      <c r="D11" s="16">
        <v>0.22021660649819499</v>
      </c>
      <c r="E11" s="16">
        <v>0.13793103448275901</v>
      </c>
      <c r="F11" s="16">
        <v>0.175438596491228</v>
      </c>
      <c r="G11" s="16"/>
      <c r="H11" s="16">
        <v>0.194444444444444</v>
      </c>
      <c r="I11" s="16">
        <v>0.232876712328767</v>
      </c>
      <c r="J11" s="16">
        <v>0.135135135135135</v>
      </c>
      <c r="K11" s="16">
        <v>0.20833333333333301</v>
      </c>
      <c r="L11" s="16">
        <v>0.21666666666666701</v>
      </c>
      <c r="M11" s="16">
        <v>0.2</v>
      </c>
      <c r="N11" s="16">
        <v>0.20895522388059701</v>
      </c>
      <c r="O11" s="16">
        <v>0.27272727272727298</v>
      </c>
      <c r="P11" s="16">
        <v>0.33333333333333298</v>
      </c>
      <c r="Q11" s="16">
        <v>0.25</v>
      </c>
      <c r="R11" s="16">
        <v>0</v>
      </c>
      <c r="S11" s="16">
        <v>0</v>
      </c>
      <c r="T11" s="16">
        <v>0.33333333333333298</v>
      </c>
      <c r="U11" s="16">
        <v>0</v>
      </c>
      <c r="V11" s="16">
        <v>0</v>
      </c>
      <c r="W11" s="16">
        <v>0</v>
      </c>
      <c r="X11" s="16">
        <v>0.2</v>
      </c>
      <c r="Y11" s="16"/>
      <c r="Z11" s="16">
        <v>0.204851752021563</v>
      </c>
      <c r="AA11" s="16">
        <v>0</v>
      </c>
    </row>
    <row r="12" spans="2:27" x14ac:dyDescent="0.35">
      <c r="B12" s="17" t="s">
        <v>109</v>
      </c>
      <c r="C12" s="16">
        <v>0.12533333333333299</v>
      </c>
      <c r="D12" s="16">
        <v>0.115523465703971</v>
      </c>
      <c r="E12" s="16">
        <v>0.10344827586206901</v>
      </c>
      <c r="F12" s="16">
        <v>0.19298245614035101</v>
      </c>
      <c r="G12" s="16"/>
      <c r="H12" s="16">
        <v>0.13888888888888901</v>
      </c>
      <c r="I12" s="16">
        <v>0.13698630136986301</v>
      </c>
      <c r="J12" s="16">
        <v>0.108108108108108</v>
      </c>
      <c r="K12" s="16">
        <v>0.1875</v>
      </c>
      <c r="L12" s="16">
        <v>0.1</v>
      </c>
      <c r="M12" s="16">
        <v>0.2</v>
      </c>
      <c r="N12" s="16">
        <v>0.14925373134328401</v>
      </c>
      <c r="O12" s="16">
        <v>0</v>
      </c>
      <c r="P12" s="16">
        <v>0</v>
      </c>
      <c r="Q12" s="16">
        <v>0</v>
      </c>
      <c r="R12" s="16">
        <v>0</v>
      </c>
      <c r="S12" s="16">
        <v>0.16666666666666699</v>
      </c>
      <c r="T12" s="16">
        <v>0.11111111111111099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0.12129380053908401</v>
      </c>
      <c r="AA12" s="16">
        <v>1</v>
      </c>
    </row>
    <row r="13" spans="2:27" x14ac:dyDescent="0.35">
      <c r="B13" s="17" t="s">
        <v>110</v>
      </c>
      <c r="C13" s="16">
        <v>6.4000000000000001E-2</v>
      </c>
      <c r="D13" s="16">
        <v>7.5812274368231E-2</v>
      </c>
      <c r="E13" s="16">
        <v>0</v>
      </c>
      <c r="F13" s="16">
        <v>5.2631578947368397E-2</v>
      </c>
      <c r="G13" s="16"/>
      <c r="H13" s="16">
        <v>2.7777777777777801E-2</v>
      </c>
      <c r="I13" s="16">
        <v>5.4794520547945202E-2</v>
      </c>
      <c r="J13" s="16">
        <v>8.1081081081081099E-2</v>
      </c>
      <c r="K13" s="16">
        <v>6.25E-2</v>
      </c>
      <c r="L13" s="16">
        <v>0.05</v>
      </c>
      <c r="M13" s="16">
        <v>0.2</v>
      </c>
      <c r="N13" s="16">
        <v>0.104477611940299</v>
      </c>
      <c r="O13" s="16">
        <v>9.0909090909090898E-2</v>
      </c>
      <c r="P13" s="16">
        <v>0</v>
      </c>
      <c r="Q13" s="16">
        <v>0.25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6.4690026954177901E-2</v>
      </c>
      <c r="AA13" s="16">
        <v>0</v>
      </c>
    </row>
    <row r="14" spans="2:27" x14ac:dyDescent="0.35">
      <c r="B14" s="17" t="s">
        <v>111</v>
      </c>
      <c r="C14" s="16">
        <v>3.7333333333333302E-2</v>
      </c>
      <c r="D14" s="16">
        <v>3.2490974729241902E-2</v>
      </c>
      <c r="E14" s="16">
        <v>6.8965517241379296E-2</v>
      </c>
      <c r="F14" s="16">
        <v>1.7543859649122799E-2</v>
      </c>
      <c r="G14" s="16"/>
      <c r="H14" s="16">
        <v>2.7777777777777801E-2</v>
      </c>
      <c r="I14" s="16">
        <v>5.4794520547945202E-2</v>
      </c>
      <c r="J14" s="16">
        <v>8.1081081081081099E-2</v>
      </c>
      <c r="K14" s="16">
        <v>4.1666666666666699E-2</v>
      </c>
      <c r="L14" s="16">
        <v>1.6666666666666701E-2</v>
      </c>
      <c r="M14" s="16">
        <v>0.2</v>
      </c>
      <c r="N14" s="16">
        <v>2.9850746268656699E-2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3.5040431266846403E-2</v>
      </c>
      <c r="AA14" s="16">
        <v>0</v>
      </c>
    </row>
    <row r="15" spans="2:27" x14ac:dyDescent="0.35">
      <c r="B15" s="17" t="s">
        <v>112</v>
      </c>
      <c r="C15" s="16">
        <v>4.8000000000000001E-2</v>
      </c>
      <c r="D15" s="16">
        <v>4.3321299638989202E-2</v>
      </c>
      <c r="E15" s="16">
        <v>6.8965517241379296E-2</v>
      </c>
      <c r="F15" s="16">
        <v>1.7543859649122799E-2</v>
      </c>
      <c r="G15" s="16"/>
      <c r="H15" s="16">
        <v>5.5555555555555601E-2</v>
      </c>
      <c r="I15" s="16">
        <v>6.8493150684931503E-2</v>
      </c>
      <c r="J15" s="16">
        <v>2.7027027027027001E-2</v>
      </c>
      <c r="K15" s="16">
        <v>4.1666666666666699E-2</v>
      </c>
      <c r="L15" s="16">
        <v>1.6666666666666701E-2</v>
      </c>
      <c r="M15" s="16">
        <v>0</v>
      </c>
      <c r="N15" s="16">
        <v>8.9552238805970102E-2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0.2</v>
      </c>
      <c r="Y15" s="16"/>
      <c r="Z15" s="16">
        <v>4.8517520215633402E-2</v>
      </c>
      <c r="AA15" s="16">
        <v>0</v>
      </c>
    </row>
    <row r="16" spans="2:27" x14ac:dyDescent="0.35">
      <c r="B16" s="17" t="s">
        <v>113</v>
      </c>
      <c r="C16" s="16">
        <v>1.3333333333333299E-2</v>
      </c>
      <c r="D16" s="16">
        <v>1.0830324909747301E-2</v>
      </c>
      <c r="E16" s="16">
        <v>0</v>
      </c>
      <c r="F16" s="16">
        <v>1.7543859649122799E-2</v>
      </c>
      <c r="G16" s="16"/>
      <c r="H16" s="16">
        <v>2.7777777777777801E-2</v>
      </c>
      <c r="I16" s="16">
        <v>0</v>
      </c>
      <c r="J16" s="16">
        <v>5.4054054054054099E-2</v>
      </c>
      <c r="K16" s="16">
        <v>0</v>
      </c>
      <c r="L16" s="16">
        <v>0</v>
      </c>
      <c r="M16" s="16">
        <v>0</v>
      </c>
      <c r="N16" s="16">
        <v>2.9850746268656699E-2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/>
      <c r="Z16" s="16">
        <v>1.3477088948787099E-2</v>
      </c>
      <c r="AA16" s="16">
        <v>0</v>
      </c>
    </row>
    <row r="17" spans="2:27" x14ac:dyDescent="0.35">
      <c r="B17" s="17" t="s">
        <v>114</v>
      </c>
      <c r="C17" s="16">
        <v>2.1333333333333301E-2</v>
      </c>
      <c r="D17" s="16">
        <v>1.4440433212996401E-2</v>
      </c>
      <c r="E17" s="16">
        <v>3.4482758620689703E-2</v>
      </c>
      <c r="F17" s="16">
        <v>3.5087719298245598E-2</v>
      </c>
      <c r="G17" s="16"/>
      <c r="H17" s="16">
        <v>2.7777777777777801E-2</v>
      </c>
      <c r="I17" s="16">
        <v>2.7397260273972601E-2</v>
      </c>
      <c r="J17" s="16">
        <v>5.4054054054054099E-2</v>
      </c>
      <c r="K17" s="16">
        <v>2.0833333333333301E-2</v>
      </c>
      <c r="L17" s="16">
        <v>1.6666666666666701E-2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0.11111111111111099</v>
      </c>
      <c r="U17" s="16">
        <v>0</v>
      </c>
      <c r="V17" s="16">
        <v>0</v>
      </c>
      <c r="W17" s="16">
        <v>0</v>
      </c>
      <c r="X17" s="16">
        <v>0</v>
      </c>
      <c r="Y17" s="16"/>
      <c r="Z17" s="16">
        <v>2.15633423180593E-2</v>
      </c>
      <c r="AA17" s="16">
        <v>0</v>
      </c>
    </row>
    <row r="18" spans="2:27" x14ac:dyDescent="0.35">
      <c r="B18" s="17" t="s">
        <v>115</v>
      </c>
      <c r="C18" s="16">
        <v>1.6E-2</v>
      </c>
      <c r="D18" s="16">
        <v>2.1660649819494601E-2</v>
      </c>
      <c r="E18" s="16">
        <v>0</v>
      </c>
      <c r="F18" s="16">
        <v>0</v>
      </c>
      <c r="G18" s="16"/>
      <c r="H18" s="16">
        <v>0</v>
      </c>
      <c r="I18" s="16">
        <v>1.3698630136986301E-2</v>
      </c>
      <c r="J18" s="16">
        <v>0</v>
      </c>
      <c r="K18" s="16">
        <v>2.0833333333333301E-2</v>
      </c>
      <c r="L18" s="16">
        <v>1.6666666666666701E-2</v>
      </c>
      <c r="M18" s="16">
        <v>0</v>
      </c>
      <c r="N18" s="16">
        <v>2.9850746268656699E-2</v>
      </c>
      <c r="O18" s="16">
        <v>9.0909090909090898E-2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/>
      <c r="Z18" s="16">
        <v>1.61725067385445E-2</v>
      </c>
      <c r="AA18" s="16">
        <v>0</v>
      </c>
    </row>
    <row r="19" spans="2:27" x14ac:dyDescent="0.35">
      <c r="B19" s="17" t="s">
        <v>116</v>
      </c>
      <c r="C19" s="16">
        <v>2.66666666666667E-3</v>
      </c>
      <c r="D19" s="16">
        <v>0</v>
      </c>
      <c r="E19" s="16">
        <v>0</v>
      </c>
      <c r="F19" s="16">
        <v>1.7543859649122799E-2</v>
      </c>
      <c r="G19" s="16"/>
      <c r="H19" s="16">
        <v>0</v>
      </c>
      <c r="I19" s="16">
        <v>0</v>
      </c>
      <c r="J19" s="16">
        <v>0</v>
      </c>
      <c r="K19" s="16">
        <v>2.0833333333333301E-2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/>
      <c r="Z19" s="16">
        <v>2.6954177897574099E-3</v>
      </c>
      <c r="AA19" s="16">
        <v>0</v>
      </c>
    </row>
    <row r="20" spans="2:27" ht="29" x14ac:dyDescent="0.35">
      <c r="B20" s="17" t="s">
        <v>119</v>
      </c>
      <c r="C20" s="16">
        <v>1.6E-2</v>
      </c>
      <c r="D20" s="16">
        <v>1.8050541516245501E-2</v>
      </c>
      <c r="E20" s="16">
        <v>0</v>
      </c>
      <c r="F20" s="16">
        <v>1.7543859649122799E-2</v>
      </c>
      <c r="G20" s="16"/>
      <c r="H20" s="16">
        <v>0</v>
      </c>
      <c r="I20" s="16">
        <v>0</v>
      </c>
      <c r="J20" s="16">
        <v>0</v>
      </c>
      <c r="K20" s="16">
        <v>2.0833333333333301E-2</v>
      </c>
      <c r="L20" s="16">
        <v>1.6666666666666701E-2</v>
      </c>
      <c r="M20" s="16">
        <v>0</v>
      </c>
      <c r="N20" s="16">
        <v>1.49253731343284E-2</v>
      </c>
      <c r="O20" s="16">
        <v>9.0909090909090898E-2</v>
      </c>
      <c r="P20" s="16">
        <v>0</v>
      </c>
      <c r="Q20" s="16">
        <v>0</v>
      </c>
      <c r="R20" s="16">
        <v>0</v>
      </c>
      <c r="S20" s="16">
        <v>0</v>
      </c>
      <c r="T20" s="16">
        <v>0.11111111111111099</v>
      </c>
      <c r="U20" s="16">
        <v>0.2</v>
      </c>
      <c r="V20" s="16">
        <v>0</v>
      </c>
      <c r="W20" s="16">
        <v>0</v>
      </c>
      <c r="X20" s="16">
        <v>0</v>
      </c>
      <c r="Y20" s="16"/>
      <c r="Z20" s="16">
        <v>1.61725067385445E-2</v>
      </c>
      <c r="AA20" s="16">
        <v>0</v>
      </c>
    </row>
    <row r="21" spans="2:27" x14ac:dyDescent="0.35">
      <c r="B21" s="17" t="s">
        <v>54</v>
      </c>
      <c r="C21" s="18">
        <v>0.04</v>
      </c>
      <c r="D21" s="18">
        <v>4.6931407942238303E-2</v>
      </c>
      <c r="E21" s="18">
        <v>0</v>
      </c>
      <c r="F21" s="18">
        <v>3.5087719298245598E-2</v>
      </c>
      <c r="G21" s="18"/>
      <c r="H21" s="18">
        <v>0</v>
      </c>
      <c r="I21" s="18">
        <v>4.1095890410958902E-2</v>
      </c>
      <c r="J21" s="18">
        <v>8.1081081081081099E-2</v>
      </c>
      <c r="K21" s="18">
        <v>2.0833333333333301E-2</v>
      </c>
      <c r="L21" s="18">
        <v>6.6666666666666693E-2</v>
      </c>
      <c r="M21" s="18">
        <v>0</v>
      </c>
      <c r="N21" s="18">
        <v>4.47761194029851E-2</v>
      </c>
      <c r="O21" s="18">
        <v>9.0909090909090898E-2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/>
      <c r="Z21" s="18">
        <v>4.0431266846361197E-2</v>
      </c>
      <c r="AA21" s="18">
        <v>0</v>
      </c>
    </row>
    <row r="22" spans="2:27" x14ac:dyDescent="0.35">
      <c r="B22" s="15"/>
    </row>
    <row r="23" spans="2:27" x14ac:dyDescent="0.35">
      <c r="B23" t="s">
        <v>48</v>
      </c>
    </row>
    <row r="24" spans="2:27" x14ac:dyDescent="0.35">
      <c r="B24" t="s">
        <v>49</v>
      </c>
    </row>
    <row r="26" spans="2:27" x14ac:dyDescent="0.35">
      <c r="B26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A2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122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105</v>
      </c>
      <c r="C8" s="16">
        <v>3.46666666666667E-2</v>
      </c>
      <c r="D8" s="16">
        <v>3.9711191335740102E-2</v>
      </c>
      <c r="E8" s="16">
        <v>0</v>
      </c>
      <c r="F8" s="16">
        <v>0</v>
      </c>
      <c r="G8" s="16"/>
      <c r="H8" s="16">
        <v>5.5555555555555601E-2</v>
      </c>
      <c r="I8" s="16">
        <v>4.1095890410958902E-2</v>
      </c>
      <c r="J8" s="16">
        <v>2.7027027027027001E-2</v>
      </c>
      <c r="K8" s="16">
        <v>2.0833333333333301E-2</v>
      </c>
      <c r="L8" s="16">
        <v>3.3333333333333298E-2</v>
      </c>
      <c r="M8" s="16">
        <v>0</v>
      </c>
      <c r="N8" s="16">
        <v>1.49253731343284E-2</v>
      </c>
      <c r="O8" s="16">
        <v>9.0909090909090898E-2</v>
      </c>
      <c r="P8" s="16">
        <v>0.33333333333333298</v>
      </c>
      <c r="Q8" s="16">
        <v>0</v>
      </c>
      <c r="R8" s="16">
        <v>0.5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/>
      <c r="Z8" s="16">
        <v>3.5040431266846403E-2</v>
      </c>
      <c r="AA8" s="16">
        <v>0</v>
      </c>
    </row>
    <row r="9" spans="2:27" x14ac:dyDescent="0.35">
      <c r="B9" s="17" t="s">
        <v>106</v>
      </c>
      <c r="C9" s="16">
        <v>0.28266666666666701</v>
      </c>
      <c r="D9" s="16">
        <v>0.28519855595667898</v>
      </c>
      <c r="E9" s="16">
        <v>0.31034482758620702</v>
      </c>
      <c r="F9" s="16">
        <v>0.29824561403508798</v>
      </c>
      <c r="G9" s="16"/>
      <c r="H9" s="16">
        <v>0.38888888888888901</v>
      </c>
      <c r="I9" s="16">
        <v>0.219178082191781</v>
      </c>
      <c r="J9" s="16">
        <v>0.21621621621621601</v>
      </c>
      <c r="K9" s="16">
        <v>0.27083333333333298</v>
      </c>
      <c r="L9" s="16">
        <v>0.38333333333333303</v>
      </c>
      <c r="M9" s="16">
        <v>0.2</v>
      </c>
      <c r="N9" s="16">
        <v>0.20895522388059701</v>
      </c>
      <c r="O9" s="16">
        <v>0.18181818181818199</v>
      </c>
      <c r="P9" s="16">
        <v>0.33333333333333298</v>
      </c>
      <c r="Q9" s="16">
        <v>0.5</v>
      </c>
      <c r="R9" s="16">
        <v>0</v>
      </c>
      <c r="S9" s="16">
        <v>0.5</v>
      </c>
      <c r="T9" s="16">
        <v>0.33333333333333298</v>
      </c>
      <c r="U9" s="16">
        <v>0.6</v>
      </c>
      <c r="V9" s="16">
        <v>0</v>
      </c>
      <c r="W9" s="16">
        <v>1</v>
      </c>
      <c r="X9" s="16">
        <v>0.2</v>
      </c>
      <c r="Y9" s="16"/>
      <c r="Z9" s="16">
        <v>0.28571428571428598</v>
      </c>
      <c r="AA9" s="16">
        <v>0</v>
      </c>
    </row>
    <row r="10" spans="2:27" x14ac:dyDescent="0.35">
      <c r="B10" s="17" t="s">
        <v>107</v>
      </c>
      <c r="C10" s="16">
        <v>0.21333333333333299</v>
      </c>
      <c r="D10" s="16">
        <v>0.20577617328519901</v>
      </c>
      <c r="E10" s="16">
        <v>0.24137931034482801</v>
      </c>
      <c r="F10" s="16">
        <v>0.24561403508771901</v>
      </c>
      <c r="G10" s="16"/>
      <c r="H10" s="16">
        <v>0.16666666666666699</v>
      </c>
      <c r="I10" s="16">
        <v>0.26027397260273999</v>
      </c>
      <c r="J10" s="16">
        <v>0.29729729729729698</v>
      </c>
      <c r="K10" s="16">
        <v>0.16666666666666699</v>
      </c>
      <c r="L10" s="16">
        <v>0.233333333333333</v>
      </c>
      <c r="M10" s="16">
        <v>0</v>
      </c>
      <c r="N10" s="16">
        <v>0.14925373134328401</v>
      </c>
      <c r="O10" s="16">
        <v>0.27272727272727298</v>
      </c>
      <c r="P10" s="16">
        <v>0</v>
      </c>
      <c r="Q10" s="16">
        <v>0</v>
      </c>
      <c r="R10" s="16">
        <v>0.5</v>
      </c>
      <c r="S10" s="16">
        <v>0</v>
      </c>
      <c r="T10" s="16">
        <v>0.22222222222222199</v>
      </c>
      <c r="U10" s="16">
        <v>0.2</v>
      </c>
      <c r="V10" s="16">
        <v>1</v>
      </c>
      <c r="W10" s="16">
        <v>0</v>
      </c>
      <c r="X10" s="16">
        <v>0.6</v>
      </c>
      <c r="Y10" s="16"/>
      <c r="Z10" s="16">
        <v>0.21293800539083599</v>
      </c>
      <c r="AA10" s="16">
        <v>0</v>
      </c>
    </row>
    <row r="11" spans="2:27" x14ac:dyDescent="0.35">
      <c r="B11" s="17" t="s">
        <v>108</v>
      </c>
      <c r="C11" s="16">
        <v>0.13866666666666699</v>
      </c>
      <c r="D11" s="16">
        <v>0.151624548736462</v>
      </c>
      <c r="E11" s="16">
        <v>0.13793103448275901</v>
      </c>
      <c r="F11" s="16">
        <v>0.105263157894737</v>
      </c>
      <c r="G11" s="16"/>
      <c r="H11" s="16">
        <v>0.16666666666666699</v>
      </c>
      <c r="I11" s="16">
        <v>0.123287671232877</v>
      </c>
      <c r="J11" s="16">
        <v>5.4054054054054099E-2</v>
      </c>
      <c r="K11" s="16">
        <v>0.20833333333333301</v>
      </c>
      <c r="L11" s="16">
        <v>0.133333333333333</v>
      </c>
      <c r="M11" s="16">
        <v>0.4</v>
      </c>
      <c r="N11" s="16">
        <v>0.17910447761194001</v>
      </c>
      <c r="O11" s="16">
        <v>9.0909090909090898E-2</v>
      </c>
      <c r="P11" s="16">
        <v>0</v>
      </c>
      <c r="Q11" s="16">
        <v>0.25</v>
      </c>
      <c r="R11" s="16">
        <v>0</v>
      </c>
      <c r="S11" s="16">
        <v>0.16666666666666699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0.140161725067385</v>
      </c>
      <c r="AA11" s="16">
        <v>0</v>
      </c>
    </row>
    <row r="12" spans="2:27" x14ac:dyDescent="0.35">
      <c r="B12" s="17" t="s">
        <v>109</v>
      </c>
      <c r="C12" s="16">
        <v>0.12266666666666701</v>
      </c>
      <c r="D12" s="16">
        <v>0.12635379061371799</v>
      </c>
      <c r="E12" s="16">
        <v>0.10344827586206901</v>
      </c>
      <c r="F12" s="16">
        <v>0.12280701754386</v>
      </c>
      <c r="G12" s="16"/>
      <c r="H12" s="16">
        <v>8.3333333333333301E-2</v>
      </c>
      <c r="I12" s="16">
        <v>0.20547945205479501</v>
      </c>
      <c r="J12" s="16">
        <v>0.162162162162162</v>
      </c>
      <c r="K12" s="16">
        <v>0.14583333333333301</v>
      </c>
      <c r="L12" s="16">
        <v>3.3333333333333298E-2</v>
      </c>
      <c r="M12" s="16">
        <v>0</v>
      </c>
      <c r="N12" s="16">
        <v>0.134328358208955</v>
      </c>
      <c r="O12" s="16">
        <v>0.18181818181818199</v>
      </c>
      <c r="P12" s="16">
        <v>0.33333333333333298</v>
      </c>
      <c r="Q12" s="16">
        <v>0.25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0.11859838274932601</v>
      </c>
      <c r="AA12" s="16">
        <v>1</v>
      </c>
    </row>
    <row r="13" spans="2:27" x14ac:dyDescent="0.35">
      <c r="B13" s="17" t="s">
        <v>110</v>
      </c>
      <c r="C13" s="16">
        <v>5.06666666666667E-2</v>
      </c>
      <c r="D13" s="16">
        <v>3.9711191335740102E-2</v>
      </c>
      <c r="E13" s="16">
        <v>6.8965517241379296E-2</v>
      </c>
      <c r="F13" s="16">
        <v>7.0175438596491196E-2</v>
      </c>
      <c r="G13" s="16"/>
      <c r="H13" s="16">
        <v>2.7777777777777801E-2</v>
      </c>
      <c r="I13" s="16">
        <v>4.1095890410958902E-2</v>
      </c>
      <c r="J13" s="16">
        <v>5.4054054054054099E-2</v>
      </c>
      <c r="K13" s="16">
        <v>4.1666666666666699E-2</v>
      </c>
      <c r="L13" s="16">
        <v>6.6666666666666693E-2</v>
      </c>
      <c r="M13" s="16">
        <v>0.2</v>
      </c>
      <c r="N13" s="16">
        <v>7.4626865671641798E-2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0.2</v>
      </c>
      <c r="Y13" s="16"/>
      <c r="Z13" s="16">
        <v>4.8517520215633402E-2</v>
      </c>
      <c r="AA13" s="16">
        <v>0</v>
      </c>
    </row>
    <row r="14" spans="2:27" x14ac:dyDescent="0.35">
      <c r="B14" s="17" t="s">
        <v>111</v>
      </c>
      <c r="C14" s="16">
        <v>2.66666666666667E-2</v>
      </c>
      <c r="D14" s="16">
        <v>3.2490974729241902E-2</v>
      </c>
      <c r="E14" s="16">
        <v>0</v>
      </c>
      <c r="F14" s="16">
        <v>1.7543859649122799E-2</v>
      </c>
      <c r="G14" s="16"/>
      <c r="H14" s="16">
        <v>2.7777777777777801E-2</v>
      </c>
      <c r="I14" s="16">
        <v>2.7397260273972601E-2</v>
      </c>
      <c r="J14" s="16">
        <v>2.7027027027027001E-2</v>
      </c>
      <c r="K14" s="16">
        <v>0</v>
      </c>
      <c r="L14" s="16">
        <v>1.6666666666666701E-2</v>
      </c>
      <c r="M14" s="16">
        <v>0</v>
      </c>
      <c r="N14" s="16">
        <v>4.47761194029851E-2</v>
      </c>
      <c r="O14" s="16">
        <v>0</v>
      </c>
      <c r="P14" s="16">
        <v>0</v>
      </c>
      <c r="Q14" s="16">
        <v>0</v>
      </c>
      <c r="R14" s="16">
        <v>0</v>
      </c>
      <c r="S14" s="16">
        <v>0.16666666666666699</v>
      </c>
      <c r="T14" s="16">
        <v>0.11111111111111099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2.6954177897574101E-2</v>
      </c>
      <c r="AA14" s="16">
        <v>0</v>
      </c>
    </row>
    <row r="15" spans="2:27" x14ac:dyDescent="0.35">
      <c r="B15" s="17" t="s">
        <v>112</v>
      </c>
      <c r="C15" s="16">
        <v>4.26666666666667E-2</v>
      </c>
      <c r="D15" s="16">
        <v>3.2490974729241902E-2</v>
      </c>
      <c r="E15" s="16">
        <v>3.4482758620689703E-2</v>
      </c>
      <c r="F15" s="16">
        <v>5.2631578947368397E-2</v>
      </c>
      <c r="G15" s="16"/>
      <c r="H15" s="16">
        <v>2.7777777777777801E-2</v>
      </c>
      <c r="I15" s="16">
        <v>5.4794520547945202E-2</v>
      </c>
      <c r="J15" s="16">
        <v>2.7027027027027001E-2</v>
      </c>
      <c r="K15" s="16">
        <v>2.0833333333333301E-2</v>
      </c>
      <c r="L15" s="16">
        <v>1.6666666666666701E-2</v>
      </c>
      <c r="M15" s="16">
        <v>0.2</v>
      </c>
      <c r="N15" s="16">
        <v>8.9552238805970102E-2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0.11111111111111099</v>
      </c>
      <c r="U15" s="16">
        <v>0</v>
      </c>
      <c r="V15" s="16">
        <v>0</v>
      </c>
      <c r="W15" s="16">
        <v>0</v>
      </c>
      <c r="X15" s="16">
        <v>0</v>
      </c>
      <c r="Y15" s="16"/>
      <c r="Z15" s="16">
        <v>4.3126684636118601E-2</v>
      </c>
      <c r="AA15" s="16">
        <v>0</v>
      </c>
    </row>
    <row r="16" spans="2:27" x14ac:dyDescent="0.35">
      <c r="B16" s="17" t="s">
        <v>113</v>
      </c>
      <c r="C16" s="16">
        <v>2.66666666666667E-3</v>
      </c>
      <c r="D16" s="16">
        <v>3.6101083032491002E-3</v>
      </c>
      <c r="E16" s="16">
        <v>0</v>
      </c>
      <c r="F16" s="16">
        <v>0</v>
      </c>
      <c r="G16" s="16"/>
      <c r="H16" s="16">
        <v>0</v>
      </c>
      <c r="I16" s="16">
        <v>0</v>
      </c>
      <c r="J16" s="16">
        <v>0</v>
      </c>
      <c r="K16" s="16">
        <v>2.0833333333333301E-2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/>
      <c r="Z16" s="16">
        <v>2.6954177897574099E-3</v>
      </c>
      <c r="AA16" s="16">
        <v>0</v>
      </c>
    </row>
    <row r="17" spans="2:27" x14ac:dyDescent="0.35">
      <c r="B17" s="17" t="s">
        <v>114</v>
      </c>
      <c r="C17" s="16">
        <v>1.6E-2</v>
      </c>
      <c r="D17" s="16">
        <v>1.0830324909747301E-2</v>
      </c>
      <c r="E17" s="16">
        <v>3.4482758620689703E-2</v>
      </c>
      <c r="F17" s="16">
        <v>1.7543859649122799E-2</v>
      </c>
      <c r="G17" s="16"/>
      <c r="H17" s="16">
        <v>2.7777777777777801E-2</v>
      </c>
      <c r="I17" s="16">
        <v>1.3698630136986301E-2</v>
      </c>
      <c r="J17" s="16">
        <v>8.1081081081081099E-2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0.11111111111111099</v>
      </c>
      <c r="U17" s="16">
        <v>0</v>
      </c>
      <c r="V17" s="16">
        <v>0</v>
      </c>
      <c r="W17" s="16">
        <v>0</v>
      </c>
      <c r="X17" s="16">
        <v>0</v>
      </c>
      <c r="Y17" s="16"/>
      <c r="Z17" s="16">
        <v>1.61725067385445E-2</v>
      </c>
      <c r="AA17" s="16">
        <v>0</v>
      </c>
    </row>
    <row r="18" spans="2:27" x14ac:dyDescent="0.35">
      <c r="B18" s="17" t="s">
        <v>115</v>
      </c>
      <c r="C18" s="16">
        <v>8.0000000000000002E-3</v>
      </c>
      <c r="D18" s="16">
        <v>1.0830324909747301E-2</v>
      </c>
      <c r="E18" s="16">
        <v>0</v>
      </c>
      <c r="F18" s="16">
        <v>0</v>
      </c>
      <c r="G18" s="16"/>
      <c r="H18" s="16">
        <v>2.7777777777777801E-2</v>
      </c>
      <c r="I18" s="16">
        <v>1.3698630136986301E-2</v>
      </c>
      <c r="J18" s="16">
        <v>0</v>
      </c>
      <c r="K18" s="16">
        <v>2.0833333333333301E-2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/>
      <c r="Z18" s="16">
        <v>8.0862533692722394E-3</v>
      </c>
      <c r="AA18" s="16">
        <v>0</v>
      </c>
    </row>
    <row r="19" spans="2:27" x14ac:dyDescent="0.35">
      <c r="B19" s="17" t="s">
        <v>116</v>
      </c>
      <c r="C19" s="16">
        <v>8.0000000000000002E-3</v>
      </c>
      <c r="D19" s="16">
        <v>7.2202166064982004E-3</v>
      </c>
      <c r="E19" s="16">
        <v>0</v>
      </c>
      <c r="F19" s="16">
        <v>1.7543859649122799E-2</v>
      </c>
      <c r="G19" s="16"/>
      <c r="H19" s="16">
        <v>0</v>
      </c>
      <c r="I19" s="16">
        <v>0</v>
      </c>
      <c r="J19" s="16">
        <v>0</v>
      </c>
      <c r="K19" s="16">
        <v>2.0833333333333301E-2</v>
      </c>
      <c r="L19" s="16">
        <v>0</v>
      </c>
      <c r="M19" s="16">
        <v>0</v>
      </c>
      <c r="N19" s="16">
        <v>1.49253731343284E-2</v>
      </c>
      <c r="O19" s="16">
        <v>9.0909090909090898E-2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/>
      <c r="Z19" s="16">
        <v>8.0862533692722394E-3</v>
      </c>
      <c r="AA19" s="16">
        <v>0</v>
      </c>
    </row>
    <row r="20" spans="2:27" x14ac:dyDescent="0.35">
      <c r="B20" s="17" t="s">
        <v>121</v>
      </c>
      <c r="C20" s="16">
        <v>1.6E-2</v>
      </c>
      <c r="D20" s="16">
        <v>1.8050541516245501E-2</v>
      </c>
      <c r="E20" s="16">
        <v>0</v>
      </c>
      <c r="F20" s="16">
        <v>1.7543859649122799E-2</v>
      </c>
      <c r="G20" s="16"/>
      <c r="H20" s="16">
        <v>0</v>
      </c>
      <c r="I20" s="16">
        <v>0</v>
      </c>
      <c r="J20" s="16">
        <v>0</v>
      </c>
      <c r="K20" s="16">
        <v>2.0833333333333301E-2</v>
      </c>
      <c r="L20" s="16">
        <v>3.3333333333333298E-2</v>
      </c>
      <c r="M20" s="16">
        <v>0</v>
      </c>
      <c r="N20" s="16">
        <v>1.49253731343284E-2</v>
      </c>
      <c r="O20" s="16">
        <v>9.0909090909090898E-2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0.2</v>
      </c>
      <c r="V20" s="16">
        <v>0</v>
      </c>
      <c r="W20" s="16">
        <v>0</v>
      </c>
      <c r="X20" s="16">
        <v>0</v>
      </c>
      <c r="Y20" s="16"/>
      <c r="Z20" s="16">
        <v>1.61725067385445E-2</v>
      </c>
      <c r="AA20" s="16">
        <v>0</v>
      </c>
    </row>
    <row r="21" spans="2:27" x14ac:dyDescent="0.35">
      <c r="B21" s="17" t="s">
        <v>54</v>
      </c>
      <c r="C21" s="18">
        <v>3.7333333333333302E-2</v>
      </c>
      <c r="D21" s="18">
        <v>3.6101083032491002E-2</v>
      </c>
      <c r="E21" s="18">
        <v>6.8965517241379296E-2</v>
      </c>
      <c r="F21" s="18">
        <v>3.5087719298245598E-2</v>
      </c>
      <c r="G21" s="18"/>
      <c r="H21" s="18">
        <v>0</v>
      </c>
      <c r="I21" s="18">
        <v>0</v>
      </c>
      <c r="J21" s="18">
        <v>5.4054054054054099E-2</v>
      </c>
      <c r="K21" s="18">
        <v>4.1666666666666699E-2</v>
      </c>
      <c r="L21" s="18">
        <v>0.05</v>
      </c>
      <c r="M21" s="18">
        <v>0</v>
      </c>
      <c r="N21" s="18">
        <v>7.4626865671641798E-2</v>
      </c>
      <c r="O21" s="18">
        <v>0</v>
      </c>
      <c r="P21" s="18">
        <v>0</v>
      </c>
      <c r="Q21" s="18">
        <v>0</v>
      </c>
      <c r="R21" s="18">
        <v>0</v>
      </c>
      <c r="S21" s="18">
        <v>0.16666666666666699</v>
      </c>
      <c r="T21" s="18">
        <v>0.11111111111111099</v>
      </c>
      <c r="U21" s="18">
        <v>0</v>
      </c>
      <c r="V21" s="18">
        <v>0</v>
      </c>
      <c r="W21" s="18">
        <v>0</v>
      </c>
      <c r="X21" s="18">
        <v>0</v>
      </c>
      <c r="Y21" s="18"/>
      <c r="Z21" s="18">
        <v>3.77358490566038E-2</v>
      </c>
      <c r="AA21" s="18">
        <v>0</v>
      </c>
    </row>
    <row r="22" spans="2:27" x14ac:dyDescent="0.35">
      <c r="B22" s="15"/>
    </row>
    <row r="23" spans="2:27" x14ac:dyDescent="0.35">
      <c r="B23" t="s">
        <v>48</v>
      </c>
    </row>
    <row r="24" spans="2:27" x14ac:dyDescent="0.35">
      <c r="B24" t="s">
        <v>49</v>
      </c>
    </row>
    <row r="26" spans="2:27" x14ac:dyDescent="0.35">
      <c r="B26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131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105</v>
      </c>
      <c r="C8" s="16">
        <v>0</v>
      </c>
      <c r="D8" s="16">
        <v>0</v>
      </c>
      <c r="E8" s="16">
        <v>0</v>
      </c>
      <c r="F8" s="16">
        <v>0</v>
      </c>
      <c r="G8" s="16"/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/>
      <c r="Z8" s="16">
        <v>0</v>
      </c>
      <c r="AA8" s="16">
        <v>0</v>
      </c>
    </row>
    <row r="9" spans="2:27" x14ac:dyDescent="0.35">
      <c r="B9" s="17" t="s">
        <v>123</v>
      </c>
      <c r="C9" s="16">
        <v>0.43466666666666698</v>
      </c>
      <c r="D9" s="16">
        <v>0.43682310469314101</v>
      </c>
      <c r="E9" s="16">
        <v>0.48275862068965503</v>
      </c>
      <c r="F9" s="16">
        <v>0.36842105263157898</v>
      </c>
      <c r="G9" s="16"/>
      <c r="H9" s="16">
        <v>0.55555555555555602</v>
      </c>
      <c r="I9" s="16">
        <v>0.35616438356164398</v>
      </c>
      <c r="J9" s="16">
        <v>0.40540540540540498</v>
      </c>
      <c r="K9" s="16">
        <v>0.5</v>
      </c>
      <c r="L9" s="16">
        <v>0.46666666666666701</v>
      </c>
      <c r="M9" s="16">
        <v>0.6</v>
      </c>
      <c r="N9" s="16">
        <v>0.328358208955224</v>
      </c>
      <c r="O9" s="16">
        <v>0.54545454545454497</v>
      </c>
      <c r="P9" s="16">
        <v>1</v>
      </c>
      <c r="Q9" s="16">
        <v>0.25</v>
      </c>
      <c r="R9" s="16">
        <v>0.5</v>
      </c>
      <c r="S9" s="16">
        <v>0.5</v>
      </c>
      <c r="T9" s="16">
        <v>0.55555555555555602</v>
      </c>
      <c r="U9" s="16">
        <v>0.6</v>
      </c>
      <c r="V9" s="16">
        <v>0</v>
      </c>
      <c r="W9" s="16">
        <v>1</v>
      </c>
      <c r="X9" s="16">
        <v>0.2</v>
      </c>
      <c r="Y9" s="16"/>
      <c r="Z9" s="16">
        <v>0.43665768194070098</v>
      </c>
      <c r="AA9" s="16">
        <v>0</v>
      </c>
    </row>
    <row r="10" spans="2:27" x14ac:dyDescent="0.35">
      <c r="B10" s="17" t="s">
        <v>124</v>
      </c>
      <c r="C10" s="16">
        <v>0.24</v>
      </c>
      <c r="D10" s="16">
        <v>0.25992779783393499</v>
      </c>
      <c r="E10" s="16">
        <v>0.20689655172413801</v>
      </c>
      <c r="F10" s="16">
        <v>0.21052631578947401</v>
      </c>
      <c r="G10" s="16"/>
      <c r="H10" s="16">
        <v>0.25</v>
      </c>
      <c r="I10" s="16">
        <v>0.219178082191781</v>
      </c>
      <c r="J10" s="16">
        <v>0.162162162162162</v>
      </c>
      <c r="K10" s="16">
        <v>0.25</v>
      </c>
      <c r="L10" s="16">
        <v>0.3</v>
      </c>
      <c r="M10" s="16">
        <v>0.4</v>
      </c>
      <c r="N10" s="16">
        <v>0.25373134328358199</v>
      </c>
      <c r="O10" s="16">
        <v>0.36363636363636398</v>
      </c>
      <c r="P10" s="16">
        <v>0</v>
      </c>
      <c r="Q10" s="16">
        <v>0</v>
      </c>
      <c r="R10" s="16">
        <v>0</v>
      </c>
      <c r="S10" s="16">
        <v>0.16666666666666699</v>
      </c>
      <c r="T10" s="16">
        <v>0.11111111111111099</v>
      </c>
      <c r="U10" s="16">
        <v>0</v>
      </c>
      <c r="V10" s="16">
        <v>1</v>
      </c>
      <c r="W10" s="16">
        <v>0</v>
      </c>
      <c r="X10" s="16">
        <v>0.4</v>
      </c>
      <c r="Y10" s="16"/>
      <c r="Z10" s="16">
        <v>0.24258760107816699</v>
      </c>
      <c r="AA10" s="16">
        <v>0</v>
      </c>
    </row>
    <row r="11" spans="2:27" x14ac:dyDescent="0.35">
      <c r="B11" s="17" t="s">
        <v>125</v>
      </c>
      <c r="C11" s="16">
        <v>0.22666666666666699</v>
      </c>
      <c r="D11" s="16">
        <v>0.223826714801444</v>
      </c>
      <c r="E11" s="16">
        <v>0.27586206896551702</v>
      </c>
      <c r="F11" s="16">
        <v>0.21052631578947401</v>
      </c>
      <c r="G11" s="16"/>
      <c r="H11" s="16">
        <v>0.16666666666666699</v>
      </c>
      <c r="I11" s="16">
        <v>0.301369863013699</v>
      </c>
      <c r="J11" s="16">
        <v>0.27027027027027001</v>
      </c>
      <c r="K11" s="16">
        <v>0.20833333333333301</v>
      </c>
      <c r="L11" s="16">
        <v>0.18333333333333299</v>
      </c>
      <c r="M11" s="16">
        <v>0</v>
      </c>
      <c r="N11" s="16">
        <v>0.25373134328358199</v>
      </c>
      <c r="O11" s="16">
        <v>0</v>
      </c>
      <c r="P11" s="16">
        <v>0</v>
      </c>
      <c r="Q11" s="16">
        <v>0.5</v>
      </c>
      <c r="R11" s="16">
        <v>0.5</v>
      </c>
      <c r="S11" s="16">
        <v>0.16666666666666699</v>
      </c>
      <c r="T11" s="16">
        <v>0.22222222222222199</v>
      </c>
      <c r="U11" s="16">
        <v>0.2</v>
      </c>
      <c r="V11" s="16">
        <v>0</v>
      </c>
      <c r="W11" s="16">
        <v>0</v>
      </c>
      <c r="X11" s="16">
        <v>0.4</v>
      </c>
      <c r="Y11" s="16"/>
      <c r="Z11" s="16">
        <v>0.22641509433962301</v>
      </c>
      <c r="AA11" s="16">
        <v>0</v>
      </c>
    </row>
    <row r="12" spans="2:27" x14ac:dyDescent="0.35">
      <c r="B12" s="17" t="s">
        <v>126</v>
      </c>
      <c r="C12" s="16">
        <v>4.26666666666667E-2</v>
      </c>
      <c r="D12" s="16">
        <v>4.3321299638989202E-2</v>
      </c>
      <c r="E12" s="16">
        <v>0</v>
      </c>
      <c r="F12" s="16">
        <v>7.0175438596491196E-2</v>
      </c>
      <c r="G12" s="16"/>
      <c r="H12" s="16">
        <v>0</v>
      </c>
      <c r="I12" s="16">
        <v>6.8493150684931503E-2</v>
      </c>
      <c r="J12" s="16">
        <v>8.1081081081081099E-2</v>
      </c>
      <c r="K12" s="16">
        <v>2.0833333333333301E-2</v>
      </c>
      <c r="L12" s="16">
        <v>3.3333333333333298E-2</v>
      </c>
      <c r="M12" s="16">
        <v>0</v>
      </c>
      <c r="N12" s="16">
        <v>2.9850746268656699E-2</v>
      </c>
      <c r="O12" s="16">
        <v>0</v>
      </c>
      <c r="P12" s="16">
        <v>0</v>
      </c>
      <c r="Q12" s="16">
        <v>0.25</v>
      </c>
      <c r="R12" s="16">
        <v>0</v>
      </c>
      <c r="S12" s="16">
        <v>0.16666666666666699</v>
      </c>
      <c r="T12" s="16">
        <v>0.11111111111111099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4.0431266846361197E-2</v>
      </c>
      <c r="AA12" s="16">
        <v>0.5</v>
      </c>
    </row>
    <row r="13" spans="2:27" x14ac:dyDescent="0.35">
      <c r="B13" s="17" t="s">
        <v>127</v>
      </c>
      <c r="C13" s="16">
        <v>2.66666666666667E-2</v>
      </c>
      <c r="D13" s="16">
        <v>1.4440433212996401E-2</v>
      </c>
      <c r="E13" s="16">
        <v>3.4482758620689703E-2</v>
      </c>
      <c r="F13" s="16">
        <v>7.0175438596491196E-2</v>
      </c>
      <c r="G13" s="16"/>
      <c r="H13" s="16">
        <v>2.7777777777777801E-2</v>
      </c>
      <c r="I13" s="16">
        <v>2.7397260273972601E-2</v>
      </c>
      <c r="J13" s="16">
        <v>5.4054054054054099E-2</v>
      </c>
      <c r="K13" s="16">
        <v>0</v>
      </c>
      <c r="L13" s="16">
        <v>0</v>
      </c>
      <c r="M13" s="16">
        <v>0</v>
      </c>
      <c r="N13" s="16">
        <v>7.4626865671641798E-2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2.4258760107816701E-2</v>
      </c>
      <c r="AA13" s="16">
        <v>0.5</v>
      </c>
    </row>
    <row r="14" spans="2:27" x14ac:dyDescent="0.35">
      <c r="B14" s="17" t="s">
        <v>128</v>
      </c>
      <c r="C14" s="16">
        <v>1.3333333333333299E-2</v>
      </c>
      <c r="D14" s="16">
        <v>7.2202166064982004E-3</v>
      </c>
      <c r="E14" s="16">
        <v>0</v>
      </c>
      <c r="F14" s="16">
        <v>3.5087719298245598E-2</v>
      </c>
      <c r="G14" s="16"/>
      <c r="H14" s="16">
        <v>0</v>
      </c>
      <c r="I14" s="16">
        <v>2.7397260273972601E-2</v>
      </c>
      <c r="J14" s="16">
        <v>0</v>
      </c>
      <c r="K14" s="16">
        <v>0</v>
      </c>
      <c r="L14" s="16">
        <v>0</v>
      </c>
      <c r="M14" s="16">
        <v>0</v>
      </c>
      <c r="N14" s="16">
        <v>4.47761194029851E-2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1.3477088948787099E-2</v>
      </c>
      <c r="AA14" s="16">
        <v>0</v>
      </c>
    </row>
    <row r="15" spans="2:27" x14ac:dyDescent="0.35">
      <c r="B15" s="17" t="s">
        <v>129</v>
      </c>
      <c r="C15" s="16">
        <v>2.66666666666667E-3</v>
      </c>
      <c r="D15" s="16">
        <v>3.6101083032491002E-3</v>
      </c>
      <c r="E15" s="16">
        <v>0</v>
      </c>
      <c r="F15" s="16">
        <v>0</v>
      </c>
      <c r="G15" s="16"/>
      <c r="H15" s="16">
        <v>0</v>
      </c>
      <c r="I15" s="16">
        <v>0</v>
      </c>
      <c r="J15" s="16">
        <v>0</v>
      </c>
      <c r="K15" s="16">
        <v>2.0833333333333301E-2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/>
      <c r="Z15" s="16">
        <v>2.6954177897574099E-3</v>
      </c>
      <c r="AA15" s="16">
        <v>0</v>
      </c>
    </row>
    <row r="16" spans="2:27" x14ac:dyDescent="0.35">
      <c r="B16" s="17" t="s">
        <v>130</v>
      </c>
      <c r="C16" s="16">
        <v>0</v>
      </c>
      <c r="D16" s="16">
        <v>0</v>
      </c>
      <c r="E16" s="16">
        <v>0</v>
      </c>
      <c r="F16" s="16">
        <v>0</v>
      </c>
      <c r="G16" s="16"/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/>
      <c r="Z16" s="16">
        <v>0</v>
      </c>
      <c r="AA16" s="16">
        <v>0</v>
      </c>
    </row>
    <row r="17" spans="2:27" x14ac:dyDescent="0.35">
      <c r="B17" s="17" t="s">
        <v>54</v>
      </c>
      <c r="C17" s="18">
        <v>1.3333333333333299E-2</v>
      </c>
      <c r="D17" s="18">
        <v>1.0830324909747301E-2</v>
      </c>
      <c r="E17" s="18">
        <v>0</v>
      </c>
      <c r="F17" s="18">
        <v>3.5087719298245598E-2</v>
      </c>
      <c r="G17" s="18"/>
      <c r="H17" s="18">
        <v>0</v>
      </c>
      <c r="I17" s="18">
        <v>0</v>
      </c>
      <c r="J17" s="18">
        <v>2.7027027027027001E-2</v>
      </c>
      <c r="K17" s="18">
        <v>0</v>
      </c>
      <c r="L17" s="18">
        <v>1.6666666666666701E-2</v>
      </c>
      <c r="M17" s="18">
        <v>0</v>
      </c>
      <c r="N17" s="18">
        <v>1.49253731343284E-2</v>
      </c>
      <c r="O17" s="18">
        <v>9.0909090909090898E-2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0.2</v>
      </c>
      <c r="V17" s="18">
        <v>0</v>
      </c>
      <c r="W17" s="18">
        <v>0</v>
      </c>
      <c r="X17" s="18">
        <v>0</v>
      </c>
      <c r="Y17" s="18"/>
      <c r="Z17" s="18">
        <v>1.3477088948787099E-2</v>
      </c>
      <c r="AA17" s="18">
        <v>0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132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105</v>
      </c>
      <c r="C8" s="16">
        <v>5.3333333333333297E-3</v>
      </c>
      <c r="D8" s="16">
        <v>3.6101083032491002E-3</v>
      </c>
      <c r="E8" s="16">
        <v>3.4482758620689703E-2</v>
      </c>
      <c r="F8" s="16">
        <v>0</v>
      </c>
      <c r="G8" s="16"/>
      <c r="H8" s="16">
        <v>0</v>
      </c>
      <c r="I8" s="16">
        <v>0</v>
      </c>
      <c r="J8" s="16">
        <v>0</v>
      </c>
      <c r="K8" s="16">
        <v>4.1666666666666699E-2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/>
      <c r="Z8" s="16">
        <v>5.3908355795148303E-3</v>
      </c>
      <c r="AA8" s="16">
        <v>0</v>
      </c>
    </row>
    <row r="9" spans="2:27" x14ac:dyDescent="0.35">
      <c r="B9" s="17" t="s">
        <v>123</v>
      </c>
      <c r="C9" s="16">
        <v>0.54666666666666697</v>
      </c>
      <c r="D9" s="16">
        <v>0.55956678700360996</v>
      </c>
      <c r="E9" s="16">
        <v>0.51724137931034497</v>
      </c>
      <c r="F9" s="16">
        <v>0.49122807017543901</v>
      </c>
      <c r="G9" s="16"/>
      <c r="H9" s="16">
        <v>0.66666666666666696</v>
      </c>
      <c r="I9" s="16">
        <v>0.47945205479452102</v>
      </c>
      <c r="J9" s="16">
        <v>0.54054054054054101</v>
      </c>
      <c r="K9" s="16">
        <v>0.5625</v>
      </c>
      <c r="L9" s="16">
        <v>0.61666666666666703</v>
      </c>
      <c r="M9" s="16">
        <v>0.8</v>
      </c>
      <c r="N9" s="16">
        <v>0.328358208955224</v>
      </c>
      <c r="O9" s="16">
        <v>0.63636363636363602</v>
      </c>
      <c r="P9" s="16">
        <v>1</v>
      </c>
      <c r="Q9" s="16">
        <v>0.75</v>
      </c>
      <c r="R9" s="16">
        <v>0.5</v>
      </c>
      <c r="S9" s="16">
        <v>0.83333333333333304</v>
      </c>
      <c r="T9" s="16">
        <v>0.66666666666666696</v>
      </c>
      <c r="U9" s="16">
        <v>0.8</v>
      </c>
      <c r="V9" s="16">
        <v>1</v>
      </c>
      <c r="W9" s="16">
        <v>1</v>
      </c>
      <c r="X9" s="16">
        <v>0.6</v>
      </c>
      <c r="Y9" s="16"/>
      <c r="Z9" s="16">
        <v>0.54986522911051205</v>
      </c>
      <c r="AA9" s="16">
        <v>0</v>
      </c>
    </row>
    <row r="10" spans="2:27" x14ac:dyDescent="0.35">
      <c r="B10" s="17" t="s">
        <v>124</v>
      </c>
      <c r="C10" s="16">
        <v>0.2</v>
      </c>
      <c r="D10" s="16">
        <v>0.20577617328519901</v>
      </c>
      <c r="E10" s="16">
        <v>0.27586206896551702</v>
      </c>
      <c r="F10" s="16">
        <v>0.175438596491228</v>
      </c>
      <c r="G10" s="16"/>
      <c r="H10" s="16">
        <v>0.25</v>
      </c>
      <c r="I10" s="16">
        <v>0.19178082191780799</v>
      </c>
      <c r="J10" s="16">
        <v>0.108108108108108</v>
      </c>
      <c r="K10" s="16">
        <v>0.20833333333333301</v>
      </c>
      <c r="L10" s="16">
        <v>0.233333333333333</v>
      </c>
      <c r="M10" s="16">
        <v>0.2</v>
      </c>
      <c r="N10" s="16">
        <v>0.238805970149254</v>
      </c>
      <c r="O10" s="16">
        <v>0.27272727272727298</v>
      </c>
      <c r="P10" s="16">
        <v>0</v>
      </c>
      <c r="Q10" s="16">
        <v>0</v>
      </c>
      <c r="R10" s="16">
        <v>0</v>
      </c>
      <c r="S10" s="16">
        <v>0.16666666666666699</v>
      </c>
      <c r="T10" s="16">
        <v>0.11111111111111099</v>
      </c>
      <c r="U10" s="16">
        <v>0</v>
      </c>
      <c r="V10" s="16">
        <v>0</v>
      </c>
      <c r="W10" s="16">
        <v>0</v>
      </c>
      <c r="X10" s="16">
        <v>0.4</v>
      </c>
      <c r="Y10" s="16"/>
      <c r="Z10" s="16">
        <v>0.20215633423180601</v>
      </c>
      <c r="AA10" s="16">
        <v>0</v>
      </c>
    </row>
    <row r="11" spans="2:27" x14ac:dyDescent="0.35">
      <c r="B11" s="17" t="s">
        <v>125</v>
      </c>
      <c r="C11" s="16">
        <v>0.17599999999999999</v>
      </c>
      <c r="D11" s="16">
        <v>0.173285198555957</v>
      </c>
      <c r="E11" s="16">
        <v>0.13793103448275901</v>
      </c>
      <c r="F11" s="16">
        <v>0.19298245614035101</v>
      </c>
      <c r="G11" s="16"/>
      <c r="H11" s="16">
        <v>8.3333333333333301E-2</v>
      </c>
      <c r="I11" s="16">
        <v>0.20547945205479501</v>
      </c>
      <c r="J11" s="16">
        <v>0.24324324324324301</v>
      </c>
      <c r="K11" s="16">
        <v>0.1875</v>
      </c>
      <c r="L11" s="16">
        <v>0.133333333333333</v>
      </c>
      <c r="M11" s="16">
        <v>0</v>
      </c>
      <c r="N11" s="16">
        <v>0.28358208955223901</v>
      </c>
      <c r="O11" s="16">
        <v>0</v>
      </c>
      <c r="P11" s="16">
        <v>0</v>
      </c>
      <c r="Q11" s="16">
        <v>0.25</v>
      </c>
      <c r="R11" s="16">
        <v>0.5</v>
      </c>
      <c r="S11" s="16">
        <v>0</v>
      </c>
      <c r="T11" s="16">
        <v>0.11111111111111099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0.175202156334232</v>
      </c>
      <c r="AA11" s="16">
        <v>0</v>
      </c>
    </row>
    <row r="12" spans="2:27" x14ac:dyDescent="0.35">
      <c r="B12" s="17" t="s">
        <v>126</v>
      </c>
      <c r="C12" s="16">
        <v>2.9333333333333302E-2</v>
      </c>
      <c r="D12" s="16">
        <v>2.5270758122743701E-2</v>
      </c>
      <c r="E12" s="16">
        <v>3.4482758620689703E-2</v>
      </c>
      <c r="F12" s="16">
        <v>3.5087719298245598E-2</v>
      </c>
      <c r="G12" s="16"/>
      <c r="H12" s="16">
        <v>0</v>
      </c>
      <c r="I12" s="16">
        <v>6.8493150684931503E-2</v>
      </c>
      <c r="J12" s="16">
        <v>8.1081081081081099E-2</v>
      </c>
      <c r="K12" s="16">
        <v>0</v>
      </c>
      <c r="L12" s="16">
        <v>0</v>
      </c>
      <c r="M12" s="16">
        <v>0</v>
      </c>
      <c r="N12" s="16">
        <v>2.9850746268656699E-2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0.11111111111111099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2.6954177897574101E-2</v>
      </c>
      <c r="AA12" s="16">
        <v>0.5</v>
      </c>
    </row>
    <row r="13" spans="2:27" x14ac:dyDescent="0.35">
      <c r="B13" s="17" t="s">
        <v>127</v>
      </c>
      <c r="C13" s="16">
        <v>2.4E-2</v>
      </c>
      <c r="D13" s="16">
        <v>1.8050541516245501E-2</v>
      </c>
      <c r="E13" s="16">
        <v>0</v>
      </c>
      <c r="F13" s="16">
        <v>7.0175438596491196E-2</v>
      </c>
      <c r="G13" s="16"/>
      <c r="H13" s="16">
        <v>0</v>
      </c>
      <c r="I13" s="16">
        <v>5.4794520547945202E-2</v>
      </c>
      <c r="J13" s="16">
        <v>0</v>
      </c>
      <c r="K13" s="16">
        <v>0</v>
      </c>
      <c r="L13" s="16">
        <v>0</v>
      </c>
      <c r="M13" s="16">
        <v>0</v>
      </c>
      <c r="N13" s="16">
        <v>7.4626865671641798E-2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2.15633423180593E-2</v>
      </c>
      <c r="AA13" s="16">
        <v>0.5</v>
      </c>
    </row>
    <row r="14" spans="2:27" x14ac:dyDescent="0.35">
      <c r="B14" s="17" t="s">
        <v>128</v>
      </c>
      <c r="C14" s="16">
        <v>5.3333333333333297E-3</v>
      </c>
      <c r="D14" s="16">
        <v>3.6101083032491002E-3</v>
      </c>
      <c r="E14" s="16">
        <v>0</v>
      </c>
      <c r="F14" s="16">
        <v>0</v>
      </c>
      <c r="G14" s="16"/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2.9850746268656699E-2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5.3908355795148303E-3</v>
      </c>
      <c r="AA14" s="16">
        <v>0</v>
      </c>
    </row>
    <row r="15" spans="2:27" x14ac:dyDescent="0.35">
      <c r="B15" s="17" t="s">
        <v>129</v>
      </c>
      <c r="C15" s="16">
        <v>0</v>
      </c>
      <c r="D15" s="16">
        <v>0</v>
      </c>
      <c r="E15" s="16">
        <v>0</v>
      </c>
      <c r="F15" s="16">
        <v>0</v>
      </c>
      <c r="G15" s="16"/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/>
      <c r="Z15" s="16">
        <v>0</v>
      </c>
      <c r="AA15" s="16">
        <v>0</v>
      </c>
    </row>
    <row r="16" spans="2:27" x14ac:dyDescent="0.35">
      <c r="B16" s="17" t="s">
        <v>130</v>
      </c>
      <c r="C16" s="16">
        <v>0</v>
      </c>
      <c r="D16" s="16">
        <v>0</v>
      </c>
      <c r="E16" s="16">
        <v>0</v>
      </c>
      <c r="F16" s="16">
        <v>0</v>
      </c>
      <c r="G16" s="16"/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/>
      <c r="Z16" s="16">
        <v>0</v>
      </c>
      <c r="AA16" s="16">
        <v>0</v>
      </c>
    </row>
    <row r="17" spans="2:27" x14ac:dyDescent="0.35">
      <c r="B17" s="17" t="s">
        <v>54</v>
      </c>
      <c r="C17" s="18">
        <v>1.3333333333333299E-2</v>
      </c>
      <c r="D17" s="18">
        <v>1.0830324909747301E-2</v>
      </c>
      <c r="E17" s="18">
        <v>0</v>
      </c>
      <c r="F17" s="18">
        <v>3.5087719298245598E-2</v>
      </c>
      <c r="G17" s="18"/>
      <c r="H17" s="18">
        <v>0</v>
      </c>
      <c r="I17" s="18">
        <v>0</v>
      </c>
      <c r="J17" s="18">
        <v>2.7027027027027001E-2</v>
      </c>
      <c r="K17" s="18">
        <v>0</v>
      </c>
      <c r="L17" s="18">
        <v>1.6666666666666701E-2</v>
      </c>
      <c r="M17" s="18">
        <v>0</v>
      </c>
      <c r="N17" s="18">
        <v>1.49253731343284E-2</v>
      </c>
      <c r="O17" s="18">
        <v>9.0909090909090898E-2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0.2</v>
      </c>
      <c r="V17" s="18">
        <v>0</v>
      </c>
      <c r="W17" s="18">
        <v>0</v>
      </c>
      <c r="X17" s="18">
        <v>0</v>
      </c>
      <c r="Y17" s="18"/>
      <c r="Z17" s="18">
        <v>1.3477088948787099E-2</v>
      </c>
      <c r="AA17" s="18">
        <v>0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133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79</v>
      </c>
      <c r="C8" s="16">
        <v>0.25333333333333302</v>
      </c>
      <c r="D8" s="16">
        <v>0.27075812274368199</v>
      </c>
      <c r="E8" s="16">
        <v>0.27586206896551702</v>
      </c>
      <c r="F8" s="16">
        <v>0.175438596491228</v>
      </c>
      <c r="G8" s="16"/>
      <c r="H8" s="16">
        <v>0.22222222222222199</v>
      </c>
      <c r="I8" s="16">
        <v>0.31506849315068503</v>
      </c>
      <c r="J8" s="16">
        <v>0.21621621621621601</v>
      </c>
      <c r="K8" s="16">
        <v>0.22916666666666699</v>
      </c>
      <c r="L8" s="16">
        <v>0.2</v>
      </c>
      <c r="M8" s="16">
        <v>0.2</v>
      </c>
      <c r="N8" s="16">
        <v>0.238805970149254</v>
      </c>
      <c r="O8" s="16">
        <v>0.18181818181818199</v>
      </c>
      <c r="P8" s="16">
        <v>0.33333333333333298</v>
      </c>
      <c r="Q8" s="16">
        <v>0.5</v>
      </c>
      <c r="R8" s="16">
        <v>0.5</v>
      </c>
      <c r="S8" s="16">
        <v>0.16666666666666699</v>
      </c>
      <c r="T8" s="16">
        <v>0.55555555555555602</v>
      </c>
      <c r="U8" s="16">
        <v>0</v>
      </c>
      <c r="V8" s="16">
        <v>1</v>
      </c>
      <c r="W8" s="16">
        <v>0</v>
      </c>
      <c r="X8" s="16">
        <v>0.4</v>
      </c>
      <c r="Y8" s="16"/>
      <c r="Z8" s="16">
        <v>0.25606469002695398</v>
      </c>
      <c r="AA8" s="16">
        <v>0</v>
      </c>
    </row>
    <row r="9" spans="2:27" x14ac:dyDescent="0.35">
      <c r="B9" s="17" t="s">
        <v>80</v>
      </c>
      <c r="C9" s="16">
        <v>0.42399999999999999</v>
      </c>
      <c r="D9" s="16">
        <v>0.40072202166065002</v>
      </c>
      <c r="E9" s="16">
        <v>0.37931034482758602</v>
      </c>
      <c r="F9" s="16">
        <v>0.56140350877193002</v>
      </c>
      <c r="G9" s="16"/>
      <c r="H9" s="16">
        <v>0.44444444444444398</v>
      </c>
      <c r="I9" s="16">
        <v>0.38356164383561597</v>
      </c>
      <c r="J9" s="16">
        <v>0.43243243243243201</v>
      </c>
      <c r="K9" s="16">
        <v>0.45833333333333298</v>
      </c>
      <c r="L9" s="16">
        <v>0.5</v>
      </c>
      <c r="M9" s="16">
        <v>0.8</v>
      </c>
      <c r="N9" s="16">
        <v>0.50746268656716398</v>
      </c>
      <c r="O9" s="16">
        <v>9.0909090909090898E-2</v>
      </c>
      <c r="P9" s="16">
        <v>0.66666666666666696</v>
      </c>
      <c r="Q9" s="16">
        <v>0</v>
      </c>
      <c r="R9" s="16">
        <v>0</v>
      </c>
      <c r="S9" s="16">
        <v>0.16666666666666699</v>
      </c>
      <c r="T9" s="16">
        <v>0.22222222222222199</v>
      </c>
      <c r="U9" s="16">
        <v>0.2</v>
      </c>
      <c r="V9" s="16">
        <v>0</v>
      </c>
      <c r="W9" s="16">
        <v>0.5</v>
      </c>
      <c r="X9" s="16">
        <v>0.2</v>
      </c>
      <c r="Y9" s="16"/>
      <c r="Z9" s="16">
        <v>0.42318059299191402</v>
      </c>
      <c r="AA9" s="16">
        <v>1</v>
      </c>
    </row>
    <row r="10" spans="2:27" x14ac:dyDescent="0.35">
      <c r="B10" s="17" t="s">
        <v>81</v>
      </c>
      <c r="C10" s="16">
        <v>0.25866666666666699</v>
      </c>
      <c r="D10" s="16">
        <v>0.27075812274368199</v>
      </c>
      <c r="E10" s="16">
        <v>0.27586206896551702</v>
      </c>
      <c r="F10" s="16">
        <v>0.157894736842105</v>
      </c>
      <c r="G10" s="16"/>
      <c r="H10" s="16">
        <v>0.30555555555555602</v>
      </c>
      <c r="I10" s="16">
        <v>0.19178082191780799</v>
      </c>
      <c r="J10" s="16">
        <v>0.27027027027027001</v>
      </c>
      <c r="K10" s="16">
        <v>0.27083333333333298</v>
      </c>
      <c r="L10" s="16">
        <v>0.28333333333333299</v>
      </c>
      <c r="M10" s="16">
        <v>0</v>
      </c>
      <c r="N10" s="16">
        <v>0.22388059701492499</v>
      </c>
      <c r="O10" s="16">
        <v>0.54545454545454497</v>
      </c>
      <c r="P10" s="16">
        <v>0</v>
      </c>
      <c r="Q10" s="16">
        <v>0.25</v>
      </c>
      <c r="R10" s="16">
        <v>0.5</v>
      </c>
      <c r="S10" s="16">
        <v>0.5</v>
      </c>
      <c r="T10" s="16">
        <v>0.22222222222222199</v>
      </c>
      <c r="U10" s="16">
        <v>0.6</v>
      </c>
      <c r="V10" s="16">
        <v>0</v>
      </c>
      <c r="W10" s="16">
        <v>0</v>
      </c>
      <c r="X10" s="16">
        <v>0.2</v>
      </c>
      <c r="Y10" s="16"/>
      <c r="Z10" s="16">
        <v>0.25606469002695398</v>
      </c>
      <c r="AA10" s="16">
        <v>0</v>
      </c>
    </row>
    <row r="11" spans="2:27" x14ac:dyDescent="0.35">
      <c r="B11" s="17" t="s">
        <v>82</v>
      </c>
      <c r="C11" s="16">
        <v>0.04</v>
      </c>
      <c r="D11" s="16">
        <v>3.6101083032491002E-2</v>
      </c>
      <c r="E11" s="16">
        <v>3.4482758620689703E-2</v>
      </c>
      <c r="F11" s="16">
        <v>7.0175438596491196E-2</v>
      </c>
      <c r="G11" s="16"/>
      <c r="H11" s="16">
        <v>0</v>
      </c>
      <c r="I11" s="16">
        <v>4.1095890410958902E-2</v>
      </c>
      <c r="J11" s="16">
        <v>5.4054054054054099E-2</v>
      </c>
      <c r="K11" s="16">
        <v>2.0833333333333301E-2</v>
      </c>
      <c r="L11" s="16">
        <v>1.6666666666666701E-2</v>
      </c>
      <c r="M11" s="16">
        <v>0</v>
      </c>
      <c r="N11" s="16">
        <v>2.9850746268656699E-2</v>
      </c>
      <c r="O11" s="16">
        <v>0.18181818181818199</v>
      </c>
      <c r="P11" s="16">
        <v>0</v>
      </c>
      <c r="Q11" s="16">
        <v>0.25</v>
      </c>
      <c r="R11" s="16">
        <v>0</v>
      </c>
      <c r="S11" s="16">
        <v>0.16666666666666699</v>
      </c>
      <c r="T11" s="16">
        <v>0</v>
      </c>
      <c r="U11" s="16">
        <v>0.2</v>
      </c>
      <c r="V11" s="16">
        <v>0</v>
      </c>
      <c r="W11" s="16">
        <v>0</v>
      </c>
      <c r="X11" s="16">
        <v>0.2</v>
      </c>
      <c r="Y11" s="16"/>
      <c r="Z11" s="16">
        <v>4.0431266846361197E-2</v>
      </c>
      <c r="AA11" s="16">
        <v>0</v>
      </c>
    </row>
    <row r="12" spans="2:27" x14ac:dyDescent="0.35">
      <c r="B12" s="17" t="s">
        <v>83</v>
      </c>
      <c r="C12" s="16">
        <v>1.6E-2</v>
      </c>
      <c r="D12" s="16">
        <v>1.4440433212996401E-2</v>
      </c>
      <c r="E12" s="16">
        <v>3.4482758620689703E-2</v>
      </c>
      <c r="F12" s="16">
        <v>1.7543859649122799E-2</v>
      </c>
      <c r="G12" s="16"/>
      <c r="H12" s="16">
        <v>0</v>
      </c>
      <c r="I12" s="16">
        <v>5.4794520547945202E-2</v>
      </c>
      <c r="J12" s="16">
        <v>2.7027027027027001E-2</v>
      </c>
      <c r="K12" s="16">
        <v>2.0833333333333301E-2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1.61725067385445E-2</v>
      </c>
      <c r="AA12" s="16">
        <v>0</v>
      </c>
    </row>
    <row r="13" spans="2:27" x14ac:dyDescent="0.35">
      <c r="B13" s="17" t="s">
        <v>54</v>
      </c>
      <c r="C13" s="18">
        <v>8.0000000000000002E-3</v>
      </c>
      <c r="D13" s="18">
        <v>7.2202166064982004E-3</v>
      </c>
      <c r="E13" s="18">
        <v>0</v>
      </c>
      <c r="F13" s="18">
        <v>1.7543859649122799E-2</v>
      </c>
      <c r="G13" s="18"/>
      <c r="H13" s="18">
        <v>2.7777777777777801E-2</v>
      </c>
      <c r="I13" s="18">
        <v>1.3698630136986301E-2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0.5</v>
      </c>
      <c r="X13" s="18">
        <v>0</v>
      </c>
      <c r="Y13" s="18"/>
      <c r="Z13" s="18">
        <v>8.0862533692722394E-3</v>
      </c>
      <c r="AA13" s="18">
        <v>0</v>
      </c>
    </row>
    <row r="14" spans="2:27" x14ac:dyDescent="0.35">
      <c r="B14" s="15"/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136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134</v>
      </c>
      <c r="C8" s="16">
        <v>0.87733333333333297</v>
      </c>
      <c r="D8" s="16">
        <v>0.88447653429602902</v>
      </c>
      <c r="E8" s="16">
        <v>0.86206896551724099</v>
      </c>
      <c r="F8" s="16">
        <v>0.84210526315789502</v>
      </c>
      <c r="G8" s="16"/>
      <c r="H8" s="16">
        <v>0.91666666666666696</v>
      </c>
      <c r="I8" s="16">
        <v>0.83561643835616395</v>
      </c>
      <c r="J8" s="16">
        <v>0.78378378378378399</v>
      </c>
      <c r="K8" s="16">
        <v>0.89583333333333304</v>
      </c>
      <c r="L8" s="16">
        <v>0.9</v>
      </c>
      <c r="M8" s="16">
        <v>1</v>
      </c>
      <c r="N8" s="16">
        <v>0.92537313432835799</v>
      </c>
      <c r="O8" s="16">
        <v>0.81818181818181801</v>
      </c>
      <c r="P8" s="16">
        <v>1</v>
      </c>
      <c r="Q8" s="16">
        <v>0.75</v>
      </c>
      <c r="R8" s="16">
        <v>0.5</v>
      </c>
      <c r="S8" s="16">
        <v>0.83333333333333304</v>
      </c>
      <c r="T8" s="16">
        <v>1</v>
      </c>
      <c r="U8" s="16">
        <v>1</v>
      </c>
      <c r="V8" s="16">
        <v>1</v>
      </c>
      <c r="W8" s="16">
        <v>0.5</v>
      </c>
      <c r="X8" s="16">
        <v>0.8</v>
      </c>
      <c r="Y8" s="16"/>
      <c r="Z8" s="16">
        <v>0.87601078167115898</v>
      </c>
      <c r="AA8" s="16">
        <v>1</v>
      </c>
    </row>
    <row r="9" spans="2:27" ht="29" x14ac:dyDescent="0.35">
      <c r="B9" s="17" t="s">
        <v>135</v>
      </c>
      <c r="C9" s="16">
        <v>3.2000000000000001E-2</v>
      </c>
      <c r="D9" s="16">
        <v>3.2490974729241902E-2</v>
      </c>
      <c r="E9" s="16">
        <v>0</v>
      </c>
      <c r="F9" s="16">
        <v>5.2631578947368397E-2</v>
      </c>
      <c r="G9" s="16"/>
      <c r="H9" s="16">
        <v>2.7777777777777801E-2</v>
      </c>
      <c r="I9" s="16">
        <v>6.8493150684931503E-2</v>
      </c>
      <c r="J9" s="16">
        <v>8.1081081081081099E-2</v>
      </c>
      <c r="K9" s="16">
        <v>2.0833333333333301E-2</v>
      </c>
      <c r="L9" s="16">
        <v>0</v>
      </c>
      <c r="M9" s="16">
        <v>0</v>
      </c>
      <c r="N9" s="16">
        <v>2.9850746268656699E-2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/>
      <c r="Z9" s="16">
        <v>3.2345013477088999E-2</v>
      </c>
      <c r="AA9" s="16">
        <v>0</v>
      </c>
    </row>
    <row r="10" spans="2:27" x14ac:dyDescent="0.35">
      <c r="B10" s="17" t="s">
        <v>54</v>
      </c>
      <c r="C10" s="18">
        <v>9.0666666666666701E-2</v>
      </c>
      <c r="D10" s="18">
        <v>8.3032490974729201E-2</v>
      </c>
      <c r="E10" s="18">
        <v>0.13793103448275901</v>
      </c>
      <c r="F10" s="18">
        <v>0.105263157894737</v>
      </c>
      <c r="G10" s="18"/>
      <c r="H10" s="18">
        <v>5.5555555555555601E-2</v>
      </c>
      <c r="I10" s="18">
        <v>9.5890410958904104E-2</v>
      </c>
      <c r="J10" s="18">
        <v>0.135135135135135</v>
      </c>
      <c r="K10" s="18">
        <v>8.3333333333333301E-2</v>
      </c>
      <c r="L10" s="18">
        <v>0.1</v>
      </c>
      <c r="M10" s="18">
        <v>0</v>
      </c>
      <c r="N10" s="18">
        <v>4.47761194029851E-2</v>
      </c>
      <c r="O10" s="18">
        <v>0.18181818181818199</v>
      </c>
      <c r="P10" s="18">
        <v>0</v>
      </c>
      <c r="Q10" s="18">
        <v>0.25</v>
      </c>
      <c r="R10" s="18">
        <v>0.5</v>
      </c>
      <c r="S10" s="18">
        <v>0.16666666666666699</v>
      </c>
      <c r="T10" s="18">
        <v>0</v>
      </c>
      <c r="U10" s="18">
        <v>0</v>
      </c>
      <c r="V10" s="18">
        <v>0</v>
      </c>
      <c r="W10" s="18">
        <v>0.5</v>
      </c>
      <c r="X10" s="18">
        <v>0.2</v>
      </c>
      <c r="Y10" s="18"/>
      <c r="Z10" s="18">
        <v>9.1644204851751995E-2</v>
      </c>
      <c r="AA10" s="18">
        <v>0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A23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147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43.5" x14ac:dyDescent="0.35">
      <c r="B8" s="17" t="s">
        <v>137</v>
      </c>
      <c r="C8" s="16">
        <v>0.61866666666666703</v>
      </c>
      <c r="D8" s="16">
        <v>0.62815884476534301</v>
      </c>
      <c r="E8" s="16">
        <v>0.48275862068965503</v>
      </c>
      <c r="F8" s="16">
        <v>0.63157894736842102</v>
      </c>
      <c r="G8" s="16"/>
      <c r="H8" s="16">
        <v>0.52777777777777801</v>
      </c>
      <c r="I8" s="16">
        <v>0.602739726027397</v>
      </c>
      <c r="J8" s="16">
        <v>0.62162162162162204</v>
      </c>
      <c r="K8" s="16">
        <v>0.75</v>
      </c>
      <c r="L8" s="16">
        <v>0.56666666666666698</v>
      </c>
      <c r="M8" s="16">
        <v>0.6</v>
      </c>
      <c r="N8" s="16">
        <v>0.61194029850746301</v>
      </c>
      <c r="O8" s="16">
        <v>0.54545454545454497</v>
      </c>
      <c r="P8" s="16">
        <v>0.66666666666666696</v>
      </c>
      <c r="Q8" s="16">
        <v>1</v>
      </c>
      <c r="R8" s="16">
        <v>0.5</v>
      </c>
      <c r="S8" s="16">
        <v>1</v>
      </c>
      <c r="T8" s="16">
        <v>0.55555555555555602</v>
      </c>
      <c r="U8" s="16">
        <v>0.4</v>
      </c>
      <c r="V8" s="16">
        <v>0.5</v>
      </c>
      <c r="W8" s="16">
        <v>1</v>
      </c>
      <c r="X8" s="16">
        <v>0.6</v>
      </c>
      <c r="Y8" s="16"/>
      <c r="Z8" s="16">
        <v>0.62264150943396201</v>
      </c>
      <c r="AA8" s="16">
        <v>0.5</v>
      </c>
    </row>
    <row r="9" spans="2:27" x14ac:dyDescent="0.35">
      <c r="B9" s="17" t="s">
        <v>138</v>
      </c>
      <c r="C9" s="16">
        <v>0.586666666666667</v>
      </c>
      <c r="D9" s="16">
        <v>0.606498194945848</v>
      </c>
      <c r="E9" s="16">
        <v>0.62068965517241403</v>
      </c>
      <c r="F9" s="16">
        <v>0.49122807017543901</v>
      </c>
      <c r="G9" s="16"/>
      <c r="H9" s="16">
        <v>0.36111111111111099</v>
      </c>
      <c r="I9" s="16">
        <v>0.65753424657534199</v>
      </c>
      <c r="J9" s="16">
        <v>0.51351351351351304</v>
      </c>
      <c r="K9" s="16">
        <v>0.60416666666666696</v>
      </c>
      <c r="L9" s="16">
        <v>0.6</v>
      </c>
      <c r="M9" s="16">
        <v>0.8</v>
      </c>
      <c r="N9" s="16">
        <v>0.61194029850746301</v>
      </c>
      <c r="O9" s="16">
        <v>0.72727272727272696</v>
      </c>
      <c r="P9" s="16">
        <v>0.33333333333333298</v>
      </c>
      <c r="Q9" s="16">
        <v>1</v>
      </c>
      <c r="R9" s="16">
        <v>0.5</v>
      </c>
      <c r="S9" s="16">
        <v>0.83333333333333304</v>
      </c>
      <c r="T9" s="16">
        <v>0.33333333333333298</v>
      </c>
      <c r="U9" s="16">
        <v>0.4</v>
      </c>
      <c r="V9" s="16">
        <v>1</v>
      </c>
      <c r="W9" s="16">
        <v>0</v>
      </c>
      <c r="X9" s="16">
        <v>0.8</v>
      </c>
      <c r="Y9" s="16"/>
      <c r="Z9" s="16">
        <v>0.58490566037735803</v>
      </c>
      <c r="AA9" s="16">
        <v>1</v>
      </c>
    </row>
    <row r="10" spans="2:27" x14ac:dyDescent="0.35">
      <c r="B10" s="17" t="s">
        <v>139</v>
      </c>
      <c r="C10" s="16">
        <v>0.40533333333333299</v>
      </c>
      <c r="D10" s="16">
        <v>0.39711191335740098</v>
      </c>
      <c r="E10" s="16">
        <v>0.41379310344827602</v>
      </c>
      <c r="F10" s="16">
        <v>0.40350877192982498</v>
      </c>
      <c r="G10" s="16"/>
      <c r="H10" s="16">
        <v>0.25</v>
      </c>
      <c r="I10" s="16">
        <v>0.45205479452054798</v>
      </c>
      <c r="J10" s="16">
        <v>0.40540540540540498</v>
      </c>
      <c r="K10" s="16">
        <v>0.33333333333333298</v>
      </c>
      <c r="L10" s="16">
        <v>0.45</v>
      </c>
      <c r="M10" s="16">
        <v>0.8</v>
      </c>
      <c r="N10" s="16">
        <v>0.402985074626866</v>
      </c>
      <c r="O10" s="16">
        <v>0.45454545454545497</v>
      </c>
      <c r="P10" s="16">
        <v>0.33333333333333298</v>
      </c>
      <c r="Q10" s="16">
        <v>0.75</v>
      </c>
      <c r="R10" s="16">
        <v>0.5</v>
      </c>
      <c r="S10" s="16">
        <v>0.5</v>
      </c>
      <c r="T10" s="16">
        <v>0.22222222222222199</v>
      </c>
      <c r="U10" s="16">
        <v>0.4</v>
      </c>
      <c r="V10" s="16">
        <v>0.5</v>
      </c>
      <c r="W10" s="16">
        <v>0</v>
      </c>
      <c r="X10" s="16">
        <v>0.6</v>
      </c>
      <c r="Y10" s="16"/>
      <c r="Z10" s="16">
        <v>0.40431266846361202</v>
      </c>
      <c r="AA10" s="16">
        <v>1</v>
      </c>
    </row>
    <row r="11" spans="2:27" x14ac:dyDescent="0.35">
      <c r="B11" s="17" t="s">
        <v>140</v>
      </c>
      <c r="C11" s="16">
        <v>0.32</v>
      </c>
      <c r="D11" s="16">
        <v>0.28519855595667898</v>
      </c>
      <c r="E11" s="16">
        <v>0.44827586206896602</v>
      </c>
      <c r="F11" s="16">
        <v>0.43859649122806998</v>
      </c>
      <c r="G11" s="16"/>
      <c r="H11" s="16">
        <v>0.27777777777777801</v>
      </c>
      <c r="I11" s="16">
        <v>0.36986301369863001</v>
      </c>
      <c r="J11" s="16">
        <v>0.24324324324324301</v>
      </c>
      <c r="K11" s="16">
        <v>0.1875</v>
      </c>
      <c r="L11" s="16">
        <v>0.3</v>
      </c>
      <c r="M11" s="16">
        <v>0.8</v>
      </c>
      <c r="N11" s="16">
        <v>0.41791044776119401</v>
      </c>
      <c r="O11" s="16">
        <v>0.27272727272727298</v>
      </c>
      <c r="P11" s="16">
        <v>0</v>
      </c>
      <c r="Q11" s="16">
        <v>0.75</v>
      </c>
      <c r="R11" s="16">
        <v>0</v>
      </c>
      <c r="S11" s="16">
        <v>0.66666666666666696</v>
      </c>
      <c r="T11" s="16">
        <v>0.22222222222222199</v>
      </c>
      <c r="U11" s="16">
        <v>0.2</v>
      </c>
      <c r="V11" s="16">
        <v>0</v>
      </c>
      <c r="W11" s="16">
        <v>0.5</v>
      </c>
      <c r="X11" s="16">
        <v>0.2</v>
      </c>
      <c r="Y11" s="16"/>
      <c r="Z11" s="16">
        <v>0.31805929919137499</v>
      </c>
      <c r="AA11" s="16">
        <v>0.5</v>
      </c>
    </row>
    <row r="12" spans="2:27" x14ac:dyDescent="0.35">
      <c r="B12" s="17" t="s">
        <v>141</v>
      </c>
      <c r="C12" s="16">
        <v>0.112</v>
      </c>
      <c r="D12" s="16">
        <v>0.101083032490975</v>
      </c>
      <c r="E12" s="16">
        <v>0.27586206896551702</v>
      </c>
      <c r="F12" s="16">
        <v>8.7719298245614002E-2</v>
      </c>
      <c r="G12" s="16"/>
      <c r="H12" s="16">
        <v>8.3333333333333301E-2</v>
      </c>
      <c r="I12" s="16">
        <v>0.20547945205479501</v>
      </c>
      <c r="J12" s="16">
        <v>8.1081081081081099E-2</v>
      </c>
      <c r="K12" s="16">
        <v>0.125</v>
      </c>
      <c r="L12" s="16">
        <v>6.6666666666666693E-2</v>
      </c>
      <c r="M12" s="16">
        <v>0.2</v>
      </c>
      <c r="N12" s="16">
        <v>0.104477611940299</v>
      </c>
      <c r="O12" s="16">
        <v>0</v>
      </c>
      <c r="P12" s="16">
        <v>0.33333333333333298</v>
      </c>
      <c r="Q12" s="16">
        <v>0.25</v>
      </c>
      <c r="R12" s="16">
        <v>0</v>
      </c>
      <c r="S12" s="16">
        <v>0.16666666666666699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0.113207547169811</v>
      </c>
      <c r="AA12" s="16">
        <v>0</v>
      </c>
    </row>
    <row r="13" spans="2:27" ht="29" x14ac:dyDescent="0.35">
      <c r="B13" s="17" t="s">
        <v>142</v>
      </c>
      <c r="C13" s="16">
        <v>0.101333333333333</v>
      </c>
      <c r="D13" s="16">
        <v>9.0252707581227401E-2</v>
      </c>
      <c r="E13" s="16">
        <v>0.20689655172413801</v>
      </c>
      <c r="F13" s="16">
        <v>0.105263157894737</v>
      </c>
      <c r="G13" s="16"/>
      <c r="H13" s="16">
        <v>2.7777777777777801E-2</v>
      </c>
      <c r="I13" s="16">
        <v>0.17808219178082199</v>
      </c>
      <c r="J13" s="16">
        <v>5.4054054054054099E-2</v>
      </c>
      <c r="K13" s="16">
        <v>0.16666666666666699</v>
      </c>
      <c r="L13" s="16">
        <v>3.3333333333333298E-2</v>
      </c>
      <c r="M13" s="16">
        <v>0.2</v>
      </c>
      <c r="N13" s="16">
        <v>0.134328358208955</v>
      </c>
      <c r="O13" s="16">
        <v>0</v>
      </c>
      <c r="P13" s="16">
        <v>0</v>
      </c>
      <c r="Q13" s="16">
        <v>0.5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9.9730458221024304E-2</v>
      </c>
      <c r="AA13" s="16">
        <v>0.5</v>
      </c>
    </row>
    <row r="14" spans="2:27" x14ac:dyDescent="0.35">
      <c r="B14" s="17" t="s">
        <v>143</v>
      </c>
      <c r="C14" s="16">
        <v>9.0666666666666701E-2</v>
      </c>
      <c r="D14" s="16">
        <v>8.3032490974729201E-2</v>
      </c>
      <c r="E14" s="16">
        <v>0.20689655172413801</v>
      </c>
      <c r="F14" s="16">
        <v>7.0175438596491196E-2</v>
      </c>
      <c r="G14" s="16"/>
      <c r="H14" s="16">
        <v>5.5555555555555601E-2</v>
      </c>
      <c r="I14" s="16">
        <v>6.8493150684931503E-2</v>
      </c>
      <c r="J14" s="16">
        <v>8.1081081081081099E-2</v>
      </c>
      <c r="K14" s="16">
        <v>0.104166666666667</v>
      </c>
      <c r="L14" s="16">
        <v>8.3333333333333301E-2</v>
      </c>
      <c r="M14" s="16">
        <v>0.2</v>
      </c>
      <c r="N14" s="16">
        <v>0.119402985074627</v>
      </c>
      <c r="O14" s="16">
        <v>9.0909090909090898E-2</v>
      </c>
      <c r="P14" s="16">
        <v>0</v>
      </c>
      <c r="Q14" s="16">
        <v>0.5</v>
      </c>
      <c r="R14" s="16">
        <v>0</v>
      </c>
      <c r="S14" s="16">
        <v>0.16666666666666699</v>
      </c>
      <c r="T14" s="16">
        <v>0</v>
      </c>
      <c r="U14" s="16">
        <v>0.2</v>
      </c>
      <c r="V14" s="16">
        <v>0</v>
      </c>
      <c r="W14" s="16">
        <v>0</v>
      </c>
      <c r="X14" s="16">
        <v>0</v>
      </c>
      <c r="Y14" s="16"/>
      <c r="Z14" s="16">
        <v>9.1644204851751995E-2</v>
      </c>
      <c r="AA14" s="16">
        <v>0</v>
      </c>
    </row>
    <row r="15" spans="2:27" x14ac:dyDescent="0.35">
      <c r="B15" s="17" t="s">
        <v>54</v>
      </c>
      <c r="C15" s="16">
        <v>4.26666666666667E-2</v>
      </c>
      <c r="D15" s="16">
        <v>3.6101083032491002E-2</v>
      </c>
      <c r="E15" s="16">
        <v>3.4482758620689703E-2</v>
      </c>
      <c r="F15" s="16">
        <v>7.0175438596491196E-2</v>
      </c>
      <c r="G15" s="16"/>
      <c r="H15" s="16">
        <v>2.7777777777777801E-2</v>
      </c>
      <c r="I15" s="16">
        <v>4.1095890410958902E-2</v>
      </c>
      <c r="J15" s="16">
        <v>5.4054054054054099E-2</v>
      </c>
      <c r="K15" s="16">
        <v>4.1666666666666699E-2</v>
      </c>
      <c r="L15" s="16">
        <v>3.3333333333333298E-2</v>
      </c>
      <c r="M15" s="16">
        <v>0</v>
      </c>
      <c r="N15" s="16">
        <v>2.9850746268656699E-2</v>
      </c>
      <c r="O15" s="16">
        <v>0</v>
      </c>
      <c r="P15" s="16">
        <v>0.33333333333333298</v>
      </c>
      <c r="Q15" s="16">
        <v>0</v>
      </c>
      <c r="R15" s="16">
        <v>0.5</v>
      </c>
      <c r="S15" s="16">
        <v>0</v>
      </c>
      <c r="T15" s="16">
        <v>0.22222222222222199</v>
      </c>
      <c r="U15" s="16">
        <v>0</v>
      </c>
      <c r="V15" s="16">
        <v>0</v>
      </c>
      <c r="W15" s="16">
        <v>0</v>
      </c>
      <c r="X15" s="16">
        <v>0</v>
      </c>
      <c r="Y15" s="16"/>
      <c r="Z15" s="16">
        <v>4.3126684636118601E-2</v>
      </c>
      <c r="AA15" s="16">
        <v>0</v>
      </c>
    </row>
    <row r="16" spans="2:27" x14ac:dyDescent="0.35">
      <c r="B16" s="17" t="s">
        <v>144</v>
      </c>
      <c r="C16" s="16">
        <v>2.9333333333333302E-2</v>
      </c>
      <c r="D16" s="16">
        <v>1.8050541516245501E-2</v>
      </c>
      <c r="E16" s="16">
        <v>6.8965517241379296E-2</v>
      </c>
      <c r="F16" s="16">
        <v>7.0175438596491196E-2</v>
      </c>
      <c r="G16" s="16"/>
      <c r="H16" s="16">
        <v>0</v>
      </c>
      <c r="I16" s="16">
        <v>1.3698630136986301E-2</v>
      </c>
      <c r="J16" s="16">
        <v>2.7027027027027001E-2</v>
      </c>
      <c r="K16" s="16">
        <v>6.25E-2</v>
      </c>
      <c r="L16" s="16">
        <v>0</v>
      </c>
      <c r="M16" s="16">
        <v>0</v>
      </c>
      <c r="N16" s="16">
        <v>7.4626865671641798E-2</v>
      </c>
      <c r="O16" s="16">
        <v>0</v>
      </c>
      <c r="P16" s="16">
        <v>0</v>
      </c>
      <c r="Q16" s="16">
        <v>0.25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/>
      <c r="Z16" s="16">
        <v>2.6954177897574101E-2</v>
      </c>
      <c r="AA16" s="16">
        <v>0</v>
      </c>
    </row>
    <row r="17" spans="2:27" x14ac:dyDescent="0.35">
      <c r="B17" s="17" t="s">
        <v>145</v>
      </c>
      <c r="C17" s="16">
        <v>2.9333333333333302E-2</v>
      </c>
      <c r="D17" s="16">
        <v>1.8050541516245501E-2</v>
      </c>
      <c r="E17" s="16">
        <v>0.13793103448275901</v>
      </c>
      <c r="F17" s="16">
        <v>1.7543859649122799E-2</v>
      </c>
      <c r="G17" s="16"/>
      <c r="H17" s="16">
        <v>5.5555555555555601E-2</v>
      </c>
      <c r="I17" s="16">
        <v>2.7397260273972601E-2</v>
      </c>
      <c r="J17" s="16">
        <v>0</v>
      </c>
      <c r="K17" s="16">
        <v>8.3333333333333301E-2</v>
      </c>
      <c r="L17" s="16">
        <v>0</v>
      </c>
      <c r="M17" s="16">
        <v>0</v>
      </c>
      <c r="N17" s="16">
        <v>1.49253731343284E-2</v>
      </c>
      <c r="O17" s="16">
        <v>0</v>
      </c>
      <c r="P17" s="16">
        <v>0</v>
      </c>
      <c r="Q17" s="16">
        <v>0.25</v>
      </c>
      <c r="R17" s="16">
        <v>0</v>
      </c>
      <c r="S17" s="16">
        <v>0</v>
      </c>
      <c r="T17" s="16">
        <v>0.11111111111111099</v>
      </c>
      <c r="U17" s="16">
        <v>0</v>
      </c>
      <c r="V17" s="16">
        <v>0</v>
      </c>
      <c r="W17" s="16">
        <v>0</v>
      </c>
      <c r="X17" s="16">
        <v>0</v>
      </c>
      <c r="Y17" s="16"/>
      <c r="Z17" s="16">
        <v>2.9649595687331502E-2</v>
      </c>
      <c r="AA17" s="16">
        <v>0</v>
      </c>
    </row>
    <row r="18" spans="2:27" x14ac:dyDescent="0.35">
      <c r="B18" s="17" t="s">
        <v>146</v>
      </c>
      <c r="C18" s="18">
        <v>5.06666666666667E-2</v>
      </c>
      <c r="D18" s="18">
        <v>5.7761732851985603E-2</v>
      </c>
      <c r="E18" s="18">
        <v>0</v>
      </c>
      <c r="F18" s="18">
        <v>5.2631578947368397E-2</v>
      </c>
      <c r="G18" s="18"/>
      <c r="H18" s="18">
        <v>0.13888888888888901</v>
      </c>
      <c r="I18" s="18">
        <v>2.7397260273972601E-2</v>
      </c>
      <c r="J18" s="18">
        <v>0.108108108108108</v>
      </c>
      <c r="K18" s="18">
        <v>4.1666666666666699E-2</v>
      </c>
      <c r="L18" s="18">
        <v>3.3333333333333298E-2</v>
      </c>
      <c r="M18" s="18">
        <v>0</v>
      </c>
      <c r="N18" s="18">
        <v>5.9701492537313397E-2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/>
      <c r="Z18" s="18">
        <v>5.1212938005390798E-2</v>
      </c>
      <c r="AA18" s="18">
        <v>0</v>
      </c>
    </row>
    <row r="19" spans="2:27" x14ac:dyDescent="0.35">
      <c r="B19" s="15"/>
    </row>
    <row r="20" spans="2:27" x14ac:dyDescent="0.35">
      <c r="B20" t="s">
        <v>48</v>
      </c>
    </row>
    <row r="21" spans="2:27" x14ac:dyDescent="0.35">
      <c r="B21" t="s">
        <v>49</v>
      </c>
    </row>
    <row r="23" spans="2:27" x14ac:dyDescent="0.35">
      <c r="B23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L23"/>
  <sheetViews>
    <sheetView showGridLines="0" topLeftCell="A10" workbookViewId="0">
      <pane xSplit="2" topLeftCell="C1" activePane="topRight" state="frozen"/>
      <selection pane="topRight" activeCell="B16" sqref="B16"/>
    </sheetView>
  </sheetViews>
  <sheetFormatPr defaultColWidth="10.90625" defaultRowHeight="14.5" x14ac:dyDescent="0.35"/>
  <cols>
    <col min="2" max="2" width="25.7265625" customWidth="1"/>
    <col min="3" max="12" width="20.7265625" customWidth="1"/>
  </cols>
  <sheetData>
    <row r="2" spans="2:12" ht="40" customHeight="1" x14ac:dyDescent="0.35">
      <c r="D2" s="29" t="s">
        <v>167</v>
      </c>
      <c r="E2" s="25"/>
      <c r="F2" s="25"/>
      <c r="G2" s="25"/>
      <c r="H2" s="25"/>
      <c r="I2" s="25"/>
      <c r="J2" s="25"/>
      <c r="K2" s="25"/>
      <c r="L2" s="25"/>
    </row>
    <row r="6" spans="2:12" ht="50" customHeight="1" x14ac:dyDescent="0.35">
      <c r="B6" s="19" t="s">
        <v>15</v>
      </c>
      <c r="C6" s="19" t="s">
        <v>148</v>
      </c>
      <c r="D6" s="19" t="s">
        <v>149</v>
      </c>
      <c r="E6" s="19" t="s">
        <v>150</v>
      </c>
      <c r="F6" s="19" t="s">
        <v>151</v>
      </c>
      <c r="G6" s="19" t="s">
        <v>152</v>
      </c>
      <c r="H6" s="19" t="s">
        <v>153</v>
      </c>
      <c r="I6" s="19" t="s">
        <v>154</v>
      </c>
      <c r="J6" s="19" t="s">
        <v>155</v>
      </c>
      <c r="K6" s="19" t="s">
        <v>156</v>
      </c>
    </row>
    <row r="7" spans="2:12" x14ac:dyDescent="0.35">
      <c r="B7" s="17" t="s">
        <v>157</v>
      </c>
      <c r="C7" s="16">
        <v>0.68533333333333302</v>
      </c>
      <c r="D7" s="16">
        <v>0.40533333333333299</v>
      </c>
      <c r="E7" s="16">
        <v>0.34399999999999997</v>
      </c>
      <c r="F7" s="16">
        <v>0.31733333333333302</v>
      </c>
      <c r="G7" s="16">
        <v>0.16266666666666699</v>
      </c>
      <c r="H7" s="16">
        <v>0.16266666666666699</v>
      </c>
      <c r="I7" s="16">
        <v>0.152</v>
      </c>
      <c r="J7" s="16">
        <v>0.13066666666666699</v>
      </c>
      <c r="K7" s="16">
        <v>6.9333333333333302E-2</v>
      </c>
    </row>
    <row r="8" spans="2:12" x14ac:dyDescent="0.35">
      <c r="B8" s="17" t="s">
        <v>158</v>
      </c>
      <c r="C8" s="16">
        <v>0.25066666666666698</v>
      </c>
      <c r="D8" s="16">
        <v>0.42666666666666703</v>
      </c>
      <c r="E8" s="16">
        <v>0.39733333333333298</v>
      </c>
      <c r="F8" s="16">
        <v>0.38133333333333302</v>
      </c>
      <c r="G8" s="16">
        <v>0.37866666666666698</v>
      </c>
      <c r="H8" s="16">
        <v>0.31466666666666698</v>
      </c>
      <c r="I8" s="16">
        <v>0.28799999999999998</v>
      </c>
      <c r="J8" s="16">
        <v>0.17066666666666699</v>
      </c>
      <c r="K8" s="16">
        <v>0.15466666666666701</v>
      </c>
    </row>
    <row r="9" spans="2:12" ht="29" x14ac:dyDescent="0.35">
      <c r="B9" s="17" t="s">
        <v>159</v>
      </c>
      <c r="C9" s="16">
        <v>4.5333333333333302E-2</v>
      </c>
      <c r="D9" s="16">
        <v>0.114666666666667</v>
      </c>
      <c r="E9" s="16">
        <v>0.14399999999999999</v>
      </c>
      <c r="F9" s="16">
        <v>0.229333333333333</v>
      </c>
      <c r="G9" s="16">
        <v>0.274666666666667</v>
      </c>
      <c r="H9" s="16">
        <v>0.28000000000000003</v>
      </c>
      <c r="I9" s="16">
        <v>0.31733333333333302</v>
      </c>
      <c r="J9" s="16">
        <v>0.312</v>
      </c>
      <c r="K9" s="16">
        <v>0.32</v>
      </c>
    </row>
    <row r="10" spans="2:12" x14ac:dyDescent="0.35">
      <c r="B10" s="17" t="s">
        <v>160</v>
      </c>
      <c r="C10" s="16">
        <v>2.66666666666667E-3</v>
      </c>
      <c r="D10" s="16">
        <v>1.6E-2</v>
      </c>
      <c r="E10" s="16">
        <v>3.2000000000000001E-2</v>
      </c>
      <c r="F10" s="16">
        <v>2.66666666666667E-2</v>
      </c>
      <c r="G10" s="16">
        <v>3.46666666666667E-2</v>
      </c>
      <c r="H10" s="16">
        <v>7.4666666666666701E-2</v>
      </c>
      <c r="I10" s="16">
        <v>8.5333333333333303E-2</v>
      </c>
      <c r="J10" s="16">
        <v>0.16</v>
      </c>
      <c r="K10" s="16">
        <v>0.20266666666666699</v>
      </c>
    </row>
    <row r="11" spans="2:12" x14ac:dyDescent="0.35">
      <c r="B11" s="17" t="s">
        <v>161</v>
      </c>
      <c r="C11" s="16">
        <v>2.66666666666667E-3</v>
      </c>
      <c r="D11" s="16">
        <v>8.0000000000000002E-3</v>
      </c>
      <c r="E11" s="16">
        <v>5.3333333333333297E-3</v>
      </c>
      <c r="F11" s="16">
        <v>1.3333333333333299E-2</v>
      </c>
      <c r="G11" s="16">
        <v>2.66666666666667E-2</v>
      </c>
      <c r="H11" s="16">
        <v>2.4E-2</v>
      </c>
      <c r="I11" s="16">
        <v>2.9333333333333302E-2</v>
      </c>
      <c r="J11" s="16">
        <v>5.06666666666667E-2</v>
      </c>
      <c r="K11" s="16">
        <v>0.101333333333333</v>
      </c>
    </row>
    <row r="12" spans="2:12" x14ac:dyDescent="0.35">
      <c r="B12" s="17" t="s">
        <v>162</v>
      </c>
      <c r="C12" s="16">
        <v>8.0000000000000002E-3</v>
      </c>
      <c r="D12" s="16">
        <v>8.0000000000000002E-3</v>
      </c>
      <c r="E12" s="16">
        <v>3.2000000000000001E-2</v>
      </c>
      <c r="F12" s="16">
        <v>1.8666666666666699E-2</v>
      </c>
      <c r="G12" s="16">
        <v>4.5333333333333302E-2</v>
      </c>
      <c r="H12" s="16">
        <v>6.1333333333333302E-2</v>
      </c>
      <c r="I12" s="16">
        <v>3.46666666666667E-2</v>
      </c>
      <c r="J12" s="16">
        <v>3.7333333333333302E-2</v>
      </c>
      <c r="K12" s="16">
        <v>5.06666666666667E-2</v>
      </c>
    </row>
    <row r="13" spans="2:12" ht="29" x14ac:dyDescent="0.35">
      <c r="B13" s="17" t="s">
        <v>163</v>
      </c>
      <c r="C13" s="16">
        <v>5.3333333333333297E-3</v>
      </c>
      <c r="D13" s="16">
        <v>2.1333333333333301E-2</v>
      </c>
      <c r="E13" s="16">
        <v>4.5333333333333302E-2</v>
      </c>
      <c r="F13" s="16">
        <v>1.3333333333333299E-2</v>
      </c>
      <c r="G13" s="16">
        <v>7.7333333333333296E-2</v>
      </c>
      <c r="H13" s="16">
        <v>8.2666666666666694E-2</v>
      </c>
      <c r="I13" s="16">
        <v>9.3333333333333296E-2</v>
      </c>
      <c r="J13" s="16">
        <v>0.13866666666666699</v>
      </c>
      <c r="K13" s="16">
        <v>0.101333333333333</v>
      </c>
    </row>
    <row r="14" spans="2:12" x14ac:dyDescent="0.35">
      <c r="B14" s="22" t="s">
        <v>164</v>
      </c>
      <c r="C14" s="20">
        <v>0.93600000000000005</v>
      </c>
      <c r="D14" s="20">
        <v>0.83199999999999996</v>
      </c>
      <c r="E14" s="20">
        <v>0.74133333333333296</v>
      </c>
      <c r="F14" s="20">
        <v>0.69866666666666699</v>
      </c>
      <c r="G14" s="20">
        <v>0.541333333333333</v>
      </c>
      <c r="H14" s="20">
        <v>0.477333333333333</v>
      </c>
      <c r="I14" s="20">
        <v>0.44</v>
      </c>
      <c r="J14" s="20">
        <v>0.30133333333333301</v>
      </c>
      <c r="K14" s="20">
        <v>0.224</v>
      </c>
    </row>
    <row r="15" spans="2:12" x14ac:dyDescent="0.35">
      <c r="B15" s="22" t="s">
        <v>165</v>
      </c>
      <c r="C15" s="20">
        <v>5.3333333333333297E-3</v>
      </c>
      <c r="D15" s="20">
        <v>2.4E-2</v>
      </c>
      <c r="E15" s="20">
        <v>3.7333333333333302E-2</v>
      </c>
      <c r="F15" s="20">
        <v>0.04</v>
      </c>
      <c r="G15" s="20">
        <v>6.1333333333333302E-2</v>
      </c>
      <c r="H15" s="20">
        <v>9.8666666666666694E-2</v>
      </c>
      <c r="I15" s="20">
        <v>0.114666666666667</v>
      </c>
      <c r="J15" s="20">
        <v>0.210666666666667</v>
      </c>
      <c r="K15" s="20">
        <v>0.30399999999999999</v>
      </c>
    </row>
    <row r="16" spans="2:12" x14ac:dyDescent="0.35">
      <c r="B16" s="22" t="s">
        <v>166</v>
      </c>
      <c r="C16" s="21">
        <v>0.93066666666666698</v>
      </c>
      <c r="D16" s="21">
        <v>0.80800000000000005</v>
      </c>
      <c r="E16" s="21">
        <v>0.70399999999999996</v>
      </c>
      <c r="F16" s="21">
        <v>0.65866666666666696</v>
      </c>
      <c r="G16" s="21">
        <v>0.48</v>
      </c>
      <c r="H16" s="21">
        <v>0.37866666666666698</v>
      </c>
      <c r="I16" s="21">
        <v>0.32533333333333297</v>
      </c>
      <c r="J16" s="21">
        <v>9.0666666666666701E-2</v>
      </c>
      <c r="K16" s="21">
        <v>-0.08</v>
      </c>
    </row>
    <row r="17" spans="2:11" x14ac:dyDescent="0.35"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2:11" x14ac:dyDescent="0.35">
      <c r="B18" t="s">
        <v>48</v>
      </c>
    </row>
    <row r="19" spans="2:11" x14ac:dyDescent="0.35">
      <c r="B19" t="s">
        <v>49</v>
      </c>
    </row>
    <row r="23" spans="2:11" x14ac:dyDescent="0.35">
      <c r="B23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A22"/>
  <sheetViews>
    <sheetView showGridLines="0" topLeftCell="A11" workbookViewId="0">
      <pane xSplit="2" topLeftCell="C1" activePane="topRight" state="frozen"/>
      <selection pane="topRight" activeCell="B17" sqref="B17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168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0.68533333333333302</v>
      </c>
      <c r="D8" s="16">
        <v>0.71841155234656995</v>
      </c>
      <c r="E8" s="16">
        <v>0.58620689655172398</v>
      </c>
      <c r="F8" s="16">
        <v>0.63157894736842102</v>
      </c>
      <c r="G8" s="16"/>
      <c r="H8" s="16">
        <v>0.72222222222222199</v>
      </c>
      <c r="I8" s="16">
        <v>0.67123287671232901</v>
      </c>
      <c r="J8" s="16">
        <v>0.59459459459459496</v>
      </c>
      <c r="K8" s="16">
        <v>0.8125</v>
      </c>
      <c r="L8" s="16">
        <v>0.61666666666666703</v>
      </c>
      <c r="M8" s="16">
        <v>0.8</v>
      </c>
      <c r="N8" s="16">
        <v>0.67164179104477595</v>
      </c>
      <c r="O8" s="16">
        <v>0.54545454545454497</v>
      </c>
      <c r="P8" s="16">
        <v>0.66666666666666696</v>
      </c>
      <c r="Q8" s="16">
        <v>1</v>
      </c>
      <c r="R8" s="16">
        <v>0.5</v>
      </c>
      <c r="S8" s="16">
        <v>0.83333333333333304</v>
      </c>
      <c r="T8" s="16">
        <v>0.44444444444444398</v>
      </c>
      <c r="U8" s="16">
        <v>1</v>
      </c>
      <c r="V8" s="16">
        <v>1</v>
      </c>
      <c r="W8" s="16">
        <v>1</v>
      </c>
      <c r="X8" s="16">
        <v>0.8</v>
      </c>
      <c r="Y8" s="16"/>
      <c r="Z8" s="16">
        <v>0.69002695417789806</v>
      </c>
      <c r="AA8" s="16">
        <v>0</v>
      </c>
    </row>
    <row r="9" spans="2:27" x14ac:dyDescent="0.35">
      <c r="B9" s="17" t="s">
        <v>158</v>
      </c>
      <c r="C9" s="16">
        <v>0.25066666666666698</v>
      </c>
      <c r="D9" s="16">
        <v>0.231046931407942</v>
      </c>
      <c r="E9" s="16">
        <v>0.31034482758620702</v>
      </c>
      <c r="F9" s="16">
        <v>0.31578947368421101</v>
      </c>
      <c r="G9" s="16"/>
      <c r="H9" s="16">
        <v>0.22222222222222199</v>
      </c>
      <c r="I9" s="16">
        <v>0.31506849315068503</v>
      </c>
      <c r="J9" s="16">
        <v>0.29729729729729698</v>
      </c>
      <c r="K9" s="16">
        <v>0.125</v>
      </c>
      <c r="L9" s="16">
        <v>0.31666666666666698</v>
      </c>
      <c r="M9" s="16">
        <v>0.2</v>
      </c>
      <c r="N9" s="16">
        <v>0.238805970149254</v>
      </c>
      <c r="O9" s="16">
        <v>0.45454545454545497</v>
      </c>
      <c r="P9" s="16">
        <v>0.33333333333333298</v>
      </c>
      <c r="Q9" s="16">
        <v>0</v>
      </c>
      <c r="R9" s="16">
        <v>0</v>
      </c>
      <c r="S9" s="16">
        <v>0</v>
      </c>
      <c r="T9" s="16">
        <v>0.33333333333333298</v>
      </c>
      <c r="U9" s="16">
        <v>0</v>
      </c>
      <c r="V9" s="16">
        <v>0</v>
      </c>
      <c r="W9" s="16">
        <v>0</v>
      </c>
      <c r="X9" s="16">
        <v>0.2</v>
      </c>
      <c r="Y9" s="16"/>
      <c r="Z9" s="16">
        <v>0.24797843665768199</v>
      </c>
      <c r="AA9" s="16">
        <v>1</v>
      </c>
    </row>
    <row r="10" spans="2:27" ht="29" x14ac:dyDescent="0.35">
      <c r="B10" s="17" t="s">
        <v>159</v>
      </c>
      <c r="C10" s="16">
        <v>4.5333333333333302E-2</v>
      </c>
      <c r="D10" s="16">
        <v>2.8880866425992802E-2</v>
      </c>
      <c r="E10" s="16">
        <v>0.10344827586206901</v>
      </c>
      <c r="F10" s="16">
        <v>3.5087719298245598E-2</v>
      </c>
      <c r="G10" s="16"/>
      <c r="H10" s="16">
        <v>5.5555555555555601E-2</v>
      </c>
      <c r="I10" s="16">
        <v>1.3698630136986301E-2</v>
      </c>
      <c r="J10" s="16">
        <v>8.1081081081081099E-2</v>
      </c>
      <c r="K10" s="16">
        <v>4.1666666666666699E-2</v>
      </c>
      <c r="L10" s="16">
        <v>0.05</v>
      </c>
      <c r="M10" s="16">
        <v>0</v>
      </c>
      <c r="N10" s="16">
        <v>5.9701492537313397E-2</v>
      </c>
      <c r="O10" s="16">
        <v>0</v>
      </c>
      <c r="P10" s="16">
        <v>0</v>
      </c>
      <c r="Q10" s="16">
        <v>0</v>
      </c>
      <c r="R10" s="16">
        <v>0.5</v>
      </c>
      <c r="S10" s="16">
        <v>0</v>
      </c>
      <c r="T10" s="16">
        <v>0.11111111111111099</v>
      </c>
      <c r="U10" s="16">
        <v>0</v>
      </c>
      <c r="V10" s="16">
        <v>0</v>
      </c>
      <c r="W10" s="16">
        <v>0</v>
      </c>
      <c r="X10" s="16">
        <v>0</v>
      </c>
      <c r="Y10" s="16"/>
      <c r="Z10" s="16">
        <v>4.3126684636118601E-2</v>
      </c>
      <c r="AA10" s="16">
        <v>0</v>
      </c>
    </row>
    <row r="11" spans="2:27" x14ac:dyDescent="0.35">
      <c r="B11" s="17" t="s">
        <v>160</v>
      </c>
      <c r="C11" s="16">
        <v>2.66666666666667E-3</v>
      </c>
      <c r="D11" s="16">
        <v>3.6101083032491002E-3</v>
      </c>
      <c r="E11" s="16">
        <v>0</v>
      </c>
      <c r="F11" s="16">
        <v>0</v>
      </c>
      <c r="G11" s="16"/>
      <c r="H11" s="16">
        <v>0</v>
      </c>
      <c r="I11" s="16">
        <v>0</v>
      </c>
      <c r="J11" s="16">
        <v>0</v>
      </c>
      <c r="K11" s="16">
        <v>0</v>
      </c>
      <c r="L11" s="16">
        <v>1.6666666666666701E-2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2.6954177897574099E-3</v>
      </c>
      <c r="AA11" s="16">
        <v>0</v>
      </c>
    </row>
    <row r="12" spans="2:27" x14ac:dyDescent="0.35">
      <c r="B12" s="17" t="s">
        <v>161</v>
      </c>
      <c r="C12" s="16">
        <v>2.66666666666667E-3</v>
      </c>
      <c r="D12" s="16">
        <v>0</v>
      </c>
      <c r="E12" s="16">
        <v>0</v>
      </c>
      <c r="F12" s="16">
        <v>1.7543859649122799E-2</v>
      </c>
      <c r="G12" s="16"/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1.49253731343284E-2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2.6954177897574099E-3</v>
      </c>
      <c r="AA12" s="16">
        <v>0</v>
      </c>
    </row>
    <row r="13" spans="2:27" x14ac:dyDescent="0.35">
      <c r="B13" s="17" t="s">
        <v>162</v>
      </c>
      <c r="C13" s="16">
        <v>8.0000000000000002E-3</v>
      </c>
      <c r="D13" s="16">
        <v>1.0830324909747301E-2</v>
      </c>
      <c r="E13" s="16">
        <v>0</v>
      </c>
      <c r="F13" s="16">
        <v>0</v>
      </c>
      <c r="G13" s="16"/>
      <c r="H13" s="16">
        <v>0</v>
      </c>
      <c r="I13" s="16">
        <v>0</v>
      </c>
      <c r="J13" s="16">
        <v>2.7027027027027001E-2</v>
      </c>
      <c r="K13" s="16">
        <v>2.0833333333333301E-2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0.11111111111111099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8.0862533692722394E-3</v>
      </c>
      <c r="AA13" s="16">
        <v>0</v>
      </c>
    </row>
    <row r="14" spans="2:27" ht="29" x14ac:dyDescent="0.35">
      <c r="B14" s="17" t="s">
        <v>163</v>
      </c>
      <c r="C14" s="16">
        <v>5.3333333333333297E-3</v>
      </c>
      <c r="D14" s="16">
        <v>7.2202166064982004E-3</v>
      </c>
      <c r="E14" s="16">
        <v>0</v>
      </c>
      <c r="F14" s="16">
        <v>0</v>
      </c>
      <c r="G14" s="16"/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1.49253731343284E-2</v>
      </c>
      <c r="O14" s="16">
        <v>0</v>
      </c>
      <c r="P14" s="16">
        <v>0</v>
      </c>
      <c r="Q14" s="16">
        <v>0</v>
      </c>
      <c r="R14" s="16">
        <v>0</v>
      </c>
      <c r="S14" s="16">
        <v>0.16666666666666699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5.3908355795148303E-3</v>
      </c>
      <c r="AA14" s="16">
        <v>0</v>
      </c>
    </row>
    <row r="15" spans="2:27" x14ac:dyDescent="0.35">
      <c r="B15" s="17" t="s">
        <v>164</v>
      </c>
      <c r="C15" s="20">
        <v>0.93600000000000005</v>
      </c>
      <c r="D15" s="20">
        <v>0.94945848375451303</v>
      </c>
      <c r="E15" s="20">
        <v>0.89655172413793105</v>
      </c>
      <c r="F15" s="20">
        <v>0.94736842105263197</v>
      </c>
      <c r="G15" s="20"/>
      <c r="H15" s="20">
        <v>0.94444444444444398</v>
      </c>
      <c r="I15" s="20">
        <v>0.98630136986301398</v>
      </c>
      <c r="J15" s="20">
        <v>0.891891891891892</v>
      </c>
      <c r="K15" s="20">
        <v>0.9375</v>
      </c>
      <c r="L15" s="20">
        <v>0.93333333333333302</v>
      </c>
      <c r="M15" s="20">
        <v>1</v>
      </c>
      <c r="N15" s="20">
        <v>0.91044776119403004</v>
      </c>
      <c r="O15" s="20">
        <v>1</v>
      </c>
      <c r="P15" s="20">
        <v>1</v>
      </c>
      <c r="Q15" s="20">
        <v>1</v>
      </c>
      <c r="R15" s="20">
        <v>0.5</v>
      </c>
      <c r="S15" s="20">
        <v>0.83333333333333304</v>
      </c>
      <c r="T15" s="20">
        <v>0.77777777777777801</v>
      </c>
      <c r="U15" s="20">
        <v>1</v>
      </c>
      <c r="V15" s="20">
        <v>1</v>
      </c>
      <c r="W15" s="20">
        <v>1</v>
      </c>
      <c r="X15" s="20">
        <v>1</v>
      </c>
      <c r="Y15" s="20"/>
      <c r="Z15" s="20">
        <v>0.93800539083557999</v>
      </c>
      <c r="AA15" s="20">
        <v>1</v>
      </c>
    </row>
    <row r="16" spans="2:27" x14ac:dyDescent="0.35">
      <c r="B16" s="17" t="s">
        <v>165</v>
      </c>
      <c r="C16" s="20">
        <v>5.3333333333333297E-3</v>
      </c>
      <c r="D16" s="20">
        <v>3.6101083032491002E-3</v>
      </c>
      <c r="E16" s="20">
        <v>0</v>
      </c>
      <c r="F16" s="20">
        <v>1.7543859649122799E-2</v>
      </c>
      <c r="G16" s="20"/>
      <c r="H16" s="20">
        <v>0</v>
      </c>
      <c r="I16" s="20">
        <v>0</v>
      </c>
      <c r="J16" s="20">
        <v>0</v>
      </c>
      <c r="K16" s="20">
        <v>0</v>
      </c>
      <c r="L16" s="20">
        <v>1.6666666666666701E-2</v>
      </c>
      <c r="M16" s="20">
        <v>0</v>
      </c>
      <c r="N16" s="20">
        <v>1.49253731343284E-2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/>
      <c r="Z16" s="20">
        <v>5.3908355795148303E-3</v>
      </c>
      <c r="AA16" s="20">
        <v>0</v>
      </c>
    </row>
    <row r="17" spans="2:27" x14ac:dyDescent="0.35">
      <c r="B17" s="17" t="s">
        <v>166</v>
      </c>
      <c r="C17" s="21">
        <v>0.93066666666666698</v>
      </c>
      <c r="D17" s="21">
        <v>0.94584837545126299</v>
      </c>
      <c r="E17" s="21">
        <v>0.89655172413793105</v>
      </c>
      <c r="F17" s="21">
        <v>0.929824561403509</v>
      </c>
      <c r="G17" s="21"/>
      <c r="H17" s="21">
        <v>0.94444444444444398</v>
      </c>
      <c r="I17" s="21">
        <v>0.98630136986301398</v>
      </c>
      <c r="J17" s="21">
        <v>0.891891891891892</v>
      </c>
      <c r="K17" s="21">
        <v>0.9375</v>
      </c>
      <c r="L17" s="21">
        <v>0.91666666666666696</v>
      </c>
      <c r="M17" s="21">
        <v>1</v>
      </c>
      <c r="N17" s="21">
        <v>0.89552238805970197</v>
      </c>
      <c r="O17" s="21">
        <v>1</v>
      </c>
      <c r="P17" s="21">
        <v>1</v>
      </c>
      <c r="Q17" s="21">
        <v>1</v>
      </c>
      <c r="R17" s="21">
        <v>0.5</v>
      </c>
      <c r="S17" s="21">
        <v>0.83333333333333304</v>
      </c>
      <c r="T17" s="21">
        <v>0.77777777777777801</v>
      </c>
      <c r="U17" s="21">
        <v>1</v>
      </c>
      <c r="V17" s="21">
        <v>1</v>
      </c>
      <c r="W17" s="21">
        <v>1</v>
      </c>
      <c r="X17" s="21">
        <v>1</v>
      </c>
      <c r="Y17" s="21"/>
      <c r="Z17" s="21">
        <v>0.93261455525606496</v>
      </c>
      <c r="AA17" s="21">
        <v>1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169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0.40533333333333299</v>
      </c>
      <c r="D8" s="16">
        <v>0.415162454873646</v>
      </c>
      <c r="E8" s="16">
        <v>0.44827586206896602</v>
      </c>
      <c r="F8" s="16">
        <v>0.36842105263157898</v>
      </c>
      <c r="G8" s="16"/>
      <c r="H8" s="16">
        <v>0.41666666666666702</v>
      </c>
      <c r="I8" s="16">
        <v>0.35616438356164398</v>
      </c>
      <c r="J8" s="16">
        <v>0.43243243243243201</v>
      </c>
      <c r="K8" s="16">
        <v>0.45833333333333298</v>
      </c>
      <c r="L8" s="16">
        <v>0.28333333333333299</v>
      </c>
      <c r="M8" s="16">
        <v>0.4</v>
      </c>
      <c r="N8" s="16">
        <v>0.49253731343283602</v>
      </c>
      <c r="O8" s="16">
        <v>0.27272727272727298</v>
      </c>
      <c r="P8" s="16">
        <v>0</v>
      </c>
      <c r="Q8" s="16">
        <v>0.75</v>
      </c>
      <c r="R8" s="16">
        <v>0.5</v>
      </c>
      <c r="S8" s="16">
        <v>0.5</v>
      </c>
      <c r="T8" s="16">
        <v>0.44444444444444398</v>
      </c>
      <c r="U8" s="16">
        <v>0.4</v>
      </c>
      <c r="V8" s="16">
        <v>0.5</v>
      </c>
      <c r="W8" s="16">
        <v>0</v>
      </c>
      <c r="X8" s="16">
        <v>0.8</v>
      </c>
      <c r="Y8" s="16"/>
      <c r="Z8" s="16">
        <v>0.40700808625336898</v>
      </c>
      <c r="AA8" s="16">
        <v>0.5</v>
      </c>
    </row>
    <row r="9" spans="2:27" x14ac:dyDescent="0.35">
      <c r="B9" s="17" t="s">
        <v>158</v>
      </c>
      <c r="C9" s="16">
        <v>0.42666666666666703</v>
      </c>
      <c r="D9" s="16">
        <v>0.425992779783394</v>
      </c>
      <c r="E9" s="16">
        <v>0.37931034482758602</v>
      </c>
      <c r="F9" s="16">
        <v>0.42105263157894701</v>
      </c>
      <c r="G9" s="16"/>
      <c r="H9" s="16">
        <v>0.44444444444444398</v>
      </c>
      <c r="I9" s="16">
        <v>0.43835616438356201</v>
      </c>
      <c r="J9" s="16">
        <v>0.35135135135135098</v>
      </c>
      <c r="K9" s="16">
        <v>0.33333333333333298</v>
      </c>
      <c r="L9" s="16">
        <v>0.55000000000000004</v>
      </c>
      <c r="M9" s="16">
        <v>0.6</v>
      </c>
      <c r="N9" s="16">
        <v>0.37313432835820898</v>
      </c>
      <c r="O9" s="16">
        <v>0.54545454545454497</v>
      </c>
      <c r="P9" s="16">
        <v>0.66666666666666696</v>
      </c>
      <c r="Q9" s="16">
        <v>0.25</v>
      </c>
      <c r="R9" s="16">
        <v>0</v>
      </c>
      <c r="S9" s="16">
        <v>0.33333333333333298</v>
      </c>
      <c r="T9" s="16">
        <v>0.44444444444444398</v>
      </c>
      <c r="U9" s="16">
        <v>0.6</v>
      </c>
      <c r="V9" s="16">
        <v>0.5</v>
      </c>
      <c r="W9" s="16">
        <v>1</v>
      </c>
      <c r="X9" s="16">
        <v>0.2</v>
      </c>
      <c r="Y9" s="16"/>
      <c r="Z9" s="16">
        <v>0.42587601078167098</v>
      </c>
      <c r="AA9" s="16">
        <v>0.5</v>
      </c>
    </row>
    <row r="10" spans="2:27" ht="29" x14ac:dyDescent="0.35">
      <c r="B10" s="17" t="s">
        <v>159</v>
      </c>
      <c r="C10" s="16">
        <v>0.114666666666667</v>
      </c>
      <c r="D10" s="16">
        <v>0.104693140794224</v>
      </c>
      <c r="E10" s="16">
        <v>0.13793103448275901</v>
      </c>
      <c r="F10" s="16">
        <v>0.140350877192982</v>
      </c>
      <c r="G10" s="16"/>
      <c r="H10" s="16">
        <v>0.13888888888888901</v>
      </c>
      <c r="I10" s="16">
        <v>0.13698630136986301</v>
      </c>
      <c r="J10" s="16">
        <v>0.162162162162162</v>
      </c>
      <c r="K10" s="16">
        <v>0.104166666666667</v>
      </c>
      <c r="L10" s="16">
        <v>0.133333333333333</v>
      </c>
      <c r="M10" s="16">
        <v>0</v>
      </c>
      <c r="N10" s="16">
        <v>7.4626865671641798E-2</v>
      </c>
      <c r="O10" s="16">
        <v>9.0909090909090898E-2</v>
      </c>
      <c r="P10" s="16">
        <v>0.33333333333333298</v>
      </c>
      <c r="Q10" s="16">
        <v>0</v>
      </c>
      <c r="R10" s="16">
        <v>0.5</v>
      </c>
      <c r="S10" s="16">
        <v>0.16666666666666699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/>
      <c r="Z10" s="16">
        <v>0.113207547169811</v>
      </c>
      <c r="AA10" s="16">
        <v>0</v>
      </c>
    </row>
    <row r="11" spans="2:27" x14ac:dyDescent="0.35">
      <c r="B11" s="17" t="s">
        <v>160</v>
      </c>
      <c r="C11" s="16">
        <v>1.6E-2</v>
      </c>
      <c r="D11" s="16">
        <v>1.8050541516245501E-2</v>
      </c>
      <c r="E11" s="16">
        <v>0</v>
      </c>
      <c r="F11" s="16">
        <v>1.7543859649122799E-2</v>
      </c>
      <c r="G11" s="16"/>
      <c r="H11" s="16">
        <v>0</v>
      </c>
      <c r="I11" s="16">
        <v>4.1095890410958902E-2</v>
      </c>
      <c r="J11" s="16">
        <v>2.7027027027027001E-2</v>
      </c>
      <c r="K11" s="16">
        <v>2.0833333333333301E-2</v>
      </c>
      <c r="L11" s="16">
        <v>1.6666666666666701E-2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1.61725067385445E-2</v>
      </c>
      <c r="AA11" s="16">
        <v>0</v>
      </c>
    </row>
    <row r="12" spans="2:27" x14ac:dyDescent="0.35">
      <c r="B12" s="17" t="s">
        <v>161</v>
      </c>
      <c r="C12" s="16">
        <v>8.0000000000000002E-3</v>
      </c>
      <c r="D12" s="16">
        <v>7.2202166064982004E-3</v>
      </c>
      <c r="E12" s="16">
        <v>0</v>
      </c>
      <c r="F12" s="16">
        <v>1.7543859649122799E-2</v>
      </c>
      <c r="G12" s="16"/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2.9850746268656699E-2</v>
      </c>
      <c r="O12" s="16">
        <v>9.0909090909090898E-2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8.0862533692722394E-3</v>
      </c>
      <c r="AA12" s="16">
        <v>0</v>
      </c>
    </row>
    <row r="13" spans="2:27" x14ac:dyDescent="0.35">
      <c r="B13" s="17" t="s">
        <v>162</v>
      </c>
      <c r="C13" s="16">
        <v>8.0000000000000002E-3</v>
      </c>
      <c r="D13" s="16">
        <v>1.0830324909747301E-2</v>
      </c>
      <c r="E13" s="16">
        <v>0</v>
      </c>
      <c r="F13" s="16">
        <v>0</v>
      </c>
      <c r="G13" s="16"/>
      <c r="H13" s="16">
        <v>0</v>
      </c>
      <c r="I13" s="16">
        <v>1.3698630136986301E-2</v>
      </c>
      <c r="J13" s="16">
        <v>0</v>
      </c>
      <c r="K13" s="16">
        <v>2.0833333333333301E-2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0.11111111111111099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8.0862533692722394E-3</v>
      </c>
      <c r="AA13" s="16">
        <v>0</v>
      </c>
    </row>
    <row r="14" spans="2:27" ht="29" x14ac:dyDescent="0.35">
      <c r="B14" s="17" t="s">
        <v>163</v>
      </c>
      <c r="C14" s="16">
        <v>2.1333333333333301E-2</v>
      </c>
      <c r="D14" s="16">
        <v>1.8050541516245501E-2</v>
      </c>
      <c r="E14" s="16">
        <v>3.4482758620689703E-2</v>
      </c>
      <c r="F14" s="16">
        <v>3.5087719298245598E-2</v>
      </c>
      <c r="G14" s="16"/>
      <c r="H14" s="16">
        <v>0</v>
      </c>
      <c r="I14" s="16">
        <v>1.3698630136986301E-2</v>
      </c>
      <c r="J14" s="16">
        <v>2.7027027027027001E-2</v>
      </c>
      <c r="K14" s="16">
        <v>6.25E-2</v>
      </c>
      <c r="L14" s="16">
        <v>1.6666666666666701E-2</v>
      </c>
      <c r="M14" s="16">
        <v>0</v>
      </c>
      <c r="N14" s="16">
        <v>2.9850746268656699E-2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2.15633423180593E-2</v>
      </c>
      <c r="AA14" s="16">
        <v>0</v>
      </c>
    </row>
    <row r="15" spans="2:27" x14ac:dyDescent="0.35">
      <c r="B15" s="17" t="s">
        <v>164</v>
      </c>
      <c r="C15" s="20">
        <v>0.83199999999999996</v>
      </c>
      <c r="D15" s="20">
        <v>0.84115523465704001</v>
      </c>
      <c r="E15" s="20">
        <v>0.82758620689655205</v>
      </c>
      <c r="F15" s="20">
        <v>0.78947368421052599</v>
      </c>
      <c r="G15" s="20"/>
      <c r="H15" s="20">
        <v>0.86111111111111105</v>
      </c>
      <c r="I15" s="20">
        <v>0.79452054794520499</v>
      </c>
      <c r="J15" s="20">
        <v>0.78378378378378399</v>
      </c>
      <c r="K15" s="20">
        <v>0.79166666666666696</v>
      </c>
      <c r="L15" s="20">
        <v>0.83333333333333304</v>
      </c>
      <c r="M15" s="20">
        <v>1</v>
      </c>
      <c r="N15" s="20">
        <v>0.86567164179104505</v>
      </c>
      <c r="O15" s="20">
        <v>0.81818181818181801</v>
      </c>
      <c r="P15" s="20">
        <v>0.66666666666666696</v>
      </c>
      <c r="Q15" s="20">
        <v>1</v>
      </c>
      <c r="R15" s="20">
        <v>0.5</v>
      </c>
      <c r="S15" s="20">
        <v>0.83333333333333304</v>
      </c>
      <c r="T15" s="20">
        <v>0.88888888888888895</v>
      </c>
      <c r="U15" s="20">
        <v>1</v>
      </c>
      <c r="V15" s="20">
        <v>1</v>
      </c>
      <c r="W15" s="20">
        <v>1</v>
      </c>
      <c r="X15" s="20">
        <v>1</v>
      </c>
      <c r="Y15" s="20"/>
      <c r="Z15" s="20">
        <v>0.83288409703503996</v>
      </c>
      <c r="AA15" s="20">
        <v>1</v>
      </c>
    </row>
    <row r="16" spans="2:27" x14ac:dyDescent="0.35">
      <c r="B16" s="17" t="s">
        <v>165</v>
      </c>
      <c r="C16" s="20">
        <v>2.4E-2</v>
      </c>
      <c r="D16" s="20">
        <v>2.5270758122743701E-2</v>
      </c>
      <c r="E16" s="20">
        <v>0</v>
      </c>
      <c r="F16" s="20">
        <v>3.5087719298245598E-2</v>
      </c>
      <c r="G16" s="20"/>
      <c r="H16" s="20">
        <v>0</v>
      </c>
      <c r="I16" s="20">
        <v>4.1095890410958902E-2</v>
      </c>
      <c r="J16" s="20">
        <v>2.7027027027027001E-2</v>
      </c>
      <c r="K16" s="20">
        <v>2.0833333333333301E-2</v>
      </c>
      <c r="L16" s="20">
        <v>1.6666666666666701E-2</v>
      </c>
      <c r="M16" s="20">
        <v>0</v>
      </c>
      <c r="N16" s="20">
        <v>2.9850746268656699E-2</v>
      </c>
      <c r="O16" s="20">
        <v>9.0909090909090898E-2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/>
      <c r="Z16" s="20">
        <v>2.4258760107816701E-2</v>
      </c>
      <c r="AA16" s="20">
        <v>0</v>
      </c>
    </row>
    <row r="17" spans="2:27" x14ac:dyDescent="0.35">
      <c r="B17" s="17" t="s">
        <v>166</v>
      </c>
      <c r="C17" s="21">
        <v>0.80800000000000005</v>
      </c>
      <c r="D17" s="21">
        <v>0.81588447653429597</v>
      </c>
      <c r="E17" s="21">
        <v>0.82758620689655205</v>
      </c>
      <c r="F17" s="21">
        <v>0.75438596491228105</v>
      </c>
      <c r="G17" s="21"/>
      <c r="H17" s="21">
        <v>0.86111111111111105</v>
      </c>
      <c r="I17" s="21">
        <v>0.75342465753424603</v>
      </c>
      <c r="J17" s="21">
        <v>0.75675675675675702</v>
      </c>
      <c r="K17" s="21">
        <v>0.77083333333333304</v>
      </c>
      <c r="L17" s="21">
        <v>0.81666666666666698</v>
      </c>
      <c r="M17" s="21">
        <v>1</v>
      </c>
      <c r="N17" s="21">
        <v>0.83582089552238803</v>
      </c>
      <c r="O17" s="21">
        <v>0.72727272727272696</v>
      </c>
      <c r="P17" s="21">
        <v>0.66666666666666696</v>
      </c>
      <c r="Q17" s="21">
        <v>1</v>
      </c>
      <c r="R17" s="21">
        <v>0.5</v>
      </c>
      <c r="S17" s="21">
        <v>0.83333333333333304</v>
      </c>
      <c r="T17" s="21">
        <v>0.88888888888888895</v>
      </c>
      <c r="U17" s="21">
        <v>1</v>
      </c>
      <c r="V17" s="21">
        <v>1</v>
      </c>
      <c r="W17" s="21">
        <v>1</v>
      </c>
      <c r="X17" s="21">
        <v>1</v>
      </c>
      <c r="Y17" s="21"/>
      <c r="Z17" s="21">
        <v>0.80862533692722405</v>
      </c>
      <c r="AA17" s="21">
        <v>1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170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0.34399999999999997</v>
      </c>
      <c r="D8" s="16">
        <v>0.34296028880866403</v>
      </c>
      <c r="E8" s="16">
        <v>0.41379310344827602</v>
      </c>
      <c r="F8" s="16">
        <v>0.33333333333333298</v>
      </c>
      <c r="G8" s="16"/>
      <c r="H8" s="16">
        <v>0.33333333333333298</v>
      </c>
      <c r="I8" s="16">
        <v>0.36986301369863001</v>
      </c>
      <c r="J8" s="16">
        <v>0.29729729729729698</v>
      </c>
      <c r="K8" s="16">
        <v>0.33333333333333298</v>
      </c>
      <c r="L8" s="16">
        <v>0.266666666666667</v>
      </c>
      <c r="M8" s="16">
        <v>0.6</v>
      </c>
      <c r="N8" s="16">
        <v>0.35820895522388102</v>
      </c>
      <c r="O8" s="16">
        <v>0.27272727272727298</v>
      </c>
      <c r="P8" s="16">
        <v>0</v>
      </c>
      <c r="Q8" s="16">
        <v>0.75</v>
      </c>
      <c r="R8" s="16">
        <v>0.5</v>
      </c>
      <c r="S8" s="16">
        <v>0.5</v>
      </c>
      <c r="T8" s="16">
        <v>0.33333333333333298</v>
      </c>
      <c r="U8" s="16">
        <v>0.6</v>
      </c>
      <c r="V8" s="16">
        <v>0</v>
      </c>
      <c r="W8" s="16">
        <v>1</v>
      </c>
      <c r="X8" s="16">
        <v>0.4</v>
      </c>
      <c r="Y8" s="16"/>
      <c r="Z8" s="16">
        <v>0.34501347708894903</v>
      </c>
      <c r="AA8" s="16">
        <v>0.5</v>
      </c>
    </row>
    <row r="9" spans="2:27" x14ac:dyDescent="0.35">
      <c r="B9" s="17" t="s">
        <v>158</v>
      </c>
      <c r="C9" s="16">
        <v>0.39733333333333298</v>
      </c>
      <c r="D9" s="16">
        <v>0.38989169675090302</v>
      </c>
      <c r="E9" s="16">
        <v>0.44827586206896602</v>
      </c>
      <c r="F9" s="16">
        <v>0.40350877192982498</v>
      </c>
      <c r="G9" s="16"/>
      <c r="H9" s="16">
        <v>0.38888888888888901</v>
      </c>
      <c r="I9" s="16">
        <v>0.34246575342465801</v>
      </c>
      <c r="J9" s="16">
        <v>0.45945945945945899</v>
      </c>
      <c r="K9" s="16">
        <v>0.39583333333333298</v>
      </c>
      <c r="L9" s="16">
        <v>0.45</v>
      </c>
      <c r="M9" s="16">
        <v>0.4</v>
      </c>
      <c r="N9" s="16">
        <v>0.41791044776119401</v>
      </c>
      <c r="O9" s="16">
        <v>0.45454545454545497</v>
      </c>
      <c r="P9" s="16">
        <v>0.33333333333333298</v>
      </c>
      <c r="Q9" s="16">
        <v>0.25</v>
      </c>
      <c r="R9" s="16">
        <v>0</v>
      </c>
      <c r="S9" s="16">
        <v>0.33333333333333298</v>
      </c>
      <c r="T9" s="16">
        <v>0.33333333333333298</v>
      </c>
      <c r="U9" s="16">
        <v>0.2</v>
      </c>
      <c r="V9" s="16">
        <v>0.5</v>
      </c>
      <c r="W9" s="16">
        <v>0</v>
      </c>
      <c r="X9" s="16">
        <v>0.6</v>
      </c>
      <c r="Y9" s="16"/>
      <c r="Z9" s="16">
        <v>0.39353099730458202</v>
      </c>
      <c r="AA9" s="16">
        <v>0.5</v>
      </c>
    </row>
    <row r="10" spans="2:27" ht="29" x14ac:dyDescent="0.35">
      <c r="B10" s="17" t="s">
        <v>159</v>
      </c>
      <c r="C10" s="16">
        <v>0.14399999999999999</v>
      </c>
      <c r="D10" s="16">
        <v>0.14801444043321299</v>
      </c>
      <c r="E10" s="16">
        <v>6.8965517241379296E-2</v>
      </c>
      <c r="F10" s="16">
        <v>0.12280701754386</v>
      </c>
      <c r="G10" s="16"/>
      <c r="H10" s="16">
        <v>0.25</v>
      </c>
      <c r="I10" s="16">
        <v>0.164383561643836</v>
      </c>
      <c r="J10" s="16">
        <v>0.108108108108108</v>
      </c>
      <c r="K10" s="16">
        <v>0.104166666666667</v>
      </c>
      <c r="L10" s="16">
        <v>0.16666666666666699</v>
      </c>
      <c r="M10" s="16">
        <v>0</v>
      </c>
      <c r="N10" s="16">
        <v>8.9552238805970102E-2</v>
      </c>
      <c r="O10" s="16">
        <v>9.0909090909090898E-2</v>
      </c>
      <c r="P10" s="16">
        <v>0.66666666666666696</v>
      </c>
      <c r="Q10" s="16">
        <v>0</v>
      </c>
      <c r="R10" s="16">
        <v>0.5</v>
      </c>
      <c r="S10" s="16">
        <v>0</v>
      </c>
      <c r="T10" s="16">
        <v>0.22222222222222199</v>
      </c>
      <c r="U10" s="16">
        <v>0.2</v>
      </c>
      <c r="V10" s="16">
        <v>0.5</v>
      </c>
      <c r="W10" s="16">
        <v>0</v>
      </c>
      <c r="X10" s="16">
        <v>0</v>
      </c>
      <c r="Y10" s="16"/>
      <c r="Z10" s="16">
        <v>0.1455525606469</v>
      </c>
      <c r="AA10" s="16">
        <v>0</v>
      </c>
    </row>
    <row r="11" spans="2:27" x14ac:dyDescent="0.35">
      <c r="B11" s="17" t="s">
        <v>160</v>
      </c>
      <c r="C11" s="16">
        <v>3.2000000000000001E-2</v>
      </c>
      <c r="D11" s="16">
        <v>3.2490974729241902E-2</v>
      </c>
      <c r="E11" s="16">
        <v>0</v>
      </c>
      <c r="F11" s="16">
        <v>5.2631578947368397E-2</v>
      </c>
      <c r="G11" s="16"/>
      <c r="H11" s="16">
        <v>0</v>
      </c>
      <c r="I11" s="16">
        <v>5.4794520547945202E-2</v>
      </c>
      <c r="J11" s="16">
        <v>0</v>
      </c>
      <c r="K11" s="16">
        <v>6.25E-2</v>
      </c>
      <c r="L11" s="16">
        <v>3.3333333333333298E-2</v>
      </c>
      <c r="M11" s="16">
        <v>0</v>
      </c>
      <c r="N11" s="16">
        <v>4.47761194029851E-2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3.2345013477088999E-2</v>
      </c>
      <c r="AA11" s="16">
        <v>0</v>
      </c>
    </row>
    <row r="12" spans="2:27" x14ac:dyDescent="0.35">
      <c r="B12" s="17" t="s">
        <v>161</v>
      </c>
      <c r="C12" s="16">
        <v>5.3333333333333297E-3</v>
      </c>
      <c r="D12" s="16">
        <v>3.6101083032491002E-3</v>
      </c>
      <c r="E12" s="16">
        <v>0</v>
      </c>
      <c r="F12" s="16">
        <v>1.7543859649122799E-2</v>
      </c>
      <c r="G12" s="16"/>
      <c r="H12" s="16">
        <v>0</v>
      </c>
      <c r="I12" s="16">
        <v>0</v>
      </c>
      <c r="J12" s="16">
        <v>0</v>
      </c>
      <c r="K12" s="16">
        <v>2.0833333333333301E-2</v>
      </c>
      <c r="L12" s="16">
        <v>0</v>
      </c>
      <c r="M12" s="16">
        <v>0</v>
      </c>
      <c r="N12" s="16">
        <v>1.49253731343284E-2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5.3908355795148303E-3</v>
      </c>
      <c r="AA12" s="16">
        <v>0</v>
      </c>
    </row>
    <row r="13" spans="2:27" x14ac:dyDescent="0.35">
      <c r="B13" s="17" t="s">
        <v>162</v>
      </c>
      <c r="C13" s="16">
        <v>3.2000000000000001E-2</v>
      </c>
      <c r="D13" s="16">
        <v>3.9711191335740102E-2</v>
      </c>
      <c r="E13" s="16">
        <v>0</v>
      </c>
      <c r="F13" s="16">
        <v>1.7543859649122799E-2</v>
      </c>
      <c r="G13" s="16"/>
      <c r="H13" s="16">
        <v>0</v>
      </c>
      <c r="I13" s="16">
        <v>4.1095890410958902E-2</v>
      </c>
      <c r="J13" s="16">
        <v>8.1081081081081099E-2</v>
      </c>
      <c r="K13" s="16">
        <v>2.0833333333333301E-2</v>
      </c>
      <c r="L13" s="16">
        <v>3.3333333333333298E-2</v>
      </c>
      <c r="M13" s="16">
        <v>0</v>
      </c>
      <c r="N13" s="16">
        <v>1.49253731343284E-2</v>
      </c>
      <c r="O13" s="16">
        <v>9.0909090909090898E-2</v>
      </c>
      <c r="P13" s="16">
        <v>0</v>
      </c>
      <c r="Q13" s="16">
        <v>0</v>
      </c>
      <c r="R13" s="16">
        <v>0</v>
      </c>
      <c r="S13" s="16">
        <v>0</v>
      </c>
      <c r="T13" s="16">
        <v>0.11111111111111099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3.2345013477088999E-2</v>
      </c>
      <c r="AA13" s="16">
        <v>0</v>
      </c>
    </row>
    <row r="14" spans="2:27" ht="29" x14ac:dyDescent="0.35">
      <c r="B14" s="17" t="s">
        <v>163</v>
      </c>
      <c r="C14" s="16">
        <v>4.5333333333333302E-2</v>
      </c>
      <c r="D14" s="16">
        <v>4.3321299638989202E-2</v>
      </c>
      <c r="E14" s="16">
        <v>6.8965517241379296E-2</v>
      </c>
      <c r="F14" s="16">
        <v>5.2631578947368397E-2</v>
      </c>
      <c r="G14" s="16"/>
      <c r="H14" s="16">
        <v>2.7777777777777801E-2</v>
      </c>
      <c r="I14" s="16">
        <v>2.7397260273972601E-2</v>
      </c>
      <c r="J14" s="16">
        <v>5.4054054054054099E-2</v>
      </c>
      <c r="K14" s="16">
        <v>6.25E-2</v>
      </c>
      <c r="L14" s="16">
        <v>0.05</v>
      </c>
      <c r="M14" s="16">
        <v>0</v>
      </c>
      <c r="N14" s="16">
        <v>5.9701492537313397E-2</v>
      </c>
      <c r="O14" s="16">
        <v>9.0909090909090898E-2</v>
      </c>
      <c r="P14" s="16">
        <v>0</v>
      </c>
      <c r="Q14" s="16">
        <v>0</v>
      </c>
      <c r="R14" s="16">
        <v>0</v>
      </c>
      <c r="S14" s="16">
        <v>0.16666666666666699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4.5822102425875998E-2</v>
      </c>
      <c r="AA14" s="16">
        <v>0</v>
      </c>
    </row>
    <row r="15" spans="2:27" x14ac:dyDescent="0.35">
      <c r="B15" s="17" t="s">
        <v>164</v>
      </c>
      <c r="C15" s="20">
        <v>0.74133333333333296</v>
      </c>
      <c r="D15" s="20">
        <v>0.73285198555956699</v>
      </c>
      <c r="E15" s="20">
        <v>0.86206896551724099</v>
      </c>
      <c r="F15" s="20">
        <v>0.73684210526315796</v>
      </c>
      <c r="G15" s="20"/>
      <c r="H15" s="20">
        <v>0.72222222222222199</v>
      </c>
      <c r="I15" s="20">
        <v>0.71232876712328796</v>
      </c>
      <c r="J15" s="20">
        <v>0.75675675675675702</v>
      </c>
      <c r="K15" s="20">
        <v>0.72916666666666696</v>
      </c>
      <c r="L15" s="20">
        <v>0.71666666666666701</v>
      </c>
      <c r="M15" s="20">
        <v>1</v>
      </c>
      <c r="N15" s="20">
        <v>0.77611940298507498</v>
      </c>
      <c r="O15" s="20">
        <v>0.72727272727272696</v>
      </c>
      <c r="P15" s="20">
        <v>0.33333333333333298</v>
      </c>
      <c r="Q15" s="20">
        <v>1</v>
      </c>
      <c r="R15" s="20">
        <v>0.5</v>
      </c>
      <c r="S15" s="20">
        <v>0.83333333333333304</v>
      </c>
      <c r="T15" s="20">
        <v>0.66666666666666696</v>
      </c>
      <c r="U15" s="20">
        <v>0.8</v>
      </c>
      <c r="V15" s="20">
        <v>0.5</v>
      </c>
      <c r="W15" s="20">
        <v>1</v>
      </c>
      <c r="X15" s="20">
        <v>1</v>
      </c>
      <c r="Y15" s="20"/>
      <c r="Z15" s="20">
        <v>0.73854447439353099</v>
      </c>
      <c r="AA15" s="20">
        <v>1</v>
      </c>
    </row>
    <row r="16" spans="2:27" x14ac:dyDescent="0.35">
      <c r="B16" s="17" t="s">
        <v>165</v>
      </c>
      <c r="C16" s="20">
        <v>3.7333333333333302E-2</v>
      </c>
      <c r="D16" s="20">
        <v>3.6101083032491002E-2</v>
      </c>
      <c r="E16" s="20">
        <v>0</v>
      </c>
      <c r="F16" s="20">
        <v>7.0175438596491196E-2</v>
      </c>
      <c r="G16" s="20"/>
      <c r="H16" s="20">
        <v>0</v>
      </c>
      <c r="I16" s="20">
        <v>5.4794520547945202E-2</v>
      </c>
      <c r="J16" s="20">
        <v>0</v>
      </c>
      <c r="K16" s="20">
        <v>8.3333333333333301E-2</v>
      </c>
      <c r="L16" s="20">
        <v>3.3333333333333298E-2</v>
      </c>
      <c r="M16" s="20">
        <v>0</v>
      </c>
      <c r="N16" s="20">
        <v>5.9701492537313397E-2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/>
      <c r="Z16" s="20">
        <v>3.77358490566038E-2</v>
      </c>
      <c r="AA16" s="20">
        <v>0</v>
      </c>
    </row>
    <row r="17" spans="2:27" x14ac:dyDescent="0.35">
      <c r="B17" s="17" t="s">
        <v>166</v>
      </c>
      <c r="C17" s="21">
        <v>0.70399999999999996</v>
      </c>
      <c r="D17" s="21">
        <v>0.69675090252707605</v>
      </c>
      <c r="E17" s="21">
        <v>0.86206896551724099</v>
      </c>
      <c r="F17" s="21">
        <v>0.66666666666666696</v>
      </c>
      <c r="G17" s="21"/>
      <c r="H17" s="21">
        <v>0.72222222222222199</v>
      </c>
      <c r="I17" s="21">
        <v>0.65753424657534199</v>
      </c>
      <c r="J17" s="21">
        <v>0.75675675675675702</v>
      </c>
      <c r="K17" s="21">
        <v>0.64583333333333304</v>
      </c>
      <c r="L17" s="21">
        <v>0.68333333333333302</v>
      </c>
      <c r="M17" s="21">
        <v>1</v>
      </c>
      <c r="N17" s="21">
        <v>0.71641791044776104</v>
      </c>
      <c r="O17" s="21">
        <v>0.72727272727272696</v>
      </c>
      <c r="P17" s="21">
        <v>0.33333333333333298</v>
      </c>
      <c r="Q17" s="21">
        <v>1</v>
      </c>
      <c r="R17" s="21">
        <v>0.5</v>
      </c>
      <c r="S17" s="21">
        <v>0.83333333333333304</v>
      </c>
      <c r="T17" s="21">
        <v>0.66666666666666696</v>
      </c>
      <c r="U17" s="21">
        <v>0.8</v>
      </c>
      <c r="V17" s="21">
        <v>0.5</v>
      </c>
      <c r="W17" s="21">
        <v>1</v>
      </c>
      <c r="X17" s="21">
        <v>1</v>
      </c>
      <c r="Y17" s="21"/>
      <c r="Z17" s="21">
        <v>0.700808625336927</v>
      </c>
      <c r="AA17" s="21">
        <v>1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171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0.16266666666666699</v>
      </c>
      <c r="D8" s="16">
        <v>0.17689530685920599</v>
      </c>
      <c r="E8" s="16">
        <v>0.17241379310344801</v>
      </c>
      <c r="F8" s="16">
        <v>0.12280701754386</v>
      </c>
      <c r="G8" s="16"/>
      <c r="H8" s="16">
        <v>0.16666666666666699</v>
      </c>
      <c r="I8" s="16">
        <v>0.19178082191780799</v>
      </c>
      <c r="J8" s="16">
        <v>5.4054054054054099E-2</v>
      </c>
      <c r="K8" s="16">
        <v>0.1875</v>
      </c>
      <c r="L8" s="16">
        <v>0.16666666666666699</v>
      </c>
      <c r="M8" s="16">
        <v>0.2</v>
      </c>
      <c r="N8" s="16">
        <v>0.134328358208955</v>
      </c>
      <c r="O8" s="16">
        <v>0</v>
      </c>
      <c r="P8" s="16">
        <v>0</v>
      </c>
      <c r="Q8" s="16">
        <v>0.5</v>
      </c>
      <c r="R8" s="16">
        <v>0.5</v>
      </c>
      <c r="S8" s="16">
        <v>0.16666666666666699</v>
      </c>
      <c r="T8" s="16">
        <v>0.22222222222222199</v>
      </c>
      <c r="U8" s="16">
        <v>0.4</v>
      </c>
      <c r="V8" s="16">
        <v>0</v>
      </c>
      <c r="W8" s="16">
        <v>0.5</v>
      </c>
      <c r="X8" s="16">
        <v>0.2</v>
      </c>
      <c r="Y8" s="16"/>
      <c r="Z8" s="16">
        <v>0.16172506738544501</v>
      </c>
      <c r="AA8" s="16">
        <v>0.5</v>
      </c>
    </row>
    <row r="9" spans="2:27" x14ac:dyDescent="0.35">
      <c r="B9" s="17" t="s">
        <v>158</v>
      </c>
      <c r="C9" s="16">
        <v>0.37866666666666698</v>
      </c>
      <c r="D9" s="16">
        <v>0.37545126353790598</v>
      </c>
      <c r="E9" s="16">
        <v>0.37931034482758602</v>
      </c>
      <c r="F9" s="16">
        <v>0.35087719298245601</v>
      </c>
      <c r="G9" s="16"/>
      <c r="H9" s="16">
        <v>0.27777777777777801</v>
      </c>
      <c r="I9" s="16">
        <v>0.38356164383561597</v>
      </c>
      <c r="J9" s="16">
        <v>0.43243243243243201</v>
      </c>
      <c r="K9" s="16">
        <v>0.3125</v>
      </c>
      <c r="L9" s="16">
        <v>0.35</v>
      </c>
      <c r="M9" s="16">
        <v>0.6</v>
      </c>
      <c r="N9" s="16">
        <v>0.44776119402985098</v>
      </c>
      <c r="O9" s="16">
        <v>0.72727272727272696</v>
      </c>
      <c r="P9" s="16">
        <v>0.33333333333333298</v>
      </c>
      <c r="Q9" s="16">
        <v>0.25</v>
      </c>
      <c r="R9" s="16">
        <v>0</v>
      </c>
      <c r="S9" s="16">
        <v>0</v>
      </c>
      <c r="T9" s="16">
        <v>0.44444444444444398</v>
      </c>
      <c r="U9" s="16">
        <v>0.4</v>
      </c>
      <c r="V9" s="16">
        <v>0.5</v>
      </c>
      <c r="W9" s="16">
        <v>0</v>
      </c>
      <c r="X9" s="16">
        <v>0.4</v>
      </c>
      <c r="Y9" s="16"/>
      <c r="Z9" s="16">
        <v>0.37735849056603799</v>
      </c>
      <c r="AA9" s="16">
        <v>0</v>
      </c>
    </row>
    <row r="10" spans="2:27" ht="29" x14ac:dyDescent="0.35">
      <c r="B10" s="17" t="s">
        <v>159</v>
      </c>
      <c r="C10" s="16">
        <v>0.274666666666667</v>
      </c>
      <c r="D10" s="16">
        <v>0.27075812274368199</v>
      </c>
      <c r="E10" s="16">
        <v>0.31034482758620702</v>
      </c>
      <c r="F10" s="16">
        <v>0.24561403508771901</v>
      </c>
      <c r="G10" s="16"/>
      <c r="H10" s="16">
        <v>0.41666666666666702</v>
      </c>
      <c r="I10" s="16">
        <v>0.24657534246575299</v>
      </c>
      <c r="J10" s="16">
        <v>0.29729729729729698</v>
      </c>
      <c r="K10" s="16">
        <v>0.29166666666666702</v>
      </c>
      <c r="L10" s="16">
        <v>0.33333333333333298</v>
      </c>
      <c r="M10" s="16">
        <v>0</v>
      </c>
      <c r="N10" s="16">
        <v>0.17910447761194001</v>
      </c>
      <c r="O10" s="16">
        <v>0.18181818181818199</v>
      </c>
      <c r="P10" s="16">
        <v>0.33333333333333298</v>
      </c>
      <c r="Q10" s="16">
        <v>0.25</v>
      </c>
      <c r="R10" s="16">
        <v>0.5</v>
      </c>
      <c r="S10" s="16">
        <v>0.5</v>
      </c>
      <c r="T10" s="16">
        <v>0</v>
      </c>
      <c r="U10" s="16">
        <v>0.2</v>
      </c>
      <c r="V10" s="16">
        <v>0.5</v>
      </c>
      <c r="W10" s="16">
        <v>0.5</v>
      </c>
      <c r="X10" s="16">
        <v>0.4</v>
      </c>
      <c r="Y10" s="16"/>
      <c r="Z10" s="16">
        <v>0.27762803234501299</v>
      </c>
      <c r="AA10" s="16">
        <v>0</v>
      </c>
    </row>
    <row r="11" spans="2:27" x14ac:dyDescent="0.35">
      <c r="B11" s="17" t="s">
        <v>160</v>
      </c>
      <c r="C11" s="16">
        <v>3.46666666666667E-2</v>
      </c>
      <c r="D11" s="16">
        <v>3.2490974729241902E-2</v>
      </c>
      <c r="E11" s="16">
        <v>0</v>
      </c>
      <c r="F11" s="16">
        <v>7.0175438596491196E-2</v>
      </c>
      <c r="G11" s="16"/>
      <c r="H11" s="16">
        <v>5.5555555555555601E-2</v>
      </c>
      <c r="I11" s="16">
        <v>6.8493150684931503E-2</v>
      </c>
      <c r="J11" s="16">
        <v>0</v>
      </c>
      <c r="K11" s="16">
        <v>4.1666666666666699E-2</v>
      </c>
      <c r="L11" s="16">
        <v>1.6666666666666701E-2</v>
      </c>
      <c r="M11" s="16">
        <v>0</v>
      </c>
      <c r="N11" s="16">
        <v>4.47761194029851E-2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3.2345013477088999E-2</v>
      </c>
      <c r="AA11" s="16">
        <v>0.5</v>
      </c>
    </row>
    <row r="12" spans="2:27" x14ac:dyDescent="0.35">
      <c r="B12" s="17" t="s">
        <v>161</v>
      </c>
      <c r="C12" s="16">
        <v>2.66666666666667E-2</v>
      </c>
      <c r="D12" s="16">
        <v>2.1660649819494601E-2</v>
      </c>
      <c r="E12" s="16">
        <v>0</v>
      </c>
      <c r="F12" s="16">
        <v>7.0175438596491196E-2</v>
      </c>
      <c r="G12" s="16"/>
      <c r="H12" s="16">
        <v>2.7777777777777801E-2</v>
      </c>
      <c r="I12" s="16">
        <v>1.3698630136986301E-2</v>
      </c>
      <c r="J12" s="16">
        <v>5.4054054054054099E-2</v>
      </c>
      <c r="K12" s="16">
        <v>0</v>
      </c>
      <c r="L12" s="16">
        <v>1.6666666666666701E-2</v>
      </c>
      <c r="M12" s="16">
        <v>0</v>
      </c>
      <c r="N12" s="16">
        <v>4.47761194029851E-2</v>
      </c>
      <c r="O12" s="16">
        <v>0</v>
      </c>
      <c r="P12" s="16">
        <v>0.33333333333333298</v>
      </c>
      <c r="Q12" s="16">
        <v>0</v>
      </c>
      <c r="R12" s="16">
        <v>0</v>
      </c>
      <c r="S12" s="16">
        <v>0.16666666666666699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2.6954177897574101E-2</v>
      </c>
      <c r="AA12" s="16">
        <v>0</v>
      </c>
    </row>
    <row r="13" spans="2:27" x14ac:dyDescent="0.35">
      <c r="B13" s="17" t="s">
        <v>162</v>
      </c>
      <c r="C13" s="16">
        <v>4.5333333333333302E-2</v>
      </c>
      <c r="D13" s="16">
        <v>5.4151624548736503E-2</v>
      </c>
      <c r="E13" s="16">
        <v>0</v>
      </c>
      <c r="F13" s="16">
        <v>3.5087719298245598E-2</v>
      </c>
      <c r="G13" s="16"/>
      <c r="H13" s="16">
        <v>0</v>
      </c>
      <c r="I13" s="16">
        <v>5.4794520547945202E-2</v>
      </c>
      <c r="J13" s="16">
        <v>8.1081081081081099E-2</v>
      </c>
      <c r="K13" s="16">
        <v>2.0833333333333301E-2</v>
      </c>
      <c r="L13" s="16">
        <v>0.05</v>
      </c>
      <c r="M13" s="16">
        <v>0</v>
      </c>
      <c r="N13" s="16">
        <v>2.9850746268656699E-2</v>
      </c>
      <c r="O13" s="16">
        <v>0</v>
      </c>
      <c r="P13" s="16">
        <v>0</v>
      </c>
      <c r="Q13" s="16">
        <v>0</v>
      </c>
      <c r="R13" s="16">
        <v>0</v>
      </c>
      <c r="S13" s="16">
        <v>0.16666666666666699</v>
      </c>
      <c r="T13" s="16">
        <v>0.33333333333333298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4.5822102425875998E-2</v>
      </c>
      <c r="AA13" s="16">
        <v>0</v>
      </c>
    </row>
    <row r="14" spans="2:27" ht="29" x14ac:dyDescent="0.35">
      <c r="B14" s="17" t="s">
        <v>163</v>
      </c>
      <c r="C14" s="16">
        <v>7.7333333333333296E-2</v>
      </c>
      <c r="D14" s="16">
        <v>6.8592057761732897E-2</v>
      </c>
      <c r="E14" s="16">
        <v>0.13793103448275901</v>
      </c>
      <c r="F14" s="16">
        <v>0.105263157894737</v>
      </c>
      <c r="G14" s="16"/>
      <c r="H14" s="16">
        <v>5.5555555555555601E-2</v>
      </c>
      <c r="I14" s="16">
        <v>4.1095890410958902E-2</v>
      </c>
      <c r="J14" s="16">
        <v>8.1081081081081099E-2</v>
      </c>
      <c r="K14" s="16">
        <v>0.14583333333333301</v>
      </c>
      <c r="L14" s="16">
        <v>6.6666666666666693E-2</v>
      </c>
      <c r="M14" s="16">
        <v>0.2</v>
      </c>
      <c r="N14" s="16">
        <v>0.119402985074627</v>
      </c>
      <c r="O14" s="16">
        <v>9.0909090909090898E-2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7.8167115902965004E-2</v>
      </c>
      <c r="AA14" s="16">
        <v>0</v>
      </c>
    </row>
    <row r="15" spans="2:27" x14ac:dyDescent="0.35">
      <c r="B15" s="17" t="s">
        <v>164</v>
      </c>
      <c r="C15" s="20">
        <v>0.541333333333333</v>
      </c>
      <c r="D15" s="20">
        <v>0.55234657039711199</v>
      </c>
      <c r="E15" s="20">
        <v>0.55172413793103403</v>
      </c>
      <c r="F15" s="20">
        <v>0.47368421052631599</v>
      </c>
      <c r="G15" s="20"/>
      <c r="H15" s="20">
        <v>0.44444444444444398</v>
      </c>
      <c r="I15" s="20">
        <v>0.57534246575342496</v>
      </c>
      <c r="J15" s="20">
        <v>0.48648648648648701</v>
      </c>
      <c r="K15" s="20">
        <v>0.5</v>
      </c>
      <c r="L15" s="20">
        <v>0.51666666666666705</v>
      </c>
      <c r="M15" s="20">
        <v>0.8</v>
      </c>
      <c r="N15" s="20">
        <v>0.58208955223880599</v>
      </c>
      <c r="O15" s="20">
        <v>0.72727272727272696</v>
      </c>
      <c r="P15" s="20">
        <v>0.33333333333333298</v>
      </c>
      <c r="Q15" s="20">
        <v>0.75</v>
      </c>
      <c r="R15" s="20">
        <v>0.5</v>
      </c>
      <c r="S15" s="20">
        <v>0.16666666666666699</v>
      </c>
      <c r="T15" s="20">
        <v>0.66666666666666696</v>
      </c>
      <c r="U15" s="20">
        <v>0.8</v>
      </c>
      <c r="V15" s="20">
        <v>0.5</v>
      </c>
      <c r="W15" s="20">
        <v>0.5</v>
      </c>
      <c r="X15" s="20">
        <v>0.6</v>
      </c>
      <c r="Y15" s="20"/>
      <c r="Z15" s="20">
        <v>0.53908355795148299</v>
      </c>
      <c r="AA15" s="20">
        <v>0.5</v>
      </c>
    </row>
    <row r="16" spans="2:27" x14ac:dyDescent="0.35">
      <c r="B16" s="17" t="s">
        <v>165</v>
      </c>
      <c r="C16" s="20">
        <v>6.1333333333333302E-2</v>
      </c>
      <c r="D16" s="20">
        <v>5.4151624548736503E-2</v>
      </c>
      <c r="E16" s="20">
        <v>0</v>
      </c>
      <c r="F16" s="20">
        <v>0.140350877192982</v>
      </c>
      <c r="G16" s="20"/>
      <c r="H16" s="20">
        <v>8.3333333333333301E-2</v>
      </c>
      <c r="I16" s="20">
        <v>8.2191780821917804E-2</v>
      </c>
      <c r="J16" s="20">
        <v>5.4054054054054099E-2</v>
      </c>
      <c r="K16" s="20">
        <v>4.1666666666666699E-2</v>
      </c>
      <c r="L16" s="20">
        <v>3.3333333333333298E-2</v>
      </c>
      <c r="M16" s="20">
        <v>0</v>
      </c>
      <c r="N16" s="20">
        <v>8.9552238805970102E-2</v>
      </c>
      <c r="O16" s="20">
        <v>0</v>
      </c>
      <c r="P16" s="20">
        <v>0.33333333333333298</v>
      </c>
      <c r="Q16" s="20">
        <v>0</v>
      </c>
      <c r="R16" s="20">
        <v>0</v>
      </c>
      <c r="S16" s="20">
        <v>0.16666666666666699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/>
      <c r="Z16" s="20">
        <v>5.92991913746631E-2</v>
      </c>
      <c r="AA16" s="20">
        <v>0.5</v>
      </c>
    </row>
    <row r="17" spans="2:27" x14ac:dyDescent="0.35">
      <c r="B17" s="17" t="s">
        <v>166</v>
      </c>
      <c r="C17" s="21">
        <v>0.48</v>
      </c>
      <c r="D17" s="21">
        <v>0.49819494584837498</v>
      </c>
      <c r="E17" s="21">
        <v>0.55172413793103403</v>
      </c>
      <c r="F17" s="21">
        <v>0.33333333333333298</v>
      </c>
      <c r="G17" s="21"/>
      <c r="H17" s="21">
        <v>0.36111111111111099</v>
      </c>
      <c r="I17" s="21">
        <v>0.49315068493150699</v>
      </c>
      <c r="J17" s="21">
        <v>0.43243243243243201</v>
      </c>
      <c r="K17" s="21">
        <v>0.45833333333333298</v>
      </c>
      <c r="L17" s="21">
        <v>0.483333333333333</v>
      </c>
      <c r="M17" s="21">
        <v>0.8</v>
      </c>
      <c r="N17" s="21">
        <v>0.49253731343283602</v>
      </c>
      <c r="O17" s="21">
        <v>0.72727272727272696</v>
      </c>
      <c r="P17" s="21">
        <v>0</v>
      </c>
      <c r="Q17" s="21">
        <v>0.75</v>
      </c>
      <c r="R17" s="21">
        <v>0.5</v>
      </c>
      <c r="S17" s="21">
        <v>0</v>
      </c>
      <c r="T17" s="21">
        <v>0.66666666666666696</v>
      </c>
      <c r="U17" s="21">
        <v>0.8</v>
      </c>
      <c r="V17" s="21">
        <v>0.5</v>
      </c>
      <c r="W17" s="21">
        <v>0.5</v>
      </c>
      <c r="X17" s="21">
        <v>0.6</v>
      </c>
      <c r="Y17" s="21"/>
      <c r="Z17" s="21">
        <v>0.479784366576819</v>
      </c>
      <c r="AA17" s="21">
        <v>0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172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0.31733333333333302</v>
      </c>
      <c r="D8" s="16">
        <v>0.31768953068592098</v>
      </c>
      <c r="E8" s="16">
        <v>0.34482758620689702</v>
      </c>
      <c r="F8" s="16">
        <v>0.31578947368421101</v>
      </c>
      <c r="G8" s="16"/>
      <c r="H8" s="16">
        <v>0.16666666666666699</v>
      </c>
      <c r="I8" s="16">
        <v>0.41095890410958902</v>
      </c>
      <c r="J8" s="16">
        <v>0.24324324324324301</v>
      </c>
      <c r="K8" s="16">
        <v>0.33333333333333298</v>
      </c>
      <c r="L8" s="16">
        <v>0.233333333333333</v>
      </c>
      <c r="M8" s="16">
        <v>0.4</v>
      </c>
      <c r="N8" s="16">
        <v>0.34328358208955201</v>
      </c>
      <c r="O8" s="16">
        <v>0.36363636363636398</v>
      </c>
      <c r="P8" s="16">
        <v>0</v>
      </c>
      <c r="Q8" s="16">
        <v>0.25</v>
      </c>
      <c r="R8" s="16">
        <v>0.5</v>
      </c>
      <c r="S8" s="16">
        <v>0.33333333333333298</v>
      </c>
      <c r="T8" s="16">
        <v>0.55555555555555602</v>
      </c>
      <c r="U8" s="16">
        <v>0.6</v>
      </c>
      <c r="V8" s="16">
        <v>1</v>
      </c>
      <c r="W8" s="16">
        <v>0</v>
      </c>
      <c r="X8" s="16">
        <v>0.2</v>
      </c>
      <c r="Y8" s="16"/>
      <c r="Z8" s="16">
        <v>0.31536388140161697</v>
      </c>
      <c r="AA8" s="16">
        <v>1</v>
      </c>
    </row>
    <row r="9" spans="2:27" x14ac:dyDescent="0.35">
      <c r="B9" s="17" t="s">
        <v>158</v>
      </c>
      <c r="C9" s="16">
        <v>0.38133333333333302</v>
      </c>
      <c r="D9" s="16">
        <v>0.38628158844765298</v>
      </c>
      <c r="E9" s="16">
        <v>0.31034482758620702</v>
      </c>
      <c r="F9" s="16">
        <v>0.38596491228070201</v>
      </c>
      <c r="G9" s="16"/>
      <c r="H9" s="16">
        <v>0.55555555555555602</v>
      </c>
      <c r="I9" s="16">
        <v>0.31506849315068503</v>
      </c>
      <c r="J9" s="16">
        <v>0.40540540540540498</v>
      </c>
      <c r="K9" s="16">
        <v>0.33333333333333298</v>
      </c>
      <c r="L9" s="16">
        <v>0.4</v>
      </c>
      <c r="M9" s="16">
        <v>0.4</v>
      </c>
      <c r="N9" s="16">
        <v>0.41791044776119401</v>
      </c>
      <c r="O9" s="16">
        <v>0.45454545454545497</v>
      </c>
      <c r="P9" s="16">
        <v>0.33333333333333298</v>
      </c>
      <c r="Q9" s="16">
        <v>0.5</v>
      </c>
      <c r="R9" s="16">
        <v>0</v>
      </c>
      <c r="S9" s="16">
        <v>0</v>
      </c>
      <c r="T9" s="16">
        <v>0.22222222222222199</v>
      </c>
      <c r="U9" s="16">
        <v>0.4</v>
      </c>
      <c r="V9" s="16">
        <v>0</v>
      </c>
      <c r="W9" s="16">
        <v>0</v>
      </c>
      <c r="X9" s="16">
        <v>0.6</v>
      </c>
      <c r="Y9" s="16"/>
      <c r="Z9" s="16">
        <v>0.38274932614555301</v>
      </c>
      <c r="AA9" s="16">
        <v>0</v>
      </c>
    </row>
    <row r="10" spans="2:27" ht="29" x14ac:dyDescent="0.35">
      <c r="B10" s="17" t="s">
        <v>159</v>
      </c>
      <c r="C10" s="16">
        <v>0.229333333333333</v>
      </c>
      <c r="D10" s="16">
        <v>0.22743682310469299</v>
      </c>
      <c r="E10" s="16">
        <v>0.20689655172413801</v>
      </c>
      <c r="F10" s="16">
        <v>0.24561403508771901</v>
      </c>
      <c r="G10" s="16"/>
      <c r="H10" s="16">
        <v>0.16666666666666699</v>
      </c>
      <c r="I10" s="16">
        <v>0.232876712328767</v>
      </c>
      <c r="J10" s="16">
        <v>0.24324324324324301</v>
      </c>
      <c r="K10" s="16">
        <v>0.25</v>
      </c>
      <c r="L10" s="16">
        <v>0.3</v>
      </c>
      <c r="M10" s="16">
        <v>0</v>
      </c>
      <c r="N10" s="16">
        <v>0.17910447761194001</v>
      </c>
      <c r="O10" s="16">
        <v>0.18181818181818199</v>
      </c>
      <c r="P10" s="16">
        <v>0.66666666666666696</v>
      </c>
      <c r="Q10" s="16">
        <v>0.25</v>
      </c>
      <c r="R10" s="16">
        <v>0.5</v>
      </c>
      <c r="S10" s="16">
        <v>0.5</v>
      </c>
      <c r="T10" s="16">
        <v>0.11111111111111099</v>
      </c>
      <c r="U10" s="16">
        <v>0</v>
      </c>
      <c r="V10" s="16">
        <v>0</v>
      </c>
      <c r="W10" s="16">
        <v>0.5</v>
      </c>
      <c r="X10" s="16">
        <v>0.2</v>
      </c>
      <c r="Y10" s="16"/>
      <c r="Z10" s="16">
        <v>0.22911051212938</v>
      </c>
      <c r="AA10" s="16">
        <v>0</v>
      </c>
    </row>
    <row r="11" spans="2:27" x14ac:dyDescent="0.35">
      <c r="B11" s="17" t="s">
        <v>160</v>
      </c>
      <c r="C11" s="16">
        <v>2.66666666666667E-2</v>
      </c>
      <c r="D11" s="16">
        <v>2.5270758122743701E-2</v>
      </c>
      <c r="E11" s="16">
        <v>6.8965517241379296E-2</v>
      </c>
      <c r="F11" s="16">
        <v>1.7543859649122799E-2</v>
      </c>
      <c r="G11" s="16"/>
      <c r="H11" s="16">
        <v>5.5555555555555601E-2</v>
      </c>
      <c r="I11" s="16">
        <v>2.7397260273972601E-2</v>
      </c>
      <c r="J11" s="16">
        <v>2.7027027027027001E-2</v>
      </c>
      <c r="K11" s="16">
        <v>4.1666666666666699E-2</v>
      </c>
      <c r="L11" s="16">
        <v>1.6666666666666701E-2</v>
      </c>
      <c r="M11" s="16">
        <v>0.2</v>
      </c>
      <c r="N11" s="16">
        <v>1.49253731343284E-2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2.6954177897574101E-2</v>
      </c>
      <c r="AA11" s="16">
        <v>0</v>
      </c>
    </row>
    <row r="12" spans="2:27" x14ac:dyDescent="0.35">
      <c r="B12" s="17" t="s">
        <v>161</v>
      </c>
      <c r="C12" s="16">
        <v>1.3333333333333299E-2</v>
      </c>
      <c r="D12" s="16">
        <v>1.4440433212996401E-2</v>
      </c>
      <c r="E12" s="16">
        <v>0</v>
      </c>
      <c r="F12" s="16">
        <v>0</v>
      </c>
      <c r="G12" s="16"/>
      <c r="H12" s="16">
        <v>0</v>
      </c>
      <c r="I12" s="16">
        <v>1.3698630136986301E-2</v>
      </c>
      <c r="J12" s="16">
        <v>2.7027027027027001E-2</v>
      </c>
      <c r="K12" s="16">
        <v>2.0833333333333301E-2</v>
      </c>
      <c r="L12" s="16">
        <v>0</v>
      </c>
      <c r="M12" s="16">
        <v>0</v>
      </c>
      <c r="N12" s="16">
        <v>1.49253731343284E-2</v>
      </c>
      <c r="O12" s="16">
        <v>0</v>
      </c>
      <c r="P12" s="16">
        <v>0</v>
      </c>
      <c r="Q12" s="16">
        <v>0</v>
      </c>
      <c r="R12" s="16">
        <v>0</v>
      </c>
      <c r="S12" s="16">
        <v>0.16666666666666699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1.3477088948787099E-2</v>
      </c>
      <c r="AA12" s="16">
        <v>0</v>
      </c>
    </row>
    <row r="13" spans="2:27" x14ac:dyDescent="0.35">
      <c r="B13" s="17" t="s">
        <v>162</v>
      </c>
      <c r="C13" s="16">
        <v>1.8666666666666699E-2</v>
      </c>
      <c r="D13" s="16">
        <v>2.1660649819494601E-2</v>
      </c>
      <c r="E13" s="16">
        <v>0</v>
      </c>
      <c r="F13" s="16">
        <v>1.7543859649122799E-2</v>
      </c>
      <c r="G13" s="16"/>
      <c r="H13" s="16">
        <v>5.5555555555555601E-2</v>
      </c>
      <c r="I13" s="16">
        <v>0</v>
      </c>
      <c r="J13" s="16">
        <v>2.7027027027027001E-2</v>
      </c>
      <c r="K13" s="16">
        <v>0</v>
      </c>
      <c r="L13" s="16">
        <v>1.6666666666666701E-2</v>
      </c>
      <c r="M13" s="16">
        <v>0</v>
      </c>
      <c r="N13" s="16">
        <v>1.49253731343284E-2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0.11111111111111099</v>
      </c>
      <c r="U13" s="16">
        <v>0</v>
      </c>
      <c r="V13" s="16">
        <v>0</v>
      </c>
      <c r="W13" s="16">
        <v>0.5</v>
      </c>
      <c r="X13" s="16">
        <v>0</v>
      </c>
      <c r="Y13" s="16"/>
      <c r="Z13" s="16">
        <v>1.88679245283019E-2</v>
      </c>
      <c r="AA13" s="16">
        <v>0</v>
      </c>
    </row>
    <row r="14" spans="2:27" ht="29" x14ac:dyDescent="0.35">
      <c r="B14" s="17" t="s">
        <v>163</v>
      </c>
      <c r="C14" s="16">
        <v>1.3333333333333299E-2</v>
      </c>
      <c r="D14" s="16">
        <v>7.2202166064982004E-3</v>
      </c>
      <c r="E14" s="16">
        <v>6.8965517241379296E-2</v>
      </c>
      <c r="F14" s="16">
        <v>1.7543859649122799E-2</v>
      </c>
      <c r="G14" s="16"/>
      <c r="H14" s="16">
        <v>0</v>
      </c>
      <c r="I14" s="16">
        <v>0</v>
      </c>
      <c r="J14" s="16">
        <v>2.7027027027027001E-2</v>
      </c>
      <c r="K14" s="16">
        <v>2.0833333333333301E-2</v>
      </c>
      <c r="L14" s="16">
        <v>3.3333333333333298E-2</v>
      </c>
      <c r="M14" s="16">
        <v>0</v>
      </c>
      <c r="N14" s="16">
        <v>1.49253731343284E-2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1.3477088948787099E-2</v>
      </c>
      <c r="AA14" s="16">
        <v>0</v>
      </c>
    </row>
    <row r="15" spans="2:27" x14ac:dyDescent="0.35">
      <c r="B15" s="17" t="s">
        <v>164</v>
      </c>
      <c r="C15" s="20">
        <v>0.69866666666666699</v>
      </c>
      <c r="D15" s="20">
        <v>0.70397111913357402</v>
      </c>
      <c r="E15" s="20">
        <v>0.65517241379310298</v>
      </c>
      <c r="F15" s="20">
        <v>0.70175438596491202</v>
      </c>
      <c r="G15" s="20"/>
      <c r="H15" s="20">
        <v>0.72222222222222199</v>
      </c>
      <c r="I15" s="20">
        <v>0.72602739726027399</v>
      </c>
      <c r="J15" s="20">
        <v>0.64864864864864902</v>
      </c>
      <c r="K15" s="20">
        <v>0.66666666666666696</v>
      </c>
      <c r="L15" s="20">
        <v>0.63333333333333297</v>
      </c>
      <c r="M15" s="20">
        <v>0.8</v>
      </c>
      <c r="N15" s="20">
        <v>0.76119402985074602</v>
      </c>
      <c r="O15" s="20">
        <v>0.81818181818181801</v>
      </c>
      <c r="P15" s="20">
        <v>0.33333333333333298</v>
      </c>
      <c r="Q15" s="20">
        <v>0.75</v>
      </c>
      <c r="R15" s="20">
        <v>0.5</v>
      </c>
      <c r="S15" s="20">
        <v>0.33333333333333298</v>
      </c>
      <c r="T15" s="20">
        <v>0.77777777777777801</v>
      </c>
      <c r="U15" s="20">
        <v>1</v>
      </c>
      <c r="V15" s="20">
        <v>1</v>
      </c>
      <c r="W15" s="20">
        <v>0</v>
      </c>
      <c r="X15" s="20">
        <v>0.8</v>
      </c>
      <c r="Y15" s="20"/>
      <c r="Z15" s="20">
        <v>0.69811320754716999</v>
      </c>
      <c r="AA15" s="20">
        <v>1</v>
      </c>
    </row>
    <row r="16" spans="2:27" x14ac:dyDescent="0.35">
      <c r="B16" s="17" t="s">
        <v>165</v>
      </c>
      <c r="C16" s="20">
        <v>0.04</v>
      </c>
      <c r="D16" s="20">
        <v>3.9711191335740102E-2</v>
      </c>
      <c r="E16" s="20">
        <v>6.8965517241379296E-2</v>
      </c>
      <c r="F16" s="20">
        <v>1.7543859649122799E-2</v>
      </c>
      <c r="G16" s="20"/>
      <c r="H16" s="20">
        <v>5.5555555555555601E-2</v>
      </c>
      <c r="I16" s="20">
        <v>4.1095890410958902E-2</v>
      </c>
      <c r="J16" s="20">
        <v>5.4054054054054099E-2</v>
      </c>
      <c r="K16" s="20">
        <v>6.25E-2</v>
      </c>
      <c r="L16" s="20">
        <v>1.6666666666666701E-2</v>
      </c>
      <c r="M16" s="20">
        <v>0.2</v>
      </c>
      <c r="N16" s="20">
        <v>2.9850746268656699E-2</v>
      </c>
      <c r="O16" s="20">
        <v>0</v>
      </c>
      <c r="P16" s="20">
        <v>0</v>
      </c>
      <c r="Q16" s="20">
        <v>0</v>
      </c>
      <c r="R16" s="20">
        <v>0</v>
      </c>
      <c r="S16" s="20">
        <v>0.16666666666666699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/>
      <c r="Z16" s="20">
        <v>4.0431266846361197E-2</v>
      </c>
      <c r="AA16" s="20">
        <v>0</v>
      </c>
    </row>
    <row r="17" spans="2:27" x14ac:dyDescent="0.35">
      <c r="B17" s="17" t="s">
        <v>166</v>
      </c>
      <c r="C17" s="21">
        <v>0.65866666666666696</v>
      </c>
      <c r="D17" s="21">
        <v>0.66425992779783405</v>
      </c>
      <c r="E17" s="21">
        <v>0.58620689655172398</v>
      </c>
      <c r="F17" s="21">
        <v>0.68421052631578905</v>
      </c>
      <c r="G17" s="21"/>
      <c r="H17" s="21">
        <v>0.66666666666666696</v>
      </c>
      <c r="I17" s="21">
        <v>0.68493150684931503</v>
      </c>
      <c r="J17" s="21">
        <v>0.59459459459459496</v>
      </c>
      <c r="K17" s="21">
        <v>0.60416666666666696</v>
      </c>
      <c r="L17" s="21">
        <v>0.61666666666666703</v>
      </c>
      <c r="M17" s="21">
        <v>0.6</v>
      </c>
      <c r="N17" s="21">
        <v>0.73134328358209</v>
      </c>
      <c r="O17" s="21">
        <v>0.81818181818181801</v>
      </c>
      <c r="P17" s="21">
        <v>0.33333333333333298</v>
      </c>
      <c r="Q17" s="21">
        <v>0.75</v>
      </c>
      <c r="R17" s="21">
        <v>0.5</v>
      </c>
      <c r="S17" s="21">
        <v>0.16666666666666699</v>
      </c>
      <c r="T17" s="21">
        <v>0.77777777777777801</v>
      </c>
      <c r="U17" s="21">
        <v>1</v>
      </c>
      <c r="V17" s="21">
        <v>1</v>
      </c>
      <c r="W17" s="21">
        <v>0</v>
      </c>
      <c r="X17" s="21">
        <v>0.8</v>
      </c>
      <c r="Y17" s="21"/>
      <c r="Z17" s="21">
        <v>0.65768194070080899</v>
      </c>
      <c r="AA17" s="21">
        <v>1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173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6.9333333333333302E-2</v>
      </c>
      <c r="D8" s="16">
        <v>7.2202166064981907E-2</v>
      </c>
      <c r="E8" s="16">
        <v>6.8965517241379296E-2</v>
      </c>
      <c r="F8" s="16">
        <v>7.0175438596491196E-2</v>
      </c>
      <c r="G8" s="16"/>
      <c r="H8" s="16">
        <v>8.3333333333333301E-2</v>
      </c>
      <c r="I8" s="16">
        <v>6.8493150684931503E-2</v>
      </c>
      <c r="J8" s="16">
        <v>8.1081081081081099E-2</v>
      </c>
      <c r="K8" s="16">
        <v>6.25E-2</v>
      </c>
      <c r="L8" s="16">
        <v>6.6666666666666693E-2</v>
      </c>
      <c r="M8" s="16">
        <v>0</v>
      </c>
      <c r="N8" s="16">
        <v>2.9850746268656699E-2</v>
      </c>
      <c r="O8" s="16">
        <v>0</v>
      </c>
      <c r="P8" s="16">
        <v>0</v>
      </c>
      <c r="Q8" s="16">
        <v>0</v>
      </c>
      <c r="R8" s="16">
        <v>0.5</v>
      </c>
      <c r="S8" s="16">
        <v>0</v>
      </c>
      <c r="T8" s="16">
        <v>0.22222222222222199</v>
      </c>
      <c r="U8" s="16">
        <v>0.2</v>
      </c>
      <c r="V8" s="16">
        <v>0.5</v>
      </c>
      <c r="W8" s="16">
        <v>0</v>
      </c>
      <c r="X8" s="16">
        <v>0.2</v>
      </c>
      <c r="Y8" s="16"/>
      <c r="Z8" s="16">
        <v>7.0080862533692695E-2</v>
      </c>
      <c r="AA8" s="16">
        <v>0</v>
      </c>
    </row>
    <row r="9" spans="2:27" x14ac:dyDescent="0.35">
      <c r="B9" s="17" t="s">
        <v>158</v>
      </c>
      <c r="C9" s="16">
        <v>0.15466666666666701</v>
      </c>
      <c r="D9" s="16">
        <v>0.14801444043321299</v>
      </c>
      <c r="E9" s="16">
        <v>0.13793103448275901</v>
      </c>
      <c r="F9" s="16">
        <v>0.175438596491228</v>
      </c>
      <c r="G9" s="16"/>
      <c r="H9" s="16">
        <v>0.11111111111111099</v>
      </c>
      <c r="I9" s="16">
        <v>0.10958904109589</v>
      </c>
      <c r="J9" s="16">
        <v>8.1081081081081099E-2</v>
      </c>
      <c r="K9" s="16">
        <v>0.1875</v>
      </c>
      <c r="L9" s="16">
        <v>0.18333333333333299</v>
      </c>
      <c r="M9" s="16">
        <v>0.6</v>
      </c>
      <c r="N9" s="16">
        <v>0.119402985074627</v>
      </c>
      <c r="O9" s="16">
        <v>0.27272727272727298</v>
      </c>
      <c r="P9" s="16">
        <v>0</v>
      </c>
      <c r="Q9" s="16">
        <v>0.5</v>
      </c>
      <c r="R9" s="16">
        <v>0</v>
      </c>
      <c r="S9" s="16">
        <v>0.16666666666666699</v>
      </c>
      <c r="T9" s="16">
        <v>0.22222222222222199</v>
      </c>
      <c r="U9" s="16">
        <v>0.4</v>
      </c>
      <c r="V9" s="16">
        <v>0.5</v>
      </c>
      <c r="W9" s="16">
        <v>0</v>
      </c>
      <c r="X9" s="16">
        <v>0.2</v>
      </c>
      <c r="Y9" s="16"/>
      <c r="Z9" s="16">
        <v>0.15363881401617299</v>
      </c>
      <c r="AA9" s="16">
        <v>0.5</v>
      </c>
    </row>
    <row r="10" spans="2:27" ht="29" x14ac:dyDescent="0.35">
      <c r="B10" s="17" t="s">
        <v>159</v>
      </c>
      <c r="C10" s="16">
        <v>0.32</v>
      </c>
      <c r="D10" s="16">
        <v>0.324909747292419</v>
      </c>
      <c r="E10" s="16">
        <v>0.44827586206896602</v>
      </c>
      <c r="F10" s="16">
        <v>0.21052631578947401</v>
      </c>
      <c r="G10" s="16"/>
      <c r="H10" s="16">
        <v>0.44444444444444398</v>
      </c>
      <c r="I10" s="16">
        <v>0.45205479452054798</v>
      </c>
      <c r="J10" s="16">
        <v>0.32432432432432401</v>
      </c>
      <c r="K10" s="16">
        <v>0.22916666666666699</v>
      </c>
      <c r="L10" s="16">
        <v>0.233333333333333</v>
      </c>
      <c r="M10" s="16">
        <v>0.2</v>
      </c>
      <c r="N10" s="16">
        <v>0.31343283582089598</v>
      </c>
      <c r="O10" s="16">
        <v>0.36363636363636398</v>
      </c>
      <c r="P10" s="16">
        <v>0.33333333333333298</v>
      </c>
      <c r="Q10" s="16">
        <v>0.25</v>
      </c>
      <c r="R10" s="16">
        <v>0.5</v>
      </c>
      <c r="S10" s="16">
        <v>0</v>
      </c>
      <c r="T10" s="16">
        <v>0.11111111111111099</v>
      </c>
      <c r="U10" s="16">
        <v>0</v>
      </c>
      <c r="V10" s="16">
        <v>0</v>
      </c>
      <c r="W10" s="16">
        <v>1</v>
      </c>
      <c r="X10" s="16">
        <v>0.4</v>
      </c>
      <c r="Y10" s="16"/>
      <c r="Z10" s="16">
        <v>0.320754716981132</v>
      </c>
      <c r="AA10" s="16">
        <v>0</v>
      </c>
    </row>
    <row r="11" spans="2:27" x14ac:dyDescent="0.35">
      <c r="B11" s="17" t="s">
        <v>160</v>
      </c>
      <c r="C11" s="16">
        <v>0.20266666666666699</v>
      </c>
      <c r="D11" s="16">
        <v>0.191335740072202</v>
      </c>
      <c r="E11" s="16">
        <v>0.20689655172413801</v>
      </c>
      <c r="F11" s="16">
        <v>0.24561403508771901</v>
      </c>
      <c r="G11" s="16"/>
      <c r="H11" s="16">
        <v>0.22222222222222199</v>
      </c>
      <c r="I11" s="16">
        <v>0.20547945205479501</v>
      </c>
      <c r="J11" s="16">
        <v>0.108108108108108</v>
      </c>
      <c r="K11" s="16">
        <v>0.27083333333333298</v>
      </c>
      <c r="L11" s="16">
        <v>0.233333333333333</v>
      </c>
      <c r="M11" s="16">
        <v>0</v>
      </c>
      <c r="N11" s="16">
        <v>0.25373134328358199</v>
      </c>
      <c r="O11" s="16">
        <v>0</v>
      </c>
      <c r="P11" s="16">
        <v>0.33333333333333298</v>
      </c>
      <c r="Q11" s="16">
        <v>0.25</v>
      </c>
      <c r="R11" s="16">
        <v>0</v>
      </c>
      <c r="S11" s="16">
        <v>0.16666666666666699</v>
      </c>
      <c r="T11" s="16">
        <v>0</v>
      </c>
      <c r="U11" s="16">
        <v>0.2</v>
      </c>
      <c r="V11" s="16">
        <v>0</v>
      </c>
      <c r="W11" s="16">
        <v>0</v>
      </c>
      <c r="X11" s="16">
        <v>0.2</v>
      </c>
      <c r="Y11" s="16"/>
      <c r="Z11" s="16">
        <v>0.20215633423180601</v>
      </c>
      <c r="AA11" s="16">
        <v>0.5</v>
      </c>
    </row>
    <row r="12" spans="2:27" x14ac:dyDescent="0.35">
      <c r="B12" s="17" t="s">
        <v>161</v>
      </c>
      <c r="C12" s="16">
        <v>0.101333333333333</v>
      </c>
      <c r="D12" s="16">
        <v>0.104693140794224</v>
      </c>
      <c r="E12" s="16">
        <v>3.4482758620689703E-2</v>
      </c>
      <c r="F12" s="16">
        <v>0.140350877192982</v>
      </c>
      <c r="G12" s="16"/>
      <c r="H12" s="16">
        <v>5.5555555555555601E-2</v>
      </c>
      <c r="I12" s="16">
        <v>6.8493150684931503E-2</v>
      </c>
      <c r="J12" s="16">
        <v>0.135135135135135</v>
      </c>
      <c r="K12" s="16">
        <v>0.125</v>
      </c>
      <c r="L12" s="16">
        <v>8.3333333333333301E-2</v>
      </c>
      <c r="M12" s="16">
        <v>0</v>
      </c>
      <c r="N12" s="16">
        <v>0.119402985074627</v>
      </c>
      <c r="O12" s="16">
        <v>9.0909090909090898E-2</v>
      </c>
      <c r="P12" s="16">
        <v>0.33333333333333298</v>
      </c>
      <c r="Q12" s="16">
        <v>0</v>
      </c>
      <c r="R12" s="16">
        <v>0</v>
      </c>
      <c r="S12" s="16">
        <v>0.33333333333333298</v>
      </c>
      <c r="T12" s="16">
        <v>0.22222222222222199</v>
      </c>
      <c r="U12" s="16">
        <v>0.2</v>
      </c>
      <c r="V12" s="16">
        <v>0</v>
      </c>
      <c r="W12" s="16">
        <v>0</v>
      </c>
      <c r="X12" s="16">
        <v>0</v>
      </c>
      <c r="Y12" s="16"/>
      <c r="Z12" s="16">
        <v>9.9730458221024304E-2</v>
      </c>
      <c r="AA12" s="16">
        <v>0</v>
      </c>
    </row>
    <row r="13" spans="2:27" x14ac:dyDescent="0.35">
      <c r="B13" s="17" t="s">
        <v>162</v>
      </c>
      <c r="C13" s="16">
        <v>5.06666666666667E-2</v>
      </c>
      <c r="D13" s="16">
        <v>6.4981949458483707E-2</v>
      </c>
      <c r="E13" s="16">
        <v>0</v>
      </c>
      <c r="F13" s="16">
        <v>1.7543859649122799E-2</v>
      </c>
      <c r="G13" s="16"/>
      <c r="H13" s="16">
        <v>2.7777777777777801E-2</v>
      </c>
      <c r="I13" s="16">
        <v>2.7397260273972601E-2</v>
      </c>
      <c r="J13" s="16">
        <v>0.108108108108108</v>
      </c>
      <c r="K13" s="16">
        <v>4.1666666666666699E-2</v>
      </c>
      <c r="L13" s="16">
        <v>8.3333333333333301E-2</v>
      </c>
      <c r="M13" s="16">
        <v>0</v>
      </c>
      <c r="N13" s="16">
        <v>4.47761194029851E-2</v>
      </c>
      <c r="O13" s="16">
        <v>9.0909090909090898E-2</v>
      </c>
      <c r="P13" s="16">
        <v>0</v>
      </c>
      <c r="Q13" s="16">
        <v>0</v>
      </c>
      <c r="R13" s="16">
        <v>0</v>
      </c>
      <c r="S13" s="16">
        <v>0</v>
      </c>
      <c r="T13" s="16">
        <v>0.11111111111111099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5.1212938005390798E-2</v>
      </c>
      <c r="AA13" s="16">
        <v>0</v>
      </c>
    </row>
    <row r="14" spans="2:27" ht="29" x14ac:dyDescent="0.35">
      <c r="B14" s="17" t="s">
        <v>163</v>
      </c>
      <c r="C14" s="16">
        <v>0.101333333333333</v>
      </c>
      <c r="D14" s="16">
        <v>9.3862815884476494E-2</v>
      </c>
      <c r="E14" s="16">
        <v>0.10344827586206901</v>
      </c>
      <c r="F14" s="16">
        <v>0.140350877192982</v>
      </c>
      <c r="G14" s="16"/>
      <c r="H14" s="16">
        <v>5.5555555555555601E-2</v>
      </c>
      <c r="I14" s="16">
        <v>6.8493150684931503E-2</v>
      </c>
      <c r="J14" s="16">
        <v>0.162162162162162</v>
      </c>
      <c r="K14" s="16">
        <v>8.3333333333333301E-2</v>
      </c>
      <c r="L14" s="16">
        <v>0.116666666666667</v>
      </c>
      <c r="M14" s="16">
        <v>0.2</v>
      </c>
      <c r="N14" s="16">
        <v>0.119402985074627</v>
      </c>
      <c r="O14" s="16">
        <v>0.18181818181818199</v>
      </c>
      <c r="P14" s="16">
        <v>0</v>
      </c>
      <c r="Q14" s="16">
        <v>0</v>
      </c>
      <c r="R14" s="16">
        <v>0</v>
      </c>
      <c r="S14" s="16">
        <v>0.33333333333333298</v>
      </c>
      <c r="T14" s="16">
        <v>0.11111111111111099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0.102425876010782</v>
      </c>
      <c r="AA14" s="16">
        <v>0</v>
      </c>
    </row>
    <row r="15" spans="2:27" x14ac:dyDescent="0.35">
      <c r="B15" s="17" t="s">
        <v>164</v>
      </c>
      <c r="C15" s="20">
        <v>0.224</v>
      </c>
      <c r="D15" s="20">
        <v>0.22021660649819499</v>
      </c>
      <c r="E15" s="20">
        <v>0.20689655172413801</v>
      </c>
      <c r="F15" s="20">
        <v>0.24561403508771901</v>
      </c>
      <c r="G15" s="20"/>
      <c r="H15" s="20">
        <v>0.194444444444444</v>
      </c>
      <c r="I15" s="20">
        <v>0.17808219178082199</v>
      </c>
      <c r="J15" s="20">
        <v>0.162162162162162</v>
      </c>
      <c r="K15" s="20">
        <v>0.25</v>
      </c>
      <c r="L15" s="20">
        <v>0.25</v>
      </c>
      <c r="M15" s="20">
        <v>0.6</v>
      </c>
      <c r="N15" s="20">
        <v>0.14925373134328401</v>
      </c>
      <c r="O15" s="20">
        <v>0.27272727272727298</v>
      </c>
      <c r="P15" s="20">
        <v>0</v>
      </c>
      <c r="Q15" s="20">
        <v>0.5</v>
      </c>
      <c r="R15" s="20">
        <v>0.5</v>
      </c>
      <c r="S15" s="20">
        <v>0.16666666666666699</v>
      </c>
      <c r="T15" s="20">
        <v>0.44444444444444398</v>
      </c>
      <c r="U15" s="20">
        <v>0.6</v>
      </c>
      <c r="V15" s="20">
        <v>1</v>
      </c>
      <c r="W15" s="20">
        <v>0</v>
      </c>
      <c r="X15" s="20">
        <v>0.4</v>
      </c>
      <c r="Y15" s="20"/>
      <c r="Z15" s="20">
        <v>0.22371967654986499</v>
      </c>
      <c r="AA15" s="20">
        <v>0.5</v>
      </c>
    </row>
    <row r="16" spans="2:27" x14ac:dyDescent="0.35">
      <c r="B16" s="17" t="s">
        <v>165</v>
      </c>
      <c r="C16" s="20">
        <v>0.30399999999999999</v>
      </c>
      <c r="D16" s="20">
        <v>0.29602888086642598</v>
      </c>
      <c r="E16" s="20">
        <v>0.24137931034482801</v>
      </c>
      <c r="F16" s="20">
        <v>0.38596491228070201</v>
      </c>
      <c r="G16" s="20"/>
      <c r="H16" s="20">
        <v>0.27777777777777801</v>
      </c>
      <c r="I16" s="20">
        <v>0.27397260273972601</v>
      </c>
      <c r="J16" s="20">
        <v>0.24324324324324301</v>
      </c>
      <c r="K16" s="20">
        <v>0.39583333333333298</v>
      </c>
      <c r="L16" s="20">
        <v>0.31666666666666698</v>
      </c>
      <c r="M16" s="20">
        <v>0</v>
      </c>
      <c r="N16" s="20">
        <v>0.37313432835820898</v>
      </c>
      <c r="O16" s="20">
        <v>9.0909090909090898E-2</v>
      </c>
      <c r="P16" s="20">
        <v>0.66666666666666696</v>
      </c>
      <c r="Q16" s="20">
        <v>0.25</v>
      </c>
      <c r="R16" s="20">
        <v>0</v>
      </c>
      <c r="S16" s="20">
        <v>0.5</v>
      </c>
      <c r="T16" s="20">
        <v>0.22222222222222199</v>
      </c>
      <c r="U16" s="20">
        <v>0.4</v>
      </c>
      <c r="V16" s="20">
        <v>0</v>
      </c>
      <c r="W16" s="20">
        <v>0</v>
      </c>
      <c r="X16" s="20">
        <v>0.2</v>
      </c>
      <c r="Y16" s="20"/>
      <c r="Z16" s="20">
        <v>0.30188679245283001</v>
      </c>
      <c r="AA16" s="20">
        <v>0.5</v>
      </c>
    </row>
    <row r="17" spans="2:27" x14ac:dyDescent="0.35">
      <c r="B17" s="17" t="s">
        <v>166</v>
      </c>
      <c r="C17" s="21">
        <v>-0.08</v>
      </c>
      <c r="D17" s="21">
        <v>-7.5812274368231E-2</v>
      </c>
      <c r="E17" s="21">
        <v>-3.4482758620689599E-2</v>
      </c>
      <c r="F17" s="21">
        <v>-0.140350877192982</v>
      </c>
      <c r="G17" s="21"/>
      <c r="H17" s="21">
        <v>-8.3333333333333398E-2</v>
      </c>
      <c r="I17" s="21">
        <v>-9.5890410958904104E-2</v>
      </c>
      <c r="J17" s="21">
        <v>-8.1081081081081099E-2</v>
      </c>
      <c r="K17" s="21">
        <v>-0.14583333333333301</v>
      </c>
      <c r="L17" s="21">
        <v>-6.6666666666666693E-2</v>
      </c>
      <c r="M17" s="21">
        <v>0.6</v>
      </c>
      <c r="N17" s="21">
        <v>-0.22388059701492499</v>
      </c>
      <c r="O17" s="21">
        <v>0.18181818181818199</v>
      </c>
      <c r="P17" s="21">
        <v>-0.66666666666666696</v>
      </c>
      <c r="Q17" s="21">
        <v>0.25</v>
      </c>
      <c r="R17" s="21">
        <v>0.5</v>
      </c>
      <c r="S17" s="21">
        <v>-0.33333333333333298</v>
      </c>
      <c r="T17" s="21">
        <v>0.22222222222222199</v>
      </c>
      <c r="U17" s="21">
        <v>0.2</v>
      </c>
      <c r="V17" s="21">
        <v>1</v>
      </c>
      <c r="W17" s="21">
        <v>0</v>
      </c>
      <c r="X17" s="21">
        <v>0.2</v>
      </c>
      <c r="Y17" s="21"/>
      <c r="Z17" s="21">
        <v>-7.8167115902964907E-2</v>
      </c>
      <c r="AA17" s="21">
        <v>0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174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0.16266666666666699</v>
      </c>
      <c r="D8" s="16">
        <v>0.16967509025270799</v>
      </c>
      <c r="E8" s="16">
        <v>0.10344827586206901</v>
      </c>
      <c r="F8" s="16">
        <v>0.19298245614035101</v>
      </c>
      <c r="G8" s="16"/>
      <c r="H8" s="16">
        <v>0.13888888888888901</v>
      </c>
      <c r="I8" s="16">
        <v>0.219178082191781</v>
      </c>
      <c r="J8" s="16">
        <v>5.4054054054054099E-2</v>
      </c>
      <c r="K8" s="16">
        <v>0.125</v>
      </c>
      <c r="L8" s="16">
        <v>0.116666666666667</v>
      </c>
      <c r="M8" s="16">
        <v>0.4</v>
      </c>
      <c r="N8" s="16">
        <v>0.164179104477612</v>
      </c>
      <c r="O8" s="16">
        <v>0</v>
      </c>
      <c r="P8" s="16">
        <v>0</v>
      </c>
      <c r="Q8" s="16">
        <v>0.25</v>
      </c>
      <c r="R8" s="16">
        <v>0.5</v>
      </c>
      <c r="S8" s="16">
        <v>0.33333333333333298</v>
      </c>
      <c r="T8" s="16">
        <v>0.33333333333333298</v>
      </c>
      <c r="U8" s="16">
        <v>0.4</v>
      </c>
      <c r="V8" s="16">
        <v>0.5</v>
      </c>
      <c r="W8" s="16">
        <v>0.5</v>
      </c>
      <c r="X8" s="16">
        <v>0.2</v>
      </c>
      <c r="Y8" s="16"/>
      <c r="Z8" s="16">
        <v>0.164420485175202</v>
      </c>
      <c r="AA8" s="16">
        <v>0</v>
      </c>
    </row>
    <row r="9" spans="2:27" x14ac:dyDescent="0.35">
      <c r="B9" s="17" t="s">
        <v>158</v>
      </c>
      <c r="C9" s="16">
        <v>0.31466666666666698</v>
      </c>
      <c r="D9" s="16">
        <v>0.303249097472924</v>
      </c>
      <c r="E9" s="16">
        <v>0.55172413793103403</v>
      </c>
      <c r="F9" s="16">
        <v>0.26315789473684198</v>
      </c>
      <c r="G9" s="16"/>
      <c r="H9" s="16">
        <v>0.33333333333333298</v>
      </c>
      <c r="I9" s="16">
        <v>0.35616438356164398</v>
      </c>
      <c r="J9" s="16">
        <v>0.18918918918918901</v>
      </c>
      <c r="K9" s="16">
        <v>0.4375</v>
      </c>
      <c r="L9" s="16">
        <v>0.33333333333333298</v>
      </c>
      <c r="M9" s="16">
        <v>0</v>
      </c>
      <c r="N9" s="16">
        <v>0.25373134328358199</v>
      </c>
      <c r="O9" s="16">
        <v>0.54545454545454497</v>
      </c>
      <c r="P9" s="16">
        <v>0.33333333333333298</v>
      </c>
      <c r="Q9" s="16">
        <v>0.25</v>
      </c>
      <c r="R9" s="16">
        <v>0</v>
      </c>
      <c r="S9" s="16">
        <v>0.16666666666666699</v>
      </c>
      <c r="T9" s="16">
        <v>0.22222222222222199</v>
      </c>
      <c r="U9" s="16">
        <v>0.2</v>
      </c>
      <c r="V9" s="16">
        <v>0.5</v>
      </c>
      <c r="W9" s="16">
        <v>0</v>
      </c>
      <c r="X9" s="16">
        <v>0.4</v>
      </c>
      <c r="Y9" s="16"/>
      <c r="Z9" s="16">
        <v>0.309973045822102</v>
      </c>
      <c r="AA9" s="16">
        <v>0.5</v>
      </c>
    </row>
    <row r="10" spans="2:27" ht="29" x14ac:dyDescent="0.35">
      <c r="B10" s="17" t="s">
        <v>159</v>
      </c>
      <c r="C10" s="16">
        <v>0.28000000000000003</v>
      </c>
      <c r="D10" s="16">
        <v>0.292418772563177</v>
      </c>
      <c r="E10" s="16">
        <v>0.17241379310344801</v>
      </c>
      <c r="F10" s="16">
        <v>0.21052631578947401</v>
      </c>
      <c r="G10" s="16"/>
      <c r="H10" s="16">
        <v>0.5</v>
      </c>
      <c r="I10" s="16">
        <v>0.27397260273972601</v>
      </c>
      <c r="J10" s="16">
        <v>0.35135135135135098</v>
      </c>
      <c r="K10" s="16">
        <v>0.1875</v>
      </c>
      <c r="L10" s="16">
        <v>0.25</v>
      </c>
      <c r="M10" s="16">
        <v>0.2</v>
      </c>
      <c r="N10" s="16">
        <v>0.26865671641791</v>
      </c>
      <c r="O10" s="16">
        <v>0.27272727272727298</v>
      </c>
      <c r="P10" s="16">
        <v>0.66666666666666696</v>
      </c>
      <c r="Q10" s="16">
        <v>0.25</v>
      </c>
      <c r="R10" s="16">
        <v>0.5</v>
      </c>
      <c r="S10" s="16">
        <v>0.16666666666666699</v>
      </c>
      <c r="T10" s="16">
        <v>0.11111111111111099</v>
      </c>
      <c r="U10" s="16">
        <v>0</v>
      </c>
      <c r="V10" s="16">
        <v>0</v>
      </c>
      <c r="W10" s="16">
        <v>0</v>
      </c>
      <c r="X10" s="16">
        <v>0.4</v>
      </c>
      <c r="Y10" s="16"/>
      <c r="Z10" s="16">
        <v>0.28301886792452802</v>
      </c>
      <c r="AA10" s="16">
        <v>0</v>
      </c>
    </row>
    <row r="11" spans="2:27" x14ac:dyDescent="0.35">
      <c r="B11" s="17" t="s">
        <v>160</v>
      </c>
      <c r="C11" s="16">
        <v>7.4666666666666701E-2</v>
      </c>
      <c r="D11" s="16">
        <v>7.2202166064981907E-2</v>
      </c>
      <c r="E11" s="16">
        <v>3.4482758620689703E-2</v>
      </c>
      <c r="F11" s="16">
        <v>0.105263157894737</v>
      </c>
      <c r="G11" s="16"/>
      <c r="H11" s="16">
        <v>0</v>
      </c>
      <c r="I11" s="16">
        <v>6.8493150684931503E-2</v>
      </c>
      <c r="J11" s="16">
        <v>0.135135135135135</v>
      </c>
      <c r="K11" s="16">
        <v>0.104166666666667</v>
      </c>
      <c r="L11" s="16">
        <v>8.3333333333333301E-2</v>
      </c>
      <c r="M11" s="16">
        <v>0.2</v>
      </c>
      <c r="N11" s="16">
        <v>5.9701492537313397E-2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0.11111111111111099</v>
      </c>
      <c r="U11" s="16">
        <v>0.4</v>
      </c>
      <c r="V11" s="16">
        <v>0</v>
      </c>
      <c r="W11" s="16">
        <v>0</v>
      </c>
      <c r="X11" s="16">
        <v>0</v>
      </c>
      <c r="Y11" s="16"/>
      <c r="Z11" s="16">
        <v>7.2776280323450099E-2</v>
      </c>
      <c r="AA11" s="16">
        <v>0.5</v>
      </c>
    </row>
    <row r="12" spans="2:27" x14ac:dyDescent="0.35">
      <c r="B12" s="17" t="s">
        <v>161</v>
      </c>
      <c r="C12" s="16">
        <v>2.4E-2</v>
      </c>
      <c r="D12" s="16">
        <v>2.1660649819494601E-2</v>
      </c>
      <c r="E12" s="16">
        <v>0</v>
      </c>
      <c r="F12" s="16">
        <v>5.2631578947368397E-2</v>
      </c>
      <c r="G12" s="16"/>
      <c r="H12" s="16">
        <v>0</v>
      </c>
      <c r="I12" s="16">
        <v>0</v>
      </c>
      <c r="J12" s="16">
        <v>2.7027027027027001E-2</v>
      </c>
      <c r="K12" s="16">
        <v>2.0833333333333301E-2</v>
      </c>
      <c r="L12" s="16">
        <v>1.6666666666666701E-2</v>
      </c>
      <c r="M12" s="16">
        <v>0</v>
      </c>
      <c r="N12" s="16">
        <v>5.9701492537313397E-2</v>
      </c>
      <c r="O12" s="16">
        <v>0</v>
      </c>
      <c r="P12" s="16">
        <v>0</v>
      </c>
      <c r="Q12" s="16">
        <v>0.25</v>
      </c>
      <c r="R12" s="16">
        <v>0</v>
      </c>
      <c r="S12" s="16">
        <v>0.16666666666666699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2.4258760107816701E-2</v>
      </c>
      <c r="AA12" s="16">
        <v>0</v>
      </c>
    </row>
    <row r="13" spans="2:27" x14ac:dyDescent="0.35">
      <c r="B13" s="17" t="s">
        <v>162</v>
      </c>
      <c r="C13" s="16">
        <v>6.1333333333333302E-2</v>
      </c>
      <c r="D13" s="16">
        <v>7.2202166064981907E-2</v>
      </c>
      <c r="E13" s="16">
        <v>0</v>
      </c>
      <c r="F13" s="16">
        <v>5.2631578947368397E-2</v>
      </c>
      <c r="G13" s="16"/>
      <c r="H13" s="16">
        <v>0</v>
      </c>
      <c r="I13" s="16">
        <v>4.1095890410958902E-2</v>
      </c>
      <c r="J13" s="16">
        <v>0.108108108108108</v>
      </c>
      <c r="K13" s="16">
        <v>4.1666666666666699E-2</v>
      </c>
      <c r="L13" s="16">
        <v>8.3333333333333301E-2</v>
      </c>
      <c r="M13" s="16">
        <v>0</v>
      </c>
      <c r="N13" s="16">
        <v>5.9701492537313397E-2</v>
      </c>
      <c r="O13" s="16">
        <v>9.0909090909090898E-2</v>
      </c>
      <c r="P13" s="16">
        <v>0</v>
      </c>
      <c r="Q13" s="16">
        <v>0</v>
      </c>
      <c r="R13" s="16">
        <v>0</v>
      </c>
      <c r="S13" s="16">
        <v>0.16666666666666699</v>
      </c>
      <c r="T13" s="16">
        <v>0.22222222222222199</v>
      </c>
      <c r="U13" s="16">
        <v>0</v>
      </c>
      <c r="V13" s="16">
        <v>0</v>
      </c>
      <c r="W13" s="16">
        <v>0.5</v>
      </c>
      <c r="X13" s="16">
        <v>0</v>
      </c>
      <c r="Y13" s="16"/>
      <c r="Z13" s="16">
        <v>6.1994609164420497E-2</v>
      </c>
      <c r="AA13" s="16">
        <v>0</v>
      </c>
    </row>
    <row r="14" spans="2:27" ht="29" x14ac:dyDescent="0.35">
      <c r="B14" s="17" t="s">
        <v>163</v>
      </c>
      <c r="C14" s="16">
        <v>8.2666666666666694E-2</v>
      </c>
      <c r="D14" s="16">
        <v>6.8592057761732897E-2</v>
      </c>
      <c r="E14" s="16">
        <v>0.13793103448275901</v>
      </c>
      <c r="F14" s="16">
        <v>0.12280701754386</v>
      </c>
      <c r="G14" s="16"/>
      <c r="H14" s="16">
        <v>2.7777777777777801E-2</v>
      </c>
      <c r="I14" s="16">
        <v>4.1095890410958902E-2</v>
      </c>
      <c r="J14" s="16">
        <v>0.135135135135135</v>
      </c>
      <c r="K14" s="16">
        <v>8.3333333333333301E-2</v>
      </c>
      <c r="L14" s="16">
        <v>0.116666666666667</v>
      </c>
      <c r="M14" s="16">
        <v>0.2</v>
      </c>
      <c r="N14" s="16">
        <v>0.134328358208955</v>
      </c>
      <c r="O14" s="16">
        <v>9.0909090909090898E-2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8.3557951482479798E-2</v>
      </c>
      <c r="AA14" s="16">
        <v>0</v>
      </c>
    </row>
    <row r="15" spans="2:27" x14ac:dyDescent="0.35">
      <c r="B15" s="17" t="s">
        <v>164</v>
      </c>
      <c r="C15" s="20">
        <v>0.477333333333333</v>
      </c>
      <c r="D15" s="20">
        <v>0.47292418772563199</v>
      </c>
      <c r="E15" s="20">
        <v>0.65517241379310298</v>
      </c>
      <c r="F15" s="20">
        <v>0.45614035087719301</v>
      </c>
      <c r="G15" s="20"/>
      <c r="H15" s="20">
        <v>0.47222222222222199</v>
      </c>
      <c r="I15" s="20">
        <v>0.57534246575342496</v>
      </c>
      <c r="J15" s="20">
        <v>0.24324324324324301</v>
      </c>
      <c r="K15" s="20">
        <v>0.5625</v>
      </c>
      <c r="L15" s="20">
        <v>0.45</v>
      </c>
      <c r="M15" s="20">
        <v>0.4</v>
      </c>
      <c r="N15" s="20">
        <v>0.41791044776119401</v>
      </c>
      <c r="O15" s="20">
        <v>0.54545454545454497</v>
      </c>
      <c r="P15" s="20">
        <v>0.33333333333333298</v>
      </c>
      <c r="Q15" s="20">
        <v>0.5</v>
      </c>
      <c r="R15" s="20">
        <v>0.5</v>
      </c>
      <c r="S15" s="20">
        <v>0.5</v>
      </c>
      <c r="T15" s="20">
        <v>0.55555555555555602</v>
      </c>
      <c r="U15" s="20">
        <v>0.6</v>
      </c>
      <c r="V15" s="20">
        <v>1</v>
      </c>
      <c r="W15" s="20">
        <v>0.5</v>
      </c>
      <c r="X15" s="20">
        <v>0.6</v>
      </c>
      <c r="Y15" s="20"/>
      <c r="Z15" s="20">
        <v>0.47439353099730502</v>
      </c>
      <c r="AA15" s="20">
        <v>0.5</v>
      </c>
    </row>
    <row r="16" spans="2:27" x14ac:dyDescent="0.35">
      <c r="B16" s="17" t="s">
        <v>165</v>
      </c>
      <c r="C16" s="20">
        <v>9.8666666666666694E-2</v>
      </c>
      <c r="D16" s="20">
        <v>9.3862815884476494E-2</v>
      </c>
      <c r="E16" s="20">
        <v>3.4482758620689703E-2</v>
      </c>
      <c r="F16" s="20">
        <v>0.157894736842105</v>
      </c>
      <c r="G16" s="20"/>
      <c r="H16" s="20">
        <v>0</v>
      </c>
      <c r="I16" s="20">
        <v>6.8493150684931503E-2</v>
      </c>
      <c r="J16" s="20">
        <v>0.162162162162162</v>
      </c>
      <c r="K16" s="20">
        <v>0.125</v>
      </c>
      <c r="L16" s="20">
        <v>0.1</v>
      </c>
      <c r="M16" s="20">
        <v>0.2</v>
      </c>
      <c r="N16" s="20">
        <v>0.119402985074627</v>
      </c>
      <c r="O16" s="20">
        <v>0</v>
      </c>
      <c r="P16" s="20">
        <v>0</v>
      </c>
      <c r="Q16" s="20">
        <v>0.25</v>
      </c>
      <c r="R16" s="20">
        <v>0</v>
      </c>
      <c r="S16" s="20">
        <v>0.16666666666666699</v>
      </c>
      <c r="T16" s="20">
        <v>0.11111111111111099</v>
      </c>
      <c r="U16" s="20">
        <v>0.4</v>
      </c>
      <c r="V16" s="20">
        <v>0</v>
      </c>
      <c r="W16" s="20">
        <v>0</v>
      </c>
      <c r="X16" s="20">
        <v>0</v>
      </c>
      <c r="Y16" s="20"/>
      <c r="Z16" s="20">
        <v>9.7035040431266803E-2</v>
      </c>
      <c r="AA16" s="20">
        <v>0.5</v>
      </c>
    </row>
    <row r="17" spans="2:27" x14ac:dyDescent="0.35">
      <c r="B17" s="17" t="s">
        <v>166</v>
      </c>
      <c r="C17" s="21">
        <v>0.37866666666666698</v>
      </c>
      <c r="D17" s="21">
        <v>0.37906137184115501</v>
      </c>
      <c r="E17" s="21">
        <v>0.62068965517241403</v>
      </c>
      <c r="F17" s="21">
        <v>0.29824561403508798</v>
      </c>
      <c r="G17" s="21"/>
      <c r="H17" s="21">
        <v>0.47222222222222199</v>
      </c>
      <c r="I17" s="21">
        <v>0.50684931506849296</v>
      </c>
      <c r="J17" s="21">
        <v>8.1081081081081099E-2</v>
      </c>
      <c r="K17" s="21">
        <v>0.4375</v>
      </c>
      <c r="L17" s="21">
        <v>0.35</v>
      </c>
      <c r="M17" s="21">
        <v>0.2</v>
      </c>
      <c r="N17" s="21">
        <v>0.29850746268656703</v>
      </c>
      <c r="O17" s="21">
        <v>0.54545454545454497</v>
      </c>
      <c r="P17" s="21">
        <v>0.33333333333333298</v>
      </c>
      <c r="Q17" s="21">
        <v>0.25</v>
      </c>
      <c r="R17" s="21">
        <v>0.5</v>
      </c>
      <c r="S17" s="21">
        <v>0.33333333333333298</v>
      </c>
      <c r="T17" s="21">
        <v>0.44444444444444398</v>
      </c>
      <c r="U17" s="21">
        <v>0.2</v>
      </c>
      <c r="V17" s="21">
        <v>1</v>
      </c>
      <c r="W17" s="21">
        <v>0.5</v>
      </c>
      <c r="X17" s="21">
        <v>0.6</v>
      </c>
      <c r="Y17" s="21"/>
      <c r="Z17" s="21">
        <v>0.37735849056603799</v>
      </c>
      <c r="AA17" s="21">
        <v>0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175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0.152</v>
      </c>
      <c r="D8" s="16">
        <v>0.162454873646209</v>
      </c>
      <c r="E8" s="16">
        <v>0.13793103448275901</v>
      </c>
      <c r="F8" s="16">
        <v>0.140350877192982</v>
      </c>
      <c r="G8" s="16"/>
      <c r="H8" s="16">
        <v>0.11111111111111099</v>
      </c>
      <c r="I8" s="16">
        <v>0.24657534246575299</v>
      </c>
      <c r="J8" s="16">
        <v>2.7027027027027001E-2</v>
      </c>
      <c r="K8" s="16">
        <v>8.3333333333333301E-2</v>
      </c>
      <c r="L8" s="16">
        <v>0.116666666666667</v>
      </c>
      <c r="M8" s="16">
        <v>0.2</v>
      </c>
      <c r="N8" s="16">
        <v>0.17910447761194001</v>
      </c>
      <c r="O8" s="16">
        <v>0</v>
      </c>
      <c r="P8" s="16">
        <v>0</v>
      </c>
      <c r="Q8" s="16">
        <v>0</v>
      </c>
      <c r="R8" s="16">
        <v>0.5</v>
      </c>
      <c r="S8" s="16">
        <v>0.16666666666666699</v>
      </c>
      <c r="T8" s="16">
        <v>0.33333333333333298</v>
      </c>
      <c r="U8" s="16">
        <v>0.4</v>
      </c>
      <c r="V8" s="16">
        <v>0.5</v>
      </c>
      <c r="W8" s="16">
        <v>0</v>
      </c>
      <c r="X8" s="16">
        <v>0.4</v>
      </c>
      <c r="Y8" s="16"/>
      <c r="Z8" s="16">
        <v>0.15363881401617299</v>
      </c>
      <c r="AA8" s="16">
        <v>0</v>
      </c>
    </row>
    <row r="9" spans="2:27" x14ac:dyDescent="0.35">
      <c r="B9" s="17" t="s">
        <v>158</v>
      </c>
      <c r="C9" s="16">
        <v>0.28799999999999998</v>
      </c>
      <c r="D9" s="16">
        <v>0.25631768953068601</v>
      </c>
      <c r="E9" s="16">
        <v>0.48275862068965503</v>
      </c>
      <c r="F9" s="16">
        <v>0.31578947368421101</v>
      </c>
      <c r="G9" s="16"/>
      <c r="H9" s="16">
        <v>0.30555555555555602</v>
      </c>
      <c r="I9" s="16">
        <v>0.219178082191781</v>
      </c>
      <c r="J9" s="16">
        <v>0.29729729729729698</v>
      </c>
      <c r="K9" s="16">
        <v>0.33333333333333298</v>
      </c>
      <c r="L9" s="16">
        <v>0.31666666666666698</v>
      </c>
      <c r="M9" s="16">
        <v>0.4</v>
      </c>
      <c r="N9" s="16">
        <v>0.26865671641791</v>
      </c>
      <c r="O9" s="16">
        <v>0.54545454545454497</v>
      </c>
      <c r="P9" s="16">
        <v>0.33333333333333298</v>
      </c>
      <c r="Q9" s="16">
        <v>0.75</v>
      </c>
      <c r="R9" s="16">
        <v>0</v>
      </c>
      <c r="S9" s="16">
        <v>0.16666666666666699</v>
      </c>
      <c r="T9" s="16">
        <v>0</v>
      </c>
      <c r="U9" s="16">
        <v>0.2</v>
      </c>
      <c r="V9" s="16">
        <v>0.5</v>
      </c>
      <c r="W9" s="16">
        <v>0</v>
      </c>
      <c r="X9" s="16">
        <v>0.4</v>
      </c>
      <c r="Y9" s="16"/>
      <c r="Z9" s="16">
        <v>0.280323450134771</v>
      </c>
      <c r="AA9" s="16">
        <v>1</v>
      </c>
    </row>
    <row r="10" spans="2:27" ht="29" x14ac:dyDescent="0.35">
      <c r="B10" s="17" t="s">
        <v>159</v>
      </c>
      <c r="C10" s="16">
        <v>0.31733333333333302</v>
      </c>
      <c r="D10" s="16">
        <v>0.34296028880866403</v>
      </c>
      <c r="E10" s="16">
        <v>0.13793103448275901</v>
      </c>
      <c r="F10" s="16">
        <v>0.24561403508771901</v>
      </c>
      <c r="G10" s="16"/>
      <c r="H10" s="16">
        <v>0.5</v>
      </c>
      <c r="I10" s="16">
        <v>0.32876712328767099</v>
      </c>
      <c r="J10" s="16">
        <v>0.37837837837837801</v>
      </c>
      <c r="K10" s="16">
        <v>0.27083333333333298</v>
      </c>
      <c r="L10" s="16">
        <v>0.25</v>
      </c>
      <c r="M10" s="16">
        <v>0</v>
      </c>
      <c r="N10" s="16">
        <v>0.31343283582089598</v>
      </c>
      <c r="O10" s="16">
        <v>0.18181818181818199</v>
      </c>
      <c r="P10" s="16">
        <v>0.33333333333333298</v>
      </c>
      <c r="Q10" s="16">
        <v>0.25</v>
      </c>
      <c r="R10" s="16">
        <v>0.5</v>
      </c>
      <c r="S10" s="16">
        <v>0.5</v>
      </c>
      <c r="T10" s="16">
        <v>0.22222222222222199</v>
      </c>
      <c r="U10" s="16">
        <v>0.2</v>
      </c>
      <c r="V10" s="16">
        <v>0</v>
      </c>
      <c r="W10" s="16">
        <v>1</v>
      </c>
      <c r="X10" s="16">
        <v>0.2</v>
      </c>
      <c r="Y10" s="16"/>
      <c r="Z10" s="16">
        <v>0.320754716981132</v>
      </c>
      <c r="AA10" s="16">
        <v>0</v>
      </c>
    </row>
    <row r="11" spans="2:27" x14ac:dyDescent="0.35">
      <c r="B11" s="17" t="s">
        <v>160</v>
      </c>
      <c r="C11" s="16">
        <v>8.5333333333333303E-2</v>
      </c>
      <c r="D11" s="16">
        <v>8.6642599277978294E-2</v>
      </c>
      <c r="E11" s="16">
        <v>6.8965517241379296E-2</v>
      </c>
      <c r="F11" s="16">
        <v>0.105263157894737</v>
      </c>
      <c r="G11" s="16"/>
      <c r="H11" s="16">
        <v>8.3333333333333301E-2</v>
      </c>
      <c r="I11" s="16">
        <v>0.10958904109589</v>
      </c>
      <c r="J11" s="16">
        <v>2.7027027027027001E-2</v>
      </c>
      <c r="K11" s="16">
        <v>0.125</v>
      </c>
      <c r="L11" s="16">
        <v>0.116666666666667</v>
      </c>
      <c r="M11" s="16">
        <v>0.2</v>
      </c>
      <c r="N11" s="16">
        <v>4.47761194029851E-2</v>
      </c>
      <c r="O11" s="16">
        <v>0</v>
      </c>
      <c r="P11" s="16">
        <v>0</v>
      </c>
      <c r="Q11" s="16">
        <v>0</v>
      </c>
      <c r="R11" s="16">
        <v>0</v>
      </c>
      <c r="S11" s="16">
        <v>0.16666666666666699</v>
      </c>
      <c r="T11" s="16">
        <v>0.11111111111111099</v>
      </c>
      <c r="U11" s="16">
        <v>0.2</v>
      </c>
      <c r="V11" s="16">
        <v>0</v>
      </c>
      <c r="W11" s="16">
        <v>0</v>
      </c>
      <c r="X11" s="16">
        <v>0</v>
      </c>
      <c r="Y11" s="16"/>
      <c r="Z11" s="16">
        <v>8.6253369272237201E-2</v>
      </c>
      <c r="AA11" s="16">
        <v>0</v>
      </c>
    </row>
    <row r="12" spans="2:27" x14ac:dyDescent="0.35">
      <c r="B12" s="17" t="s">
        <v>161</v>
      </c>
      <c r="C12" s="16">
        <v>2.9333333333333302E-2</v>
      </c>
      <c r="D12" s="16">
        <v>2.5270758122743701E-2</v>
      </c>
      <c r="E12" s="16">
        <v>3.4482758620689703E-2</v>
      </c>
      <c r="F12" s="16">
        <v>5.2631578947368397E-2</v>
      </c>
      <c r="G12" s="16"/>
      <c r="H12" s="16">
        <v>0</v>
      </c>
      <c r="I12" s="16">
        <v>1.3698630136986301E-2</v>
      </c>
      <c r="J12" s="16">
        <v>8.1081081081081099E-2</v>
      </c>
      <c r="K12" s="16">
        <v>2.0833333333333301E-2</v>
      </c>
      <c r="L12" s="16">
        <v>1.6666666666666701E-2</v>
      </c>
      <c r="M12" s="16">
        <v>0</v>
      </c>
      <c r="N12" s="16">
        <v>4.47761194029851E-2</v>
      </c>
      <c r="O12" s="16">
        <v>0</v>
      </c>
      <c r="P12" s="16">
        <v>0.33333333333333298</v>
      </c>
      <c r="Q12" s="16">
        <v>0</v>
      </c>
      <c r="R12" s="16">
        <v>0</v>
      </c>
      <c r="S12" s="16">
        <v>0</v>
      </c>
      <c r="T12" s="16">
        <v>0.11111111111111099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2.9649595687331502E-2</v>
      </c>
      <c r="AA12" s="16">
        <v>0</v>
      </c>
    </row>
    <row r="13" spans="2:27" x14ac:dyDescent="0.35">
      <c r="B13" s="17" t="s">
        <v>162</v>
      </c>
      <c r="C13" s="16">
        <v>3.46666666666667E-2</v>
      </c>
      <c r="D13" s="16">
        <v>4.3321299638989202E-2</v>
      </c>
      <c r="E13" s="16">
        <v>0</v>
      </c>
      <c r="F13" s="16">
        <v>1.7543859649122799E-2</v>
      </c>
      <c r="G13" s="16"/>
      <c r="H13" s="16">
        <v>0</v>
      </c>
      <c r="I13" s="16">
        <v>4.1095890410958902E-2</v>
      </c>
      <c r="J13" s="16">
        <v>2.7027027027027001E-2</v>
      </c>
      <c r="K13" s="16">
        <v>2.0833333333333301E-2</v>
      </c>
      <c r="L13" s="16">
        <v>0.05</v>
      </c>
      <c r="M13" s="16">
        <v>0</v>
      </c>
      <c r="N13" s="16">
        <v>2.9850746268656699E-2</v>
      </c>
      <c r="O13" s="16">
        <v>9.0909090909090898E-2</v>
      </c>
      <c r="P13" s="16">
        <v>0</v>
      </c>
      <c r="Q13" s="16">
        <v>0</v>
      </c>
      <c r="R13" s="16">
        <v>0</v>
      </c>
      <c r="S13" s="16">
        <v>0</v>
      </c>
      <c r="T13" s="16">
        <v>0.22222222222222199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3.5040431266846403E-2</v>
      </c>
      <c r="AA13" s="16">
        <v>0</v>
      </c>
    </row>
    <row r="14" spans="2:27" ht="29" x14ac:dyDescent="0.35">
      <c r="B14" s="17" t="s">
        <v>163</v>
      </c>
      <c r="C14" s="16">
        <v>9.3333333333333296E-2</v>
      </c>
      <c r="D14" s="16">
        <v>8.3032490974729201E-2</v>
      </c>
      <c r="E14" s="16">
        <v>0.13793103448275901</v>
      </c>
      <c r="F14" s="16">
        <v>0.12280701754386</v>
      </c>
      <c r="G14" s="16"/>
      <c r="H14" s="16">
        <v>0</v>
      </c>
      <c r="I14" s="16">
        <v>4.1095890410958902E-2</v>
      </c>
      <c r="J14" s="16">
        <v>0.162162162162162</v>
      </c>
      <c r="K14" s="16">
        <v>0.14583333333333301</v>
      </c>
      <c r="L14" s="16">
        <v>0.133333333333333</v>
      </c>
      <c r="M14" s="16">
        <v>0.2</v>
      </c>
      <c r="N14" s="16">
        <v>0.119402985074627</v>
      </c>
      <c r="O14" s="16">
        <v>0.18181818181818199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9.4339622641509399E-2</v>
      </c>
      <c r="AA14" s="16">
        <v>0</v>
      </c>
    </row>
    <row r="15" spans="2:27" x14ac:dyDescent="0.35">
      <c r="B15" s="17" t="s">
        <v>164</v>
      </c>
      <c r="C15" s="20">
        <v>0.44</v>
      </c>
      <c r="D15" s="20">
        <v>0.41877256317689499</v>
      </c>
      <c r="E15" s="20">
        <v>0.62068965517241403</v>
      </c>
      <c r="F15" s="20">
        <v>0.45614035087719301</v>
      </c>
      <c r="G15" s="20"/>
      <c r="H15" s="20">
        <v>0.41666666666666702</v>
      </c>
      <c r="I15" s="20">
        <v>0.465753424657534</v>
      </c>
      <c r="J15" s="20">
        <v>0.32432432432432401</v>
      </c>
      <c r="K15" s="20">
        <v>0.41666666666666702</v>
      </c>
      <c r="L15" s="20">
        <v>0.43333333333333302</v>
      </c>
      <c r="M15" s="20">
        <v>0.6</v>
      </c>
      <c r="N15" s="20">
        <v>0.44776119402985098</v>
      </c>
      <c r="O15" s="20">
        <v>0.54545454545454497</v>
      </c>
      <c r="P15" s="20">
        <v>0.33333333333333298</v>
      </c>
      <c r="Q15" s="20">
        <v>0.75</v>
      </c>
      <c r="R15" s="20">
        <v>0.5</v>
      </c>
      <c r="S15" s="20">
        <v>0.33333333333333298</v>
      </c>
      <c r="T15" s="20">
        <v>0.33333333333333298</v>
      </c>
      <c r="U15" s="20">
        <v>0.6</v>
      </c>
      <c r="V15" s="20">
        <v>1</v>
      </c>
      <c r="W15" s="20">
        <v>0</v>
      </c>
      <c r="X15" s="20">
        <v>0.8</v>
      </c>
      <c r="Y15" s="20"/>
      <c r="Z15" s="20">
        <v>0.43396226415094302</v>
      </c>
      <c r="AA15" s="20">
        <v>1</v>
      </c>
    </row>
    <row r="16" spans="2:27" x14ac:dyDescent="0.35">
      <c r="B16" s="17" t="s">
        <v>165</v>
      </c>
      <c r="C16" s="20">
        <v>0.114666666666667</v>
      </c>
      <c r="D16" s="20">
        <v>0.111913357400722</v>
      </c>
      <c r="E16" s="20">
        <v>0.10344827586206901</v>
      </c>
      <c r="F16" s="20">
        <v>0.157894736842105</v>
      </c>
      <c r="G16" s="20"/>
      <c r="H16" s="20">
        <v>8.3333333333333301E-2</v>
      </c>
      <c r="I16" s="20">
        <v>0.123287671232877</v>
      </c>
      <c r="J16" s="20">
        <v>0.108108108108108</v>
      </c>
      <c r="K16" s="20">
        <v>0.14583333333333301</v>
      </c>
      <c r="L16" s="20">
        <v>0.133333333333333</v>
      </c>
      <c r="M16" s="20">
        <v>0.2</v>
      </c>
      <c r="N16" s="20">
        <v>8.9552238805970102E-2</v>
      </c>
      <c r="O16" s="20">
        <v>0</v>
      </c>
      <c r="P16" s="20">
        <v>0.33333333333333298</v>
      </c>
      <c r="Q16" s="20">
        <v>0</v>
      </c>
      <c r="R16" s="20">
        <v>0</v>
      </c>
      <c r="S16" s="20">
        <v>0.16666666666666699</v>
      </c>
      <c r="T16" s="20">
        <v>0.22222222222222199</v>
      </c>
      <c r="U16" s="20">
        <v>0.2</v>
      </c>
      <c r="V16" s="20">
        <v>0</v>
      </c>
      <c r="W16" s="20">
        <v>0</v>
      </c>
      <c r="X16" s="20">
        <v>0</v>
      </c>
      <c r="Y16" s="20"/>
      <c r="Z16" s="20">
        <v>0.115902964959569</v>
      </c>
      <c r="AA16" s="20">
        <v>0</v>
      </c>
    </row>
    <row r="17" spans="2:27" x14ac:dyDescent="0.35">
      <c r="B17" s="17" t="s">
        <v>166</v>
      </c>
      <c r="C17" s="21">
        <v>0.32533333333333297</v>
      </c>
      <c r="D17" s="21">
        <v>0.30685920577617298</v>
      </c>
      <c r="E17" s="21">
        <v>0.51724137931034497</v>
      </c>
      <c r="F17" s="21">
        <v>0.29824561403508798</v>
      </c>
      <c r="G17" s="21"/>
      <c r="H17" s="21">
        <v>0.33333333333333298</v>
      </c>
      <c r="I17" s="21">
        <v>0.34246575342465801</v>
      </c>
      <c r="J17" s="21">
        <v>0.21621621621621601</v>
      </c>
      <c r="K17" s="21">
        <v>0.27083333333333298</v>
      </c>
      <c r="L17" s="21">
        <v>0.3</v>
      </c>
      <c r="M17" s="21">
        <v>0.4</v>
      </c>
      <c r="N17" s="21">
        <v>0.35820895522388102</v>
      </c>
      <c r="O17" s="21">
        <v>0.54545454545454497</v>
      </c>
      <c r="P17" s="21">
        <v>0</v>
      </c>
      <c r="Q17" s="21">
        <v>0.75</v>
      </c>
      <c r="R17" s="21">
        <v>0.5</v>
      </c>
      <c r="S17" s="21">
        <v>0.16666666666666699</v>
      </c>
      <c r="T17" s="21">
        <v>0.11111111111111099</v>
      </c>
      <c r="U17" s="21">
        <v>0.4</v>
      </c>
      <c r="V17" s="21">
        <v>1</v>
      </c>
      <c r="W17" s="21">
        <v>0</v>
      </c>
      <c r="X17" s="21">
        <v>0.8</v>
      </c>
      <c r="Y17" s="21"/>
      <c r="Z17" s="21">
        <v>0.31805929919137499</v>
      </c>
      <c r="AA17" s="21">
        <v>1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176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0.13066666666666699</v>
      </c>
      <c r="D8" s="16">
        <v>0.13718411552346599</v>
      </c>
      <c r="E8" s="16">
        <v>0.13793103448275901</v>
      </c>
      <c r="F8" s="16">
        <v>0.105263157894737</v>
      </c>
      <c r="G8" s="16"/>
      <c r="H8" s="16">
        <v>0.194444444444444</v>
      </c>
      <c r="I8" s="16">
        <v>0.164383561643836</v>
      </c>
      <c r="J8" s="16">
        <v>0.108108108108108</v>
      </c>
      <c r="K8" s="16">
        <v>8.3333333333333301E-2</v>
      </c>
      <c r="L8" s="16">
        <v>6.6666666666666693E-2</v>
      </c>
      <c r="M8" s="16">
        <v>0.4</v>
      </c>
      <c r="N8" s="16">
        <v>0.104477611940299</v>
      </c>
      <c r="O8" s="16">
        <v>0</v>
      </c>
      <c r="P8" s="16">
        <v>0</v>
      </c>
      <c r="Q8" s="16">
        <v>0</v>
      </c>
      <c r="R8" s="16">
        <v>0</v>
      </c>
      <c r="S8" s="16">
        <v>0.16666666666666699</v>
      </c>
      <c r="T8" s="16">
        <v>0.44444444444444398</v>
      </c>
      <c r="U8" s="16">
        <v>0.4</v>
      </c>
      <c r="V8" s="16">
        <v>0.5</v>
      </c>
      <c r="W8" s="16">
        <v>0</v>
      </c>
      <c r="X8" s="16">
        <v>0.2</v>
      </c>
      <c r="Y8" s="16"/>
      <c r="Z8" s="16">
        <v>0.129380053908356</v>
      </c>
      <c r="AA8" s="16">
        <v>0.5</v>
      </c>
    </row>
    <row r="9" spans="2:27" x14ac:dyDescent="0.35">
      <c r="B9" s="17" t="s">
        <v>158</v>
      </c>
      <c r="C9" s="16">
        <v>0.17066666666666699</v>
      </c>
      <c r="D9" s="16">
        <v>0.15884476534295999</v>
      </c>
      <c r="E9" s="16">
        <v>0.20689655172413801</v>
      </c>
      <c r="F9" s="16">
        <v>0.22807017543859601</v>
      </c>
      <c r="G9" s="16"/>
      <c r="H9" s="16">
        <v>0.16666666666666699</v>
      </c>
      <c r="I9" s="16">
        <v>0.150684931506849</v>
      </c>
      <c r="J9" s="16">
        <v>0.135135135135135</v>
      </c>
      <c r="K9" s="16">
        <v>0.20833333333333301</v>
      </c>
      <c r="L9" s="16">
        <v>0.18333333333333299</v>
      </c>
      <c r="M9" s="16">
        <v>0</v>
      </c>
      <c r="N9" s="16">
        <v>0.14925373134328401</v>
      </c>
      <c r="O9" s="16">
        <v>0.27272727272727298</v>
      </c>
      <c r="P9" s="16">
        <v>0.33333333333333298</v>
      </c>
      <c r="Q9" s="16">
        <v>0.5</v>
      </c>
      <c r="R9" s="16">
        <v>0</v>
      </c>
      <c r="S9" s="16">
        <v>0.16666666666666699</v>
      </c>
      <c r="T9" s="16">
        <v>0</v>
      </c>
      <c r="U9" s="16">
        <v>0.2</v>
      </c>
      <c r="V9" s="16">
        <v>0.5</v>
      </c>
      <c r="W9" s="16">
        <v>0</v>
      </c>
      <c r="X9" s="16">
        <v>0.4</v>
      </c>
      <c r="Y9" s="16"/>
      <c r="Z9" s="16">
        <v>0.16711590296496001</v>
      </c>
      <c r="AA9" s="16">
        <v>0</v>
      </c>
    </row>
    <row r="10" spans="2:27" ht="29" x14ac:dyDescent="0.35">
      <c r="B10" s="17" t="s">
        <v>159</v>
      </c>
      <c r="C10" s="16">
        <v>0.312</v>
      </c>
      <c r="D10" s="16">
        <v>0.31046931407942202</v>
      </c>
      <c r="E10" s="16">
        <v>0.34482758620689702</v>
      </c>
      <c r="F10" s="16">
        <v>0.24561403508771901</v>
      </c>
      <c r="G10" s="16"/>
      <c r="H10" s="16">
        <v>0.36111111111111099</v>
      </c>
      <c r="I10" s="16">
        <v>0.36986301369863001</v>
      </c>
      <c r="J10" s="16">
        <v>0.21621621621621601</v>
      </c>
      <c r="K10" s="16">
        <v>0.33333333333333298</v>
      </c>
      <c r="L10" s="16">
        <v>0.233333333333333</v>
      </c>
      <c r="M10" s="16">
        <v>0</v>
      </c>
      <c r="N10" s="16">
        <v>0.34328358208955201</v>
      </c>
      <c r="O10" s="16">
        <v>0.54545454545454497</v>
      </c>
      <c r="P10" s="16">
        <v>0.33333333333333298</v>
      </c>
      <c r="Q10" s="16">
        <v>0.5</v>
      </c>
      <c r="R10" s="16">
        <v>0.5</v>
      </c>
      <c r="S10" s="16">
        <v>0.16666666666666699</v>
      </c>
      <c r="T10" s="16">
        <v>0.22222222222222199</v>
      </c>
      <c r="U10" s="16">
        <v>0.2</v>
      </c>
      <c r="V10" s="16">
        <v>0</v>
      </c>
      <c r="W10" s="16">
        <v>0</v>
      </c>
      <c r="X10" s="16">
        <v>0.4</v>
      </c>
      <c r="Y10" s="16"/>
      <c r="Z10" s="16">
        <v>0.31266846361186001</v>
      </c>
      <c r="AA10" s="16">
        <v>0.5</v>
      </c>
    </row>
    <row r="11" spans="2:27" x14ac:dyDescent="0.35">
      <c r="B11" s="17" t="s">
        <v>160</v>
      </c>
      <c r="C11" s="16">
        <v>0.16</v>
      </c>
      <c r="D11" s="16">
        <v>0.15884476534295999</v>
      </c>
      <c r="E11" s="16">
        <v>0.17241379310344801</v>
      </c>
      <c r="F11" s="16">
        <v>0.19298245614035101</v>
      </c>
      <c r="G11" s="16"/>
      <c r="H11" s="16">
        <v>8.3333333333333301E-2</v>
      </c>
      <c r="I11" s="16">
        <v>0.17808219178082199</v>
      </c>
      <c r="J11" s="16">
        <v>0.24324324324324301</v>
      </c>
      <c r="K11" s="16">
        <v>0.125</v>
      </c>
      <c r="L11" s="16">
        <v>0.233333333333333</v>
      </c>
      <c r="M11" s="16">
        <v>0.2</v>
      </c>
      <c r="N11" s="16">
        <v>0.104477611940299</v>
      </c>
      <c r="O11" s="16">
        <v>0</v>
      </c>
      <c r="P11" s="16">
        <v>0.33333333333333298</v>
      </c>
      <c r="Q11" s="16">
        <v>0</v>
      </c>
      <c r="R11" s="16">
        <v>0.5</v>
      </c>
      <c r="S11" s="16">
        <v>0.16666666666666699</v>
      </c>
      <c r="T11" s="16">
        <v>0.11111111111111099</v>
      </c>
      <c r="U11" s="16">
        <v>0.2</v>
      </c>
      <c r="V11" s="16">
        <v>0</v>
      </c>
      <c r="W11" s="16">
        <v>1</v>
      </c>
      <c r="X11" s="16">
        <v>0</v>
      </c>
      <c r="Y11" s="16"/>
      <c r="Z11" s="16">
        <v>0.16172506738544501</v>
      </c>
      <c r="AA11" s="16">
        <v>0</v>
      </c>
    </row>
    <row r="12" spans="2:27" x14ac:dyDescent="0.35">
      <c r="B12" s="17" t="s">
        <v>161</v>
      </c>
      <c r="C12" s="16">
        <v>5.06666666666667E-2</v>
      </c>
      <c r="D12" s="16">
        <v>5.4151624548736503E-2</v>
      </c>
      <c r="E12" s="16">
        <v>3.4482758620689703E-2</v>
      </c>
      <c r="F12" s="16">
        <v>5.2631578947368397E-2</v>
      </c>
      <c r="G12" s="16"/>
      <c r="H12" s="16">
        <v>8.3333333333333301E-2</v>
      </c>
      <c r="I12" s="16">
        <v>2.7397260273972601E-2</v>
      </c>
      <c r="J12" s="16">
        <v>5.4054054054054099E-2</v>
      </c>
      <c r="K12" s="16">
        <v>2.0833333333333301E-2</v>
      </c>
      <c r="L12" s="16">
        <v>0.1</v>
      </c>
      <c r="M12" s="16">
        <v>0.2</v>
      </c>
      <c r="N12" s="16">
        <v>5.9701492537313397E-2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5.1212938005390798E-2</v>
      </c>
      <c r="AA12" s="16">
        <v>0</v>
      </c>
    </row>
    <row r="13" spans="2:27" x14ac:dyDescent="0.35">
      <c r="B13" s="17" t="s">
        <v>162</v>
      </c>
      <c r="C13" s="16">
        <v>3.7333333333333302E-2</v>
      </c>
      <c r="D13" s="16">
        <v>5.0541516245487403E-2</v>
      </c>
      <c r="E13" s="16">
        <v>0</v>
      </c>
      <c r="F13" s="16">
        <v>0</v>
      </c>
      <c r="G13" s="16"/>
      <c r="H13" s="16">
        <v>0</v>
      </c>
      <c r="I13" s="16">
        <v>4.1095890410958902E-2</v>
      </c>
      <c r="J13" s="16">
        <v>5.4054054054054099E-2</v>
      </c>
      <c r="K13" s="16">
        <v>2.0833333333333301E-2</v>
      </c>
      <c r="L13" s="16">
        <v>6.6666666666666693E-2</v>
      </c>
      <c r="M13" s="16">
        <v>0</v>
      </c>
      <c r="N13" s="16">
        <v>2.9850746268656699E-2</v>
      </c>
      <c r="O13" s="16">
        <v>0</v>
      </c>
      <c r="P13" s="16">
        <v>0</v>
      </c>
      <c r="Q13" s="16">
        <v>0</v>
      </c>
      <c r="R13" s="16">
        <v>0</v>
      </c>
      <c r="S13" s="16">
        <v>0.16666666666666699</v>
      </c>
      <c r="T13" s="16">
        <v>0.11111111111111099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3.77358490566038E-2</v>
      </c>
      <c r="AA13" s="16">
        <v>0</v>
      </c>
    </row>
    <row r="14" spans="2:27" ht="29" x14ac:dyDescent="0.35">
      <c r="B14" s="17" t="s">
        <v>163</v>
      </c>
      <c r="C14" s="16">
        <v>0.13866666666666699</v>
      </c>
      <c r="D14" s="16">
        <v>0.129963898916967</v>
      </c>
      <c r="E14" s="16">
        <v>0.10344827586206901</v>
      </c>
      <c r="F14" s="16">
        <v>0.175438596491228</v>
      </c>
      <c r="G14" s="16"/>
      <c r="H14" s="16">
        <v>0.11111111111111099</v>
      </c>
      <c r="I14" s="16">
        <v>6.8493150684931503E-2</v>
      </c>
      <c r="J14" s="16">
        <v>0.18918918918918901</v>
      </c>
      <c r="K14" s="16">
        <v>0.20833333333333301</v>
      </c>
      <c r="L14" s="16">
        <v>0.116666666666667</v>
      </c>
      <c r="M14" s="16">
        <v>0.2</v>
      </c>
      <c r="N14" s="16">
        <v>0.20895522388059701</v>
      </c>
      <c r="O14" s="16">
        <v>0.18181818181818199</v>
      </c>
      <c r="P14" s="16">
        <v>0</v>
      </c>
      <c r="Q14" s="16">
        <v>0</v>
      </c>
      <c r="R14" s="16">
        <v>0</v>
      </c>
      <c r="S14" s="16">
        <v>0.16666666666666699</v>
      </c>
      <c r="T14" s="16">
        <v>0.11111111111111099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0.140161725067385</v>
      </c>
      <c r="AA14" s="16">
        <v>0</v>
      </c>
    </row>
    <row r="15" spans="2:27" x14ac:dyDescent="0.35">
      <c r="B15" s="17" t="s">
        <v>164</v>
      </c>
      <c r="C15" s="20">
        <v>0.30133333333333301</v>
      </c>
      <c r="D15" s="20">
        <v>0.29602888086642598</v>
      </c>
      <c r="E15" s="20">
        <v>0.34482758620689702</v>
      </c>
      <c r="F15" s="20">
        <v>0.33333333333333298</v>
      </c>
      <c r="G15" s="20"/>
      <c r="H15" s="20">
        <v>0.36111111111111099</v>
      </c>
      <c r="I15" s="20">
        <v>0.31506849315068503</v>
      </c>
      <c r="J15" s="20">
        <v>0.24324324324324301</v>
      </c>
      <c r="K15" s="20">
        <v>0.29166666666666702</v>
      </c>
      <c r="L15" s="20">
        <v>0.25</v>
      </c>
      <c r="M15" s="20">
        <v>0.4</v>
      </c>
      <c r="N15" s="20">
        <v>0.25373134328358199</v>
      </c>
      <c r="O15" s="20">
        <v>0.27272727272727298</v>
      </c>
      <c r="P15" s="20">
        <v>0.33333333333333298</v>
      </c>
      <c r="Q15" s="20">
        <v>0.5</v>
      </c>
      <c r="R15" s="20">
        <v>0</v>
      </c>
      <c r="S15" s="20">
        <v>0.33333333333333298</v>
      </c>
      <c r="T15" s="20">
        <v>0.44444444444444398</v>
      </c>
      <c r="U15" s="20">
        <v>0.6</v>
      </c>
      <c r="V15" s="20">
        <v>1</v>
      </c>
      <c r="W15" s="20">
        <v>0</v>
      </c>
      <c r="X15" s="20">
        <v>0.6</v>
      </c>
      <c r="Y15" s="20"/>
      <c r="Z15" s="20">
        <v>0.29649595687331498</v>
      </c>
      <c r="AA15" s="20">
        <v>0.5</v>
      </c>
    </row>
    <row r="16" spans="2:27" x14ac:dyDescent="0.35">
      <c r="B16" s="17" t="s">
        <v>165</v>
      </c>
      <c r="C16" s="20">
        <v>0.210666666666667</v>
      </c>
      <c r="D16" s="20">
        <v>0.212996389891697</v>
      </c>
      <c r="E16" s="20">
        <v>0.20689655172413801</v>
      </c>
      <c r="F16" s="20">
        <v>0.24561403508771901</v>
      </c>
      <c r="G16" s="20"/>
      <c r="H16" s="20">
        <v>0.16666666666666699</v>
      </c>
      <c r="I16" s="20">
        <v>0.20547945205479501</v>
      </c>
      <c r="J16" s="20">
        <v>0.29729729729729698</v>
      </c>
      <c r="K16" s="20">
        <v>0.14583333333333301</v>
      </c>
      <c r="L16" s="20">
        <v>0.33333333333333298</v>
      </c>
      <c r="M16" s="20">
        <v>0.4</v>
      </c>
      <c r="N16" s="20">
        <v>0.164179104477612</v>
      </c>
      <c r="O16" s="20">
        <v>0</v>
      </c>
      <c r="P16" s="20">
        <v>0.33333333333333298</v>
      </c>
      <c r="Q16" s="20">
        <v>0</v>
      </c>
      <c r="R16" s="20">
        <v>0.5</v>
      </c>
      <c r="S16" s="20">
        <v>0.16666666666666699</v>
      </c>
      <c r="T16" s="20">
        <v>0.11111111111111099</v>
      </c>
      <c r="U16" s="20">
        <v>0.2</v>
      </c>
      <c r="V16" s="20">
        <v>0</v>
      </c>
      <c r="W16" s="20">
        <v>1</v>
      </c>
      <c r="X16" s="20">
        <v>0</v>
      </c>
      <c r="Y16" s="20"/>
      <c r="Z16" s="20">
        <v>0.21293800539083599</v>
      </c>
      <c r="AA16" s="20">
        <v>0</v>
      </c>
    </row>
    <row r="17" spans="2:27" x14ac:dyDescent="0.35">
      <c r="B17" s="17" t="s">
        <v>166</v>
      </c>
      <c r="C17" s="21">
        <v>9.0666666666666701E-2</v>
      </c>
      <c r="D17" s="21">
        <v>8.3032490974729201E-2</v>
      </c>
      <c r="E17" s="21">
        <v>0.13793103448275901</v>
      </c>
      <c r="F17" s="21">
        <v>8.7719298245614002E-2</v>
      </c>
      <c r="G17" s="21"/>
      <c r="H17" s="21">
        <v>0.194444444444444</v>
      </c>
      <c r="I17" s="21">
        <v>0.10958904109589</v>
      </c>
      <c r="J17" s="21">
        <v>-5.4054054054054099E-2</v>
      </c>
      <c r="K17" s="21">
        <v>0.14583333333333301</v>
      </c>
      <c r="L17" s="21">
        <v>-8.3333333333333398E-2</v>
      </c>
      <c r="M17" s="21">
        <v>0</v>
      </c>
      <c r="N17" s="21">
        <v>8.9552238805970102E-2</v>
      </c>
      <c r="O17" s="21">
        <v>0.27272727272727298</v>
      </c>
      <c r="P17" s="21">
        <v>0</v>
      </c>
      <c r="Q17" s="21">
        <v>0.5</v>
      </c>
      <c r="R17" s="21">
        <v>-0.5</v>
      </c>
      <c r="S17" s="21">
        <v>0.16666666666666699</v>
      </c>
      <c r="T17" s="21">
        <v>0.33333333333333298</v>
      </c>
      <c r="U17" s="21">
        <v>0.4</v>
      </c>
      <c r="V17" s="21">
        <v>1</v>
      </c>
      <c r="W17" s="21">
        <v>-1</v>
      </c>
      <c r="X17" s="21">
        <v>0.6</v>
      </c>
      <c r="Y17" s="21"/>
      <c r="Z17" s="21">
        <v>8.3557951482479798E-2</v>
      </c>
      <c r="AA17" s="21">
        <v>0.5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E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20.7265625" customWidth="1"/>
  </cols>
  <sheetData>
    <row r="2" spans="2:5" ht="40" customHeight="1" x14ac:dyDescent="0.35">
      <c r="D2" s="29" t="s">
        <v>181</v>
      </c>
      <c r="E2" s="25"/>
    </row>
    <row r="6" spans="2:5" ht="50" customHeight="1" x14ac:dyDescent="0.35">
      <c r="B6" s="19" t="s">
        <v>15</v>
      </c>
      <c r="C6" s="19" t="s">
        <v>177</v>
      </c>
      <c r="D6" s="19" t="s">
        <v>178</v>
      </c>
    </row>
    <row r="7" spans="2:5" x14ac:dyDescent="0.35">
      <c r="B7" s="17" t="s">
        <v>179</v>
      </c>
      <c r="C7" s="16">
        <v>0.48799999999999999</v>
      </c>
      <c r="D7" s="16">
        <v>0.51733333333333298</v>
      </c>
    </row>
    <row r="8" spans="2:5" ht="29" x14ac:dyDescent="0.35">
      <c r="B8" s="17" t="s">
        <v>180</v>
      </c>
      <c r="C8" s="16">
        <v>0.357333333333333</v>
      </c>
      <c r="D8" s="16">
        <v>0.34666666666666701</v>
      </c>
    </row>
    <row r="9" spans="2:5" x14ac:dyDescent="0.35">
      <c r="B9" s="17" t="s">
        <v>54</v>
      </c>
      <c r="C9" s="16">
        <v>0.15466666666666701</v>
      </c>
      <c r="D9" s="16">
        <v>0.13600000000000001</v>
      </c>
    </row>
    <row r="10" spans="2:5" x14ac:dyDescent="0.35">
      <c r="B10" s="15"/>
      <c r="C10" s="15"/>
      <c r="D10" s="15"/>
    </row>
    <row r="11" spans="2:5" x14ac:dyDescent="0.35">
      <c r="B11" t="s">
        <v>48</v>
      </c>
    </row>
    <row r="12" spans="2:5" x14ac:dyDescent="0.35">
      <c r="B12" t="s">
        <v>49</v>
      </c>
    </row>
    <row r="16" spans="2:5" x14ac:dyDescent="0.35">
      <c r="B16" s="8" t="str">
        <f>HYPERLINK("#'Contents'!A1", "Return to Contents")</f>
        <v>Return to Contents</v>
      </c>
    </row>
  </sheetData>
  <mergeCells count="1">
    <mergeCell ref="D2:E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182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179</v>
      </c>
      <c r="C8" s="16">
        <v>0.48799999999999999</v>
      </c>
      <c r="D8" s="16">
        <v>0.494584837545126</v>
      </c>
      <c r="E8" s="16">
        <v>0.34482758620689702</v>
      </c>
      <c r="F8" s="16">
        <v>0.50877192982456099</v>
      </c>
      <c r="G8" s="16"/>
      <c r="H8" s="16">
        <v>0.55555555555555602</v>
      </c>
      <c r="I8" s="16">
        <v>0.41095890410958902</v>
      </c>
      <c r="J8" s="16">
        <v>0.35135135135135098</v>
      </c>
      <c r="K8" s="16">
        <v>0.5</v>
      </c>
      <c r="L8" s="16">
        <v>0.46666666666666701</v>
      </c>
      <c r="M8" s="16">
        <v>0.6</v>
      </c>
      <c r="N8" s="16">
        <v>0.56716417910447803</v>
      </c>
      <c r="O8" s="16">
        <v>0.63636363636363602</v>
      </c>
      <c r="P8" s="16">
        <v>0.66666666666666696</v>
      </c>
      <c r="Q8" s="16">
        <v>0.25</v>
      </c>
      <c r="R8" s="16">
        <v>0.5</v>
      </c>
      <c r="S8" s="16">
        <v>0.33333333333333298</v>
      </c>
      <c r="T8" s="16">
        <v>0.66666666666666696</v>
      </c>
      <c r="U8" s="16">
        <v>0.4</v>
      </c>
      <c r="V8" s="16">
        <v>1</v>
      </c>
      <c r="W8" s="16">
        <v>0.5</v>
      </c>
      <c r="X8" s="16">
        <v>0.6</v>
      </c>
      <c r="Y8" s="16"/>
      <c r="Z8" s="16">
        <v>0.48787061994609199</v>
      </c>
      <c r="AA8" s="16">
        <v>1</v>
      </c>
    </row>
    <row r="9" spans="2:27" ht="29" x14ac:dyDescent="0.35">
      <c r="B9" s="17" t="s">
        <v>180</v>
      </c>
      <c r="C9" s="16">
        <v>0.357333333333333</v>
      </c>
      <c r="D9" s="16">
        <v>0.34657039711191301</v>
      </c>
      <c r="E9" s="16">
        <v>0.44827586206896602</v>
      </c>
      <c r="F9" s="16">
        <v>0.40350877192982498</v>
      </c>
      <c r="G9" s="16"/>
      <c r="H9" s="16">
        <v>0.25</v>
      </c>
      <c r="I9" s="16">
        <v>0.43835616438356201</v>
      </c>
      <c r="J9" s="16">
        <v>0.48648648648648701</v>
      </c>
      <c r="K9" s="16">
        <v>0.33333333333333298</v>
      </c>
      <c r="L9" s="16">
        <v>0.4</v>
      </c>
      <c r="M9" s="16">
        <v>0.2</v>
      </c>
      <c r="N9" s="16">
        <v>0.29850746268656703</v>
      </c>
      <c r="O9" s="16">
        <v>0.18181818181818199</v>
      </c>
      <c r="P9" s="16">
        <v>0</v>
      </c>
      <c r="Q9" s="16">
        <v>0.5</v>
      </c>
      <c r="R9" s="16">
        <v>0</v>
      </c>
      <c r="S9" s="16">
        <v>0.66666666666666696</v>
      </c>
      <c r="T9" s="16">
        <v>0.22222222222222199</v>
      </c>
      <c r="U9" s="16">
        <v>0.6</v>
      </c>
      <c r="V9" s="16">
        <v>0</v>
      </c>
      <c r="W9" s="16">
        <v>0</v>
      </c>
      <c r="X9" s="16">
        <v>0.2</v>
      </c>
      <c r="Y9" s="16"/>
      <c r="Z9" s="16">
        <v>0.35579514824797798</v>
      </c>
      <c r="AA9" s="16">
        <v>0</v>
      </c>
    </row>
    <row r="10" spans="2:27" x14ac:dyDescent="0.35">
      <c r="B10" s="17" t="s">
        <v>54</v>
      </c>
      <c r="C10" s="18">
        <v>0.15466666666666701</v>
      </c>
      <c r="D10" s="18">
        <v>0.15884476534295999</v>
      </c>
      <c r="E10" s="18">
        <v>0.20689655172413801</v>
      </c>
      <c r="F10" s="18">
        <v>8.7719298245614002E-2</v>
      </c>
      <c r="G10" s="18"/>
      <c r="H10" s="18">
        <v>0.194444444444444</v>
      </c>
      <c r="I10" s="18">
        <v>0.150684931506849</v>
      </c>
      <c r="J10" s="18">
        <v>0.162162162162162</v>
      </c>
      <c r="K10" s="18">
        <v>0.16666666666666699</v>
      </c>
      <c r="L10" s="18">
        <v>0.133333333333333</v>
      </c>
      <c r="M10" s="18">
        <v>0.2</v>
      </c>
      <c r="N10" s="18">
        <v>0.134328358208955</v>
      </c>
      <c r="O10" s="18">
        <v>0.18181818181818199</v>
      </c>
      <c r="P10" s="18">
        <v>0.33333333333333298</v>
      </c>
      <c r="Q10" s="18">
        <v>0.25</v>
      </c>
      <c r="R10" s="18">
        <v>0.5</v>
      </c>
      <c r="S10" s="18">
        <v>0</v>
      </c>
      <c r="T10" s="18">
        <v>0.11111111111111099</v>
      </c>
      <c r="U10" s="18">
        <v>0</v>
      </c>
      <c r="V10" s="18">
        <v>0</v>
      </c>
      <c r="W10" s="18">
        <v>0.5</v>
      </c>
      <c r="X10" s="18">
        <v>0.2</v>
      </c>
      <c r="Y10" s="18"/>
      <c r="Z10" s="18">
        <v>0.15633423180593001</v>
      </c>
      <c r="AA10" s="18">
        <v>0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183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179</v>
      </c>
      <c r="C8" s="16">
        <v>0.51733333333333298</v>
      </c>
      <c r="D8" s="16">
        <v>0.54512635379061403</v>
      </c>
      <c r="E8" s="16">
        <v>0.27586206896551702</v>
      </c>
      <c r="F8" s="16">
        <v>0.49122807017543901</v>
      </c>
      <c r="G8" s="16"/>
      <c r="H8" s="16">
        <v>0.58333333333333304</v>
      </c>
      <c r="I8" s="16">
        <v>0.43835616438356201</v>
      </c>
      <c r="J8" s="16">
        <v>0.37837837837837801</v>
      </c>
      <c r="K8" s="16">
        <v>0.58333333333333304</v>
      </c>
      <c r="L8" s="16">
        <v>0.53333333333333299</v>
      </c>
      <c r="M8" s="16">
        <v>0.8</v>
      </c>
      <c r="N8" s="16">
        <v>0.537313432835821</v>
      </c>
      <c r="O8" s="16">
        <v>0.63636363636363602</v>
      </c>
      <c r="P8" s="16">
        <v>0.66666666666666696</v>
      </c>
      <c r="Q8" s="16">
        <v>0.25</v>
      </c>
      <c r="R8" s="16">
        <v>0.5</v>
      </c>
      <c r="S8" s="16">
        <v>0.33333333333333298</v>
      </c>
      <c r="T8" s="16">
        <v>0.66666666666666696</v>
      </c>
      <c r="U8" s="16">
        <v>0.6</v>
      </c>
      <c r="V8" s="16">
        <v>1</v>
      </c>
      <c r="W8" s="16">
        <v>0.5</v>
      </c>
      <c r="X8" s="16">
        <v>0.4</v>
      </c>
      <c r="Y8" s="16"/>
      <c r="Z8" s="16">
        <v>0.51752021563342299</v>
      </c>
      <c r="AA8" s="16">
        <v>1</v>
      </c>
    </row>
    <row r="9" spans="2:27" ht="29" x14ac:dyDescent="0.35">
      <c r="B9" s="17" t="s">
        <v>180</v>
      </c>
      <c r="C9" s="16">
        <v>0.34666666666666701</v>
      </c>
      <c r="D9" s="16">
        <v>0.314079422382672</v>
      </c>
      <c r="E9" s="16">
        <v>0.55172413793103403</v>
      </c>
      <c r="F9" s="16">
        <v>0.43859649122806998</v>
      </c>
      <c r="G9" s="16"/>
      <c r="H9" s="16">
        <v>0.27777777777777801</v>
      </c>
      <c r="I9" s="16">
        <v>0.41095890410958902</v>
      </c>
      <c r="J9" s="16">
        <v>0.45945945945945899</v>
      </c>
      <c r="K9" s="16">
        <v>0.27083333333333298</v>
      </c>
      <c r="L9" s="16">
        <v>0.36666666666666697</v>
      </c>
      <c r="M9" s="16">
        <v>0</v>
      </c>
      <c r="N9" s="16">
        <v>0.34328358208955201</v>
      </c>
      <c r="O9" s="16">
        <v>0.18181818181818199</v>
      </c>
      <c r="P9" s="16">
        <v>0</v>
      </c>
      <c r="Q9" s="16">
        <v>0.5</v>
      </c>
      <c r="R9" s="16">
        <v>0</v>
      </c>
      <c r="S9" s="16">
        <v>0.66666666666666696</v>
      </c>
      <c r="T9" s="16">
        <v>0.22222222222222199</v>
      </c>
      <c r="U9" s="16">
        <v>0.4</v>
      </c>
      <c r="V9" s="16">
        <v>0</v>
      </c>
      <c r="W9" s="16">
        <v>0</v>
      </c>
      <c r="X9" s="16">
        <v>0.6</v>
      </c>
      <c r="Y9" s="16"/>
      <c r="Z9" s="16">
        <v>0.34501347708894903</v>
      </c>
      <c r="AA9" s="16">
        <v>0</v>
      </c>
    </row>
    <row r="10" spans="2:27" x14ac:dyDescent="0.35">
      <c r="B10" s="17" t="s">
        <v>54</v>
      </c>
      <c r="C10" s="18">
        <v>0.13600000000000001</v>
      </c>
      <c r="D10" s="18">
        <v>0.140794223826715</v>
      </c>
      <c r="E10" s="18">
        <v>0.17241379310344801</v>
      </c>
      <c r="F10" s="18">
        <v>7.0175438596491196E-2</v>
      </c>
      <c r="G10" s="18"/>
      <c r="H10" s="18">
        <v>0.13888888888888901</v>
      </c>
      <c r="I10" s="18">
        <v>0.150684931506849</v>
      </c>
      <c r="J10" s="18">
        <v>0.162162162162162</v>
      </c>
      <c r="K10" s="18">
        <v>0.14583333333333301</v>
      </c>
      <c r="L10" s="18">
        <v>0.1</v>
      </c>
      <c r="M10" s="18">
        <v>0.2</v>
      </c>
      <c r="N10" s="18">
        <v>0.119402985074627</v>
      </c>
      <c r="O10" s="18">
        <v>0.18181818181818199</v>
      </c>
      <c r="P10" s="18">
        <v>0.33333333333333298</v>
      </c>
      <c r="Q10" s="18">
        <v>0.25</v>
      </c>
      <c r="R10" s="18">
        <v>0.5</v>
      </c>
      <c r="S10" s="18">
        <v>0</v>
      </c>
      <c r="T10" s="18">
        <v>0.11111111111111099</v>
      </c>
      <c r="U10" s="18">
        <v>0</v>
      </c>
      <c r="V10" s="18">
        <v>0</v>
      </c>
      <c r="W10" s="18">
        <v>0.5</v>
      </c>
      <c r="X10" s="18">
        <v>0</v>
      </c>
      <c r="Y10" s="18"/>
      <c r="Z10" s="18">
        <v>0.13746630727762801</v>
      </c>
      <c r="AA10" s="18">
        <v>0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A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189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184</v>
      </c>
      <c r="C8" s="16">
        <v>0.04</v>
      </c>
      <c r="D8" s="16">
        <v>3.9711191335740102E-2</v>
      </c>
      <c r="E8" s="16">
        <v>0</v>
      </c>
      <c r="F8" s="16">
        <v>5.2631578947368397E-2</v>
      </c>
      <c r="G8" s="16"/>
      <c r="H8" s="16">
        <v>2.7777777777777801E-2</v>
      </c>
      <c r="I8" s="16">
        <v>1.3698630136986301E-2</v>
      </c>
      <c r="J8" s="16">
        <v>2.7027027027027001E-2</v>
      </c>
      <c r="K8" s="16">
        <v>6.25E-2</v>
      </c>
      <c r="L8" s="16">
        <v>3.3333333333333298E-2</v>
      </c>
      <c r="M8" s="16">
        <v>0</v>
      </c>
      <c r="N8" s="16">
        <v>4.47761194029851E-2</v>
      </c>
      <c r="O8" s="16">
        <v>9.0909090909090898E-2</v>
      </c>
      <c r="P8" s="16">
        <v>0</v>
      </c>
      <c r="Q8" s="16">
        <v>0</v>
      </c>
      <c r="R8" s="16">
        <v>0</v>
      </c>
      <c r="S8" s="16">
        <v>0</v>
      </c>
      <c r="T8" s="16">
        <v>0.11111111111111099</v>
      </c>
      <c r="U8" s="16">
        <v>0.4</v>
      </c>
      <c r="V8" s="16">
        <v>0</v>
      </c>
      <c r="W8" s="16">
        <v>0</v>
      </c>
      <c r="X8" s="16">
        <v>0</v>
      </c>
      <c r="Y8" s="16"/>
      <c r="Z8" s="16">
        <v>4.0431266846361197E-2</v>
      </c>
      <c r="AA8" s="16">
        <v>0</v>
      </c>
    </row>
    <row r="9" spans="2:27" ht="43.5" x14ac:dyDescent="0.35">
      <c r="B9" s="17" t="s">
        <v>185</v>
      </c>
      <c r="C9" s="16">
        <v>0.13066666666666699</v>
      </c>
      <c r="D9" s="16">
        <v>0.13357400722021701</v>
      </c>
      <c r="E9" s="16">
        <v>0.10344827586206901</v>
      </c>
      <c r="F9" s="16">
        <v>0.105263157894737</v>
      </c>
      <c r="G9" s="16"/>
      <c r="H9" s="16">
        <v>0.11111111111111099</v>
      </c>
      <c r="I9" s="16">
        <v>0.164383561643836</v>
      </c>
      <c r="J9" s="16">
        <v>0.18918918918918901</v>
      </c>
      <c r="K9" s="16">
        <v>8.3333333333333301E-2</v>
      </c>
      <c r="L9" s="16">
        <v>8.3333333333333301E-2</v>
      </c>
      <c r="M9" s="16">
        <v>0.4</v>
      </c>
      <c r="N9" s="16">
        <v>0.134328358208955</v>
      </c>
      <c r="O9" s="16">
        <v>9.0909090909090898E-2</v>
      </c>
      <c r="P9" s="16">
        <v>0</v>
      </c>
      <c r="Q9" s="16">
        <v>0</v>
      </c>
      <c r="R9" s="16">
        <v>0</v>
      </c>
      <c r="S9" s="16">
        <v>0.33333333333333298</v>
      </c>
      <c r="T9" s="16">
        <v>0.33333333333333298</v>
      </c>
      <c r="U9" s="16">
        <v>0</v>
      </c>
      <c r="V9" s="16">
        <v>0</v>
      </c>
      <c r="W9" s="16">
        <v>0</v>
      </c>
      <c r="X9" s="16">
        <v>0</v>
      </c>
      <c r="Y9" s="16"/>
      <c r="Z9" s="16">
        <v>0.13207547169811301</v>
      </c>
      <c r="AA9" s="16">
        <v>0</v>
      </c>
    </row>
    <row r="10" spans="2:27" ht="43.5" x14ac:dyDescent="0.35">
      <c r="B10" s="17" t="s">
        <v>186</v>
      </c>
      <c r="C10" s="16">
        <v>0.37866666666666698</v>
      </c>
      <c r="D10" s="16">
        <v>0.38989169675090302</v>
      </c>
      <c r="E10" s="16">
        <v>0.34482758620689702</v>
      </c>
      <c r="F10" s="16">
        <v>0.36842105263157898</v>
      </c>
      <c r="G10" s="16"/>
      <c r="H10" s="16">
        <v>0.33333333333333298</v>
      </c>
      <c r="I10" s="16">
        <v>0.397260273972603</v>
      </c>
      <c r="J10" s="16">
        <v>0.35135135135135098</v>
      </c>
      <c r="K10" s="16">
        <v>0.35416666666666702</v>
      </c>
      <c r="L10" s="16">
        <v>0.43333333333333302</v>
      </c>
      <c r="M10" s="16">
        <v>0.6</v>
      </c>
      <c r="N10" s="16">
        <v>0.49253731343283602</v>
      </c>
      <c r="O10" s="16">
        <v>0.27272727272727298</v>
      </c>
      <c r="P10" s="16">
        <v>0</v>
      </c>
      <c r="Q10" s="16">
        <v>0.25</v>
      </c>
      <c r="R10" s="16">
        <v>0.5</v>
      </c>
      <c r="S10" s="16">
        <v>0</v>
      </c>
      <c r="T10" s="16">
        <v>0.22222222222222199</v>
      </c>
      <c r="U10" s="16">
        <v>0.2</v>
      </c>
      <c r="V10" s="16">
        <v>0</v>
      </c>
      <c r="W10" s="16">
        <v>0</v>
      </c>
      <c r="X10" s="16">
        <v>0.2</v>
      </c>
      <c r="Y10" s="16"/>
      <c r="Z10" s="16">
        <v>0.37466307277628003</v>
      </c>
      <c r="AA10" s="16">
        <v>1</v>
      </c>
    </row>
    <row r="11" spans="2:27" ht="43.5" x14ac:dyDescent="0.35">
      <c r="B11" s="17" t="s">
        <v>187</v>
      </c>
      <c r="C11" s="16">
        <v>0.40533333333333299</v>
      </c>
      <c r="D11" s="16">
        <v>0.38628158844765298</v>
      </c>
      <c r="E11" s="16">
        <v>0.51724137931034497</v>
      </c>
      <c r="F11" s="16">
        <v>0.43859649122806998</v>
      </c>
      <c r="G11" s="16"/>
      <c r="H11" s="16">
        <v>0.52777777777777801</v>
      </c>
      <c r="I11" s="16">
        <v>0.35616438356164398</v>
      </c>
      <c r="J11" s="16">
        <v>0.35135135135135098</v>
      </c>
      <c r="K11" s="16">
        <v>0.4375</v>
      </c>
      <c r="L11" s="16">
        <v>0.4</v>
      </c>
      <c r="M11" s="16">
        <v>0</v>
      </c>
      <c r="N11" s="16">
        <v>0.31343283582089598</v>
      </c>
      <c r="O11" s="16">
        <v>0.45454545454545497</v>
      </c>
      <c r="P11" s="16">
        <v>0.66666666666666696</v>
      </c>
      <c r="Q11" s="16">
        <v>0.75</v>
      </c>
      <c r="R11" s="16">
        <v>0.5</v>
      </c>
      <c r="S11" s="16">
        <v>0.66666666666666696</v>
      </c>
      <c r="T11" s="16">
        <v>0.33333333333333298</v>
      </c>
      <c r="U11" s="16">
        <v>0.4</v>
      </c>
      <c r="V11" s="16">
        <v>1</v>
      </c>
      <c r="W11" s="16">
        <v>1</v>
      </c>
      <c r="X11" s="16">
        <v>0.8</v>
      </c>
      <c r="Y11" s="16"/>
      <c r="Z11" s="16">
        <v>0.40700808625336898</v>
      </c>
      <c r="AA11" s="16">
        <v>0</v>
      </c>
    </row>
    <row r="12" spans="2:27" ht="29" x14ac:dyDescent="0.35">
      <c r="B12" s="17" t="s">
        <v>188</v>
      </c>
      <c r="C12" s="18">
        <v>4.5333333333333302E-2</v>
      </c>
      <c r="D12" s="18">
        <v>5.0541516245487403E-2</v>
      </c>
      <c r="E12" s="18">
        <v>3.4482758620689703E-2</v>
      </c>
      <c r="F12" s="18">
        <v>3.5087719298245598E-2</v>
      </c>
      <c r="G12" s="18"/>
      <c r="H12" s="18">
        <v>0</v>
      </c>
      <c r="I12" s="18">
        <v>6.8493150684931503E-2</v>
      </c>
      <c r="J12" s="18">
        <v>8.1081081081081099E-2</v>
      </c>
      <c r="K12" s="18">
        <v>6.25E-2</v>
      </c>
      <c r="L12" s="18">
        <v>0.05</v>
      </c>
      <c r="M12" s="18">
        <v>0</v>
      </c>
      <c r="N12" s="18">
        <v>1.49253731343284E-2</v>
      </c>
      <c r="O12" s="18">
        <v>9.0909090909090898E-2</v>
      </c>
      <c r="P12" s="18">
        <v>0.33333333333333298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/>
      <c r="Z12" s="18">
        <v>4.5822102425875998E-2</v>
      </c>
      <c r="AA12" s="18">
        <v>0</v>
      </c>
    </row>
    <row r="13" spans="2:27" x14ac:dyDescent="0.35">
      <c r="B13" s="15"/>
    </row>
    <row r="14" spans="2:27" x14ac:dyDescent="0.35">
      <c r="B14" t="s">
        <v>48</v>
      </c>
    </row>
    <row r="15" spans="2:27" x14ac:dyDescent="0.35">
      <c r="B15" t="s">
        <v>49</v>
      </c>
    </row>
    <row r="17" spans="2:2" x14ac:dyDescent="0.35">
      <c r="B17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G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7" width="20.7265625" customWidth="1"/>
  </cols>
  <sheetData>
    <row r="2" spans="2:7" ht="40" customHeight="1" x14ac:dyDescent="0.35">
      <c r="D2" s="29" t="s">
        <v>201</v>
      </c>
      <c r="E2" s="25"/>
      <c r="F2" s="25"/>
      <c r="G2" s="25"/>
    </row>
    <row r="6" spans="2:7" ht="50" customHeight="1" x14ac:dyDescent="0.35">
      <c r="B6" s="19" t="s">
        <v>15</v>
      </c>
      <c r="C6" s="19" t="s">
        <v>190</v>
      </c>
      <c r="D6" s="19" t="s">
        <v>191</v>
      </c>
      <c r="E6" s="19" t="s">
        <v>192</v>
      </c>
      <c r="F6" s="19" t="s">
        <v>193</v>
      </c>
    </row>
    <row r="7" spans="2:7" x14ac:dyDescent="0.35">
      <c r="B7" s="17" t="s">
        <v>194</v>
      </c>
      <c r="C7" s="16">
        <v>0.32533333333333297</v>
      </c>
      <c r="D7" s="16">
        <v>0.17599999999999999</v>
      </c>
      <c r="E7" s="16">
        <v>0.152</v>
      </c>
      <c r="F7" s="16">
        <v>9.0666666666666701E-2</v>
      </c>
    </row>
    <row r="8" spans="2:7" x14ac:dyDescent="0.35">
      <c r="B8" s="17" t="s">
        <v>195</v>
      </c>
      <c r="C8" s="16">
        <v>0.43733333333333302</v>
      </c>
      <c r="D8" s="16">
        <v>0.18933333333333299</v>
      </c>
      <c r="E8" s="16">
        <v>0.216</v>
      </c>
      <c r="F8" s="16">
        <v>0.13066666666666699</v>
      </c>
    </row>
    <row r="9" spans="2:7" x14ac:dyDescent="0.35">
      <c r="B9" s="17" t="s">
        <v>196</v>
      </c>
      <c r="C9" s="16">
        <v>0.17066666666666699</v>
      </c>
      <c r="D9" s="16">
        <v>0.17066666666666699</v>
      </c>
      <c r="E9" s="16">
        <v>0.17333333333333301</v>
      </c>
      <c r="F9" s="16">
        <v>0.197333333333333</v>
      </c>
    </row>
    <row r="10" spans="2:7" x14ac:dyDescent="0.35">
      <c r="B10" s="17" t="s">
        <v>197</v>
      </c>
      <c r="C10" s="16">
        <v>4.8000000000000001E-2</v>
      </c>
      <c r="D10" s="16">
        <v>0.20533333333333301</v>
      </c>
      <c r="E10" s="16">
        <v>0.192</v>
      </c>
      <c r="F10" s="16">
        <v>0.23200000000000001</v>
      </c>
    </row>
    <row r="11" spans="2:7" x14ac:dyDescent="0.35">
      <c r="B11" s="17" t="s">
        <v>198</v>
      </c>
      <c r="C11" s="16">
        <v>1.6E-2</v>
      </c>
      <c r="D11" s="16">
        <v>0.234666666666667</v>
      </c>
      <c r="E11" s="16">
        <v>0.25333333333333302</v>
      </c>
      <c r="F11" s="16">
        <v>0.34133333333333299</v>
      </c>
    </row>
    <row r="12" spans="2:7" x14ac:dyDescent="0.35">
      <c r="B12" s="17" t="s">
        <v>54</v>
      </c>
      <c r="C12" s="16">
        <v>2.66666666666667E-3</v>
      </c>
      <c r="D12" s="16">
        <v>2.4E-2</v>
      </c>
      <c r="E12" s="16">
        <v>1.3333333333333299E-2</v>
      </c>
      <c r="F12" s="16">
        <v>8.0000000000000002E-3</v>
      </c>
    </row>
    <row r="13" spans="2:7" x14ac:dyDescent="0.35">
      <c r="B13" s="22" t="s">
        <v>199</v>
      </c>
      <c r="C13" s="20">
        <v>0.76266666666666705</v>
      </c>
      <c r="D13" s="20">
        <v>0.36533333333333301</v>
      </c>
      <c r="E13" s="20">
        <v>0.36799999999999999</v>
      </c>
      <c r="F13" s="20">
        <v>0.22133333333333299</v>
      </c>
    </row>
    <row r="14" spans="2:7" x14ac:dyDescent="0.35">
      <c r="B14" s="22" t="s">
        <v>200</v>
      </c>
      <c r="C14" s="20">
        <v>6.4000000000000001E-2</v>
      </c>
      <c r="D14" s="20">
        <v>0.44</v>
      </c>
      <c r="E14" s="20">
        <v>0.44533333333333303</v>
      </c>
      <c r="F14" s="20">
        <v>0.57333333333333303</v>
      </c>
    </row>
    <row r="15" spans="2:7" x14ac:dyDescent="0.35">
      <c r="B15" s="22" t="s">
        <v>166</v>
      </c>
      <c r="C15" s="21">
        <v>0.69866666666666699</v>
      </c>
      <c r="D15" s="21">
        <v>-7.4666666666666701E-2</v>
      </c>
      <c r="E15" s="21">
        <v>-7.7333333333333407E-2</v>
      </c>
      <c r="F15" s="21">
        <v>-0.35199999999999998</v>
      </c>
    </row>
    <row r="16" spans="2:7" x14ac:dyDescent="0.35">
      <c r="B16" s="15"/>
      <c r="C16" s="15"/>
      <c r="D16" s="15"/>
      <c r="E16" s="15"/>
      <c r="F16" s="15"/>
    </row>
    <row r="17" spans="2:2" x14ac:dyDescent="0.35">
      <c r="B17" t="s">
        <v>48</v>
      </c>
    </row>
    <row r="18" spans="2:2" x14ac:dyDescent="0.35">
      <c r="B18" t="s">
        <v>49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A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202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194</v>
      </c>
      <c r="C8" s="16">
        <v>0.32533333333333297</v>
      </c>
      <c r="D8" s="16">
        <v>0.35379061371841197</v>
      </c>
      <c r="E8" s="16">
        <v>0.24137931034482801</v>
      </c>
      <c r="F8" s="16">
        <v>0.24561403508771901</v>
      </c>
      <c r="G8" s="16"/>
      <c r="H8" s="16">
        <v>0.194444444444444</v>
      </c>
      <c r="I8" s="16">
        <v>0.31506849315068503</v>
      </c>
      <c r="J8" s="16">
        <v>0.29729729729729698</v>
      </c>
      <c r="K8" s="16">
        <v>0.35416666666666702</v>
      </c>
      <c r="L8" s="16">
        <v>0.31666666666666698</v>
      </c>
      <c r="M8" s="16">
        <v>0.6</v>
      </c>
      <c r="N8" s="16">
        <v>0.34328358208955201</v>
      </c>
      <c r="O8" s="16">
        <v>0.54545454545454497</v>
      </c>
      <c r="P8" s="16">
        <v>0</v>
      </c>
      <c r="Q8" s="16">
        <v>0.25</v>
      </c>
      <c r="R8" s="16">
        <v>0.5</v>
      </c>
      <c r="S8" s="16">
        <v>0.33333333333333298</v>
      </c>
      <c r="T8" s="16">
        <v>0.55555555555555602</v>
      </c>
      <c r="U8" s="16">
        <v>0.2</v>
      </c>
      <c r="V8" s="16">
        <v>1</v>
      </c>
      <c r="W8" s="16">
        <v>0</v>
      </c>
      <c r="X8" s="16">
        <v>0.2</v>
      </c>
      <c r="Y8" s="16"/>
      <c r="Z8" s="16">
        <v>0.32614555256064698</v>
      </c>
      <c r="AA8" s="16">
        <v>0.5</v>
      </c>
    </row>
    <row r="9" spans="2:27" x14ac:dyDescent="0.35">
      <c r="B9" s="17" t="s">
        <v>195</v>
      </c>
      <c r="C9" s="16">
        <v>0.43733333333333302</v>
      </c>
      <c r="D9" s="16">
        <v>0.41877256317689499</v>
      </c>
      <c r="E9" s="16">
        <v>0.51724137931034497</v>
      </c>
      <c r="F9" s="16">
        <v>0.47368421052631599</v>
      </c>
      <c r="G9" s="16"/>
      <c r="H9" s="16">
        <v>0.55555555555555602</v>
      </c>
      <c r="I9" s="16">
        <v>0.41095890410958902</v>
      </c>
      <c r="J9" s="16">
        <v>0.35135135135135098</v>
      </c>
      <c r="K9" s="16">
        <v>0.47916666666666702</v>
      </c>
      <c r="L9" s="16">
        <v>0.45</v>
      </c>
      <c r="M9" s="16">
        <v>0.4</v>
      </c>
      <c r="N9" s="16">
        <v>0.49253731343283602</v>
      </c>
      <c r="O9" s="16">
        <v>0.18181818181818199</v>
      </c>
      <c r="P9" s="16">
        <v>0.66666666666666696</v>
      </c>
      <c r="Q9" s="16">
        <v>0.5</v>
      </c>
      <c r="R9" s="16">
        <v>0</v>
      </c>
      <c r="S9" s="16">
        <v>0.16666666666666699</v>
      </c>
      <c r="T9" s="16">
        <v>0.33333333333333298</v>
      </c>
      <c r="U9" s="16">
        <v>0.6</v>
      </c>
      <c r="V9" s="16">
        <v>0</v>
      </c>
      <c r="W9" s="16">
        <v>0</v>
      </c>
      <c r="X9" s="16">
        <v>0.6</v>
      </c>
      <c r="Y9" s="16"/>
      <c r="Z9" s="16">
        <v>0.439353099730458</v>
      </c>
      <c r="AA9" s="16">
        <v>0.5</v>
      </c>
    </row>
    <row r="10" spans="2:27" x14ac:dyDescent="0.35">
      <c r="B10" s="17" t="s">
        <v>196</v>
      </c>
      <c r="C10" s="16">
        <v>0.17066666666666699</v>
      </c>
      <c r="D10" s="16">
        <v>0.173285198555957</v>
      </c>
      <c r="E10" s="16">
        <v>0.20689655172413801</v>
      </c>
      <c r="F10" s="16">
        <v>0.140350877192982</v>
      </c>
      <c r="G10" s="16"/>
      <c r="H10" s="16">
        <v>0.22222222222222199</v>
      </c>
      <c r="I10" s="16">
        <v>0.19178082191780799</v>
      </c>
      <c r="J10" s="16">
        <v>0.21621621621621601</v>
      </c>
      <c r="K10" s="16">
        <v>8.3333333333333301E-2</v>
      </c>
      <c r="L10" s="16">
        <v>0.15</v>
      </c>
      <c r="M10" s="16">
        <v>0</v>
      </c>
      <c r="N10" s="16">
        <v>0.119402985074627</v>
      </c>
      <c r="O10" s="16">
        <v>0.18181818181818199</v>
      </c>
      <c r="P10" s="16">
        <v>0.33333333333333298</v>
      </c>
      <c r="Q10" s="16">
        <v>0.25</v>
      </c>
      <c r="R10" s="16">
        <v>0.5</v>
      </c>
      <c r="S10" s="16">
        <v>0.5</v>
      </c>
      <c r="T10" s="16">
        <v>0.11111111111111099</v>
      </c>
      <c r="U10" s="16">
        <v>0.2</v>
      </c>
      <c r="V10" s="16">
        <v>0</v>
      </c>
      <c r="W10" s="16">
        <v>1</v>
      </c>
      <c r="X10" s="16">
        <v>0.2</v>
      </c>
      <c r="Y10" s="16"/>
      <c r="Z10" s="16">
        <v>0.16711590296496001</v>
      </c>
      <c r="AA10" s="16">
        <v>0</v>
      </c>
    </row>
    <row r="11" spans="2:27" x14ac:dyDescent="0.35">
      <c r="B11" s="17" t="s">
        <v>197</v>
      </c>
      <c r="C11" s="16">
        <v>4.8000000000000001E-2</v>
      </c>
      <c r="D11" s="16">
        <v>3.6101083032491002E-2</v>
      </c>
      <c r="E11" s="16">
        <v>3.4482758620689703E-2</v>
      </c>
      <c r="F11" s="16">
        <v>0.105263157894737</v>
      </c>
      <c r="G11" s="16"/>
      <c r="H11" s="16">
        <v>2.7777777777777801E-2</v>
      </c>
      <c r="I11" s="16">
        <v>2.7397260273972601E-2</v>
      </c>
      <c r="J11" s="16">
        <v>8.1081081081081099E-2</v>
      </c>
      <c r="K11" s="16">
        <v>6.25E-2</v>
      </c>
      <c r="L11" s="16">
        <v>8.3333333333333301E-2</v>
      </c>
      <c r="M11" s="16">
        <v>0</v>
      </c>
      <c r="N11" s="16">
        <v>4.47761194029851E-2</v>
      </c>
      <c r="O11" s="16">
        <v>9.0909090909090898E-2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4.8517520215633402E-2</v>
      </c>
      <c r="AA11" s="16">
        <v>0</v>
      </c>
    </row>
    <row r="12" spans="2:27" x14ac:dyDescent="0.35">
      <c r="B12" s="17" t="s">
        <v>198</v>
      </c>
      <c r="C12" s="16">
        <v>1.6E-2</v>
      </c>
      <c r="D12" s="16">
        <v>1.4440433212996401E-2</v>
      </c>
      <c r="E12" s="16">
        <v>0</v>
      </c>
      <c r="F12" s="16">
        <v>3.5087719298245598E-2</v>
      </c>
      <c r="G12" s="16"/>
      <c r="H12" s="16">
        <v>0</v>
      </c>
      <c r="I12" s="16">
        <v>4.1095890410958902E-2</v>
      </c>
      <c r="J12" s="16">
        <v>5.4054054054054099E-2</v>
      </c>
      <c r="K12" s="16">
        <v>2.0833333333333301E-2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1.61725067385445E-2</v>
      </c>
      <c r="AA12" s="16">
        <v>0</v>
      </c>
    </row>
    <row r="13" spans="2:27" x14ac:dyDescent="0.35">
      <c r="B13" s="17" t="s">
        <v>54</v>
      </c>
      <c r="C13" s="16">
        <v>2.66666666666667E-3</v>
      </c>
      <c r="D13" s="16">
        <v>3.6101083032491002E-3</v>
      </c>
      <c r="E13" s="16">
        <v>0</v>
      </c>
      <c r="F13" s="16">
        <v>0</v>
      </c>
      <c r="G13" s="16"/>
      <c r="H13" s="16">
        <v>0</v>
      </c>
      <c r="I13" s="16">
        <v>1.3698630136986301E-2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2.6954177897574099E-3</v>
      </c>
      <c r="AA13" s="16">
        <v>0</v>
      </c>
    </row>
    <row r="14" spans="2:27" x14ac:dyDescent="0.35">
      <c r="B14" s="17" t="s">
        <v>199</v>
      </c>
      <c r="C14" s="20">
        <v>0.76266666666666705</v>
      </c>
      <c r="D14" s="20">
        <v>0.77256317689530696</v>
      </c>
      <c r="E14" s="20">
        <v>0.75862068965517204</v>
      </c>
      <c r="F14" s="20">
        <v>0.71929824561403499</v>
      </c>
      <c r="G14" s="20"/>
      <c r="H14" s="20">
        <v>0.75</v>
      </c>
      <c r="I14" s="20">
        <v>0.72602739726027399</v>
      </c>
      <c r="J14" s="20">
        <v>0.64864864864864902</v>
      </c>
      <c r="K14" s="20">
        <v>0.83333333333333304</v>
      </c>
      <c r="L14" s="20">
        <v>0.76666666666666705</v>
      </c>
      <c r="M14" s="20">
        <v>1</v>
      </c>
      <c r="N14" s="20">
        <v>0.83582089552238803</v>
      </c>
      <c r="O14" s="20">
        <v>0.72727272727272696</v>
      </c>
      <c r="P14" s="20">
        <v>0.66666666666666696</v>
      </c>
      <c r="Q14" s="20">
        <v>0.75</v>
      </c>
      <c r="R14" s="20">
        <v>0.5</v>
      </c>
      <c r="S14" s="20">
        <v>0.5</v>
      </c>
      <c r="T14" s="20">
        <v>0.88888888888888895</v>
      </c>
      <c r="U14" s="20">
        <v>0.8</v>
      </c>
      <c r="V14" s="20">
        <v>1</v>
      </c>
      <c r="W14" s="20">
        <v>0</v>
      </c>
      <c r="X14" s="20">
        <v>0.8</v>
      </c>
      <c r="Y14" s="20"/>
      <c r="Z14" s="20">
        <v>0.76549865229110503</v>
      </c>
      <c r="AA14" s="20">
        <v>1</v>
      </c>
    </row>
    <row r="15" spans="2:27" x14ac:dyDescent="0.35">
      <c r="B15" s="17" t="s">
        <v>200</v>
      </c>
      <c r="C15" s="20">
        <v>6.4000000000000001E-2</v>
      </c>
      <c r="D15" s="20">
        <v>5.0541516245487403E-2</v>
      </c>
      <c r="E15" s="20">
        <v>3.4482758620689703E-2</v>
      </c>
      <c r="F15" s="20">
        <v>0.140350877192982</v>
      </c>
      <c r="G15" s="20"/>
      <c r="H15" s="20">
        <v>2.7777777777777801E-2</v>
      </c>
      <c r="I15" s="20">
        <v>6.8493150684931503E-2</v>
      </c>
      <c r="J15" s="20">
        <v>0.135135135135135</v>
      </c>
      <c r="K15" s="20">
        <v>8.3333333333333301E-2</v>
      </c>
      <c r="L15" s="20">
        <v>8.3333333333333301E-2</v>
      </c>
      <c r="M15" s="20">
        <v>0</v>
      </c>
      <c r="N15" s="20">
        <v>4.47761194029851E-2</v>
      </c>
      <c r="O15" s="20">
        <v>9.0909090909090898E-2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/>
      <c r="Z15" s="20">
        <v>6.4690026954177901E-2</v>
      </c>
      <c r="AA15" s="20">
        <v>0</v>
      </c>
    </row>
    <row r="16" spans="2:27" x14ac:dyDescent="0.35">
      <c r="B16" s="17" t="s">
        <v>166</v>
      </c>
      <c r="C16" s="21">
        <v>0.69866666666666699</v>
      </c>
      <c r="D16" s="21">
        <v>0.72202166064981999</v>
      </c>
      <c r="E16" s="21">
        <v>0.72413793103448298</v>
      </c>
      <c r="F16" s="21">
        <v>0.57894736842105299</v>
      </c>
      <c r="G16" s="21"/>
      <c r="H16" s="21">
        <v>0.72222222222222199</v>
      </c>
      <c r="I16" s="21">
        <v>0.65753424657534199</v>
      </c>
      <c r="J16" s="21">
        <v>0.51351351351351404</v>
      </c>
      <c r="K16" s="21">
        <v>0.75</v>
      </c>
      <c r="L16" s="21">
        <v>0.68333333333333302</v>
      </c>
      <c r="M16" s="21">
        <v>1</v>
      </c>
      <c r="N16" s="21">
        <v>0.79104477611940305</v>
      </c>
      <c r="O16" s="21">
        <v>0.63636363636363602</v>
      </c>
      <c r="P16" s="21">
        <v>0.66666666666666696</v>
      </c>
      <c r="Q16" s="21">
        <v>0.75</v>
      </c>
      <c r="R16" s="21">
        <v>0.5</v>
      </c>
      <c r="S16" s="21">
        <v>0.5</v>
      </c>
      <c r="T16" s="21">
        <v>0.88888888888888895</v>
      </c>
      <c r="U16" s="21">
        <v>0.8</v>
      </c>
      <c r="V16" s="21">
        <v>1</v>
      </c>
      <c r="W16" s="21">
        <v>0</v>
      </c>
      <c r="X16" s="21">
        <v>0.8</v>
      </c>
      <c r="Y16" s="21"/>
      <c r="Z16" s="21">
        <v>0.700808625336927</v>
      </c>
      <c r="AA16" s="21">
        <v>1</v>
      </c>
    </row>
    <row r="17" spans="2:2" x14ac:dyDescent="0.35">
      <c r="B17" s="15"/>
    </row>
    <row r="18" spans="2:2" x14ac:dyDescent="0.35">
      <c r="B18" t="s">
        <v>48</v>
      </c>
    </row>
    <row r="19" spans="2:2" x14ac:dyDescent="0.35">
      <c r="B19" t="s">
        <v>49</v>
      </c>
    </row>
    <row r="21" spans="2:2" x14ac:dyDescent="0.35">
      <c r="B21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A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203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194</v>
      </c>
      <c r="C8" s="16">
        <v>0.152</v>
      </c>
      <c r="D8" s="16">
        <v>0.151624548736462</v>
      </c>
      <c r="E8" s="16">
        <v>0.10344827586206901</v>
      </c>
      <c r="F8" s="16">
        <v>0.157894736842105</v>
      </c>
      <c r="G8" s="16"/>
      <c r="H8" s="16">
        <v>0.13888888888888901</v>
      </c>
      <c r="I8" s="16">
        <v>0.10958904109589</v>
      </c>
      <c r="J8" s="16">
        <v>0.162162162162162</v>
      </c>
      <c r="K8" s="16">
        <v>0.27083333333333298</v>
      </c>
      <c r="L8" s="16">
        <v>0.1</v>
      </c>
      <c r="M8" s="16">
        <v>0</v>
      </c>
      <c r="N8" s="16">
        <v>0.164179104477612</v>
      </c>
      <c r="O8" s="16">
        <v>0.18181818181818199</v>
      </c>
      <c r="P8" s="16">
        <v>0.33333333333333298</v>
      </c>
      <c r="Q8" s="16">
        <v>0</v>
      </c>
      <c r="R8" s="16">
        <v>0</v>
      </c>
      <c r="S8" s="16">
        <v>0</v>
      </c>
      <c r="T8" s="16">
        <v>0.33333333333333298</v>
      </c>
      <c r="U8" s="16">
        <v>0.4</v>
      </c>
      <c r="V8" s="16">
        <v>0</v>
      </c>
      <c r="W8" s="16">
        <v>0</v>
      </c>
      <c r="X8" s="16">
        <v>0</v>
      </c>
      <c r="Y8" s="16"/>
      <c r="Z8" s="16">
        <v>0.15363881401617299</v>
      </c>
      <c r="AA8" s="16">
        <v>0</v>
      </c>
    </row>
    <row r="9" spans="2:27" x14ac:dyDescent="0.35">
      <c r="B9" s="17" t="s">
        <v>195</v>
      </c>
      <c r="C9" s="16">
        <v>0.216</v>
      </c>
      <c r="D9" s="16">
        <v>0.231046931407942</v>
      </c>
      <c r="E9" s="16">
        <v>0.17241379310344801</v>
      </c>
      <c r="F9" s="16">
        <v>0.157894736842105</v>
      </c>
      <c r="G9" s="16"/>
      <c r="H9" s="16">
        <v>0.22222222222222199</v>
      </c>
      <c r="I9" s="16">
        <v>0.219178082191781</v>
      </c>
      <c r="J9" s="16">
        <v>0.18918918918918901</v>
      </c>
      <c r="K9" s="16">
        <v>0.1875</v>
      </c>
      <c r="L9" s="16">
        <v>0.25</v>
      </c>
      <c r="M9" s="16">
        <v>0.4</v>
      </c>
      <c r="N9" s="16">
        <v>0.14925373134328401</v>
      </c>
      <c r="O9" s="16">
        <v>0.18181818181818199</v>
      </c>
      <c r="P9" s="16">
        <v>0.33333333333333298</v>
      </c>
      <c r="Q9" s="16">
        <v>0.25</v>
      </c>
      <c r="R9" s="16">
        <v>0.5</v>
      </c>
      <c r="S9" s="16">
        <v>0.33333333333333298</v>
      </c>
      <c r="T9" s="16">
        <v>0.44444444444444398</v>
      </c>
      <c r="U9" s="16">
        <v>0.4</v>
      </c>
      <c r="V9" s="16">
        <v>0.5</v>
      </c>
      <c r="W9" s="16">
        <v>0</v>
      </c>
      <c r="X9" s="16">
        <v>0</v>
      </c>
      <c r="Y9" s="16"/>
      <c r="Z9" s="16">
        <v>0.21832884097034999</v>
      </c>
      <c r="AA9" s="16">
        <v>0</v>
      </c>
    </row>
    <row r="10" spans="2:27" x14ac:dyDescent="0.35">
      <c r="B10" s="17" t="s">
        <v>196</v>
      </c>
      <c r="C10" s="16">
        <v>0.17333333333333301</v>
      </c>
      <c r="D10" s="16">
        <v>0.19494584837545101</v>
      </c>
      <c r="E10" s="16">
        <v>3.4482758620689703E-2</v>
      </c>
      <c r="F10" s="16">
        <v>0.105263157894737</v>
      </c>
      <c r="G10" s="16"/>
      <c r="H10" s="16">
        <v>0.25</v>
      </c>
      <c r="I10" s="16">
        <v>0.219178082191781</v>
      </c>
      <c r="J10" s="16">
        <v>0.135135135135135</v>
      </c>
      <c r="K10" s="16">
        <v>8.3333333333333301E-2</v>
      </c>
      <c r="L10" s="16">
        <v>0.16666666666666699</v>
      </c>
      <c r="M10" s="16">
        <v>0.2</v>
      </c>
      <c r="N10" s="16">
        <v>0.19402985074626899</v>
      </c>
      <c r="O10" s="16">
        <v>9.0909090909090898E-2</v>
      </c>
      <c r="P10" s="16">
        <v>0</v>
      </c>
      <c r="Q10" s="16">
        <v>0.25</v>
      </c>
      <c r="R10" s="16">
        <v>0.5</v>
      </c>
      <c r="S10" s="16">
        <v>0</v>
      </c>
      <c r="T10" s="16">
        <v>0.11111111111111099</v>
      </c>
      <c r="U10" s="16">
        <v>0</v>
      </c>
      <c r="V10" s="16">
        <v>0</v>
      </c>
      <c r="W10" s="16">
        <v>0.5</v>
      </c>
      <c r="X10" s="16">
        <v>0.4</v>
      </c>
      <c r="Y10" s="16"/>
      <c r="Z10" s="16">
        <v>0.175202156334232</v>
      </c>
      <c r="AA10" s="16">
        <v>0</v>
      </c>
    </row>
    <row r="11" spans="2:27" x14ac:dyDescent="0.35">
      <c r="B11" s="17" t="s">
        <v>197</v>
      </c>
      <c r="C11" s="16">
        <v>0.192</v>
      </c>
      <c r="D11" s="16">
        <v>0.191335740072202</v>
      </c>
      <c r="E11" s="16">
        <v>0.10344827586206901</v>
      </c>
      <c r="F11" s="16">
        <v>0.26315789473684198</v>
      </c>
      <c r="G11" s="16"/>
      <c r="H11" s="16">
        <v>0.16666666666666699</v>
      </c>
      <c r="I11" s="16">
        <v>0.19178082191780799</v>
      </c>
      <c r="J11" s="16">
        <v>0.21621621621621601</v>
      </c>
      <c r="K11" s="16">
        <v>8.3333333333333301E-2</v>
      </c>
      <c r="L11" s="16">
        <v>0.3</v>
      </c>
      <c r="M11" s="16">
        <v>0.2</v>
      </c>
      <c r="N11" s="16">
        <v>0.238805970149254</v>
      </c>
      <c r="O11" s="16">
        <v>0.18181818181818199</v>
      </c>
      <c r="P11" s="16">
        <v>0</v>
      </c>
      <c r="Q11" s="16">
        <v>0</v>
      </c>
      <c r="R11" s="16">
        <v>0</v>
      </c>
      <c r="S11" s="16">
        <v>0</v>
      </c>
      <c r="T11" s="16">
        <v>0.11111111111111099</v>
      </c>
      <c r="U11" s="16">
        <v>0</v>
      </c>
      <c r="V11" s="16">
        <v>0.5</v>
      </c>
      <c r="W11" s="16">
        <v>0</v>
      </c>
      <c r="X11" s="16">
        <v>0.2</v>
      </c>
      <c r="Y11" s="16"/>
      <c r="Z11" s="16">
        <v>0.18598382749326101</v>
      </c>
      <c r="AA11" s="16">
        <v>1</v>
      </c>
    </row>
    <row r="12" spans="2:27" x14ac:dyDescent="0.35">
      <c r="B12" s="17" t="s">
        <v>198</v>
      </c>
      <c r="C12" s="16">
        <v>0.25333333333333302</v>
      </c>
      <c r="D12" s="16">
        <v>0.21660649819494601</v>
      </c>
      <c r="E12" s="16">
        <v>0.58620689655172398</v>
      </c>
      <c r="F12" s="16">
        <v>0.29824561403508798</v>
      </c>
      <c r="G12" s="16"/>
      <c r="H12" s="16">
        <v>0.194444444444444</v>
      </c>
      <c r="I12" s="16">
        <v>0.24657534246575299</v>
      </c>
      <c r="J12" s="16">
        <v>0.24324324324324301</v>
      </c>
      <c r="K12" s="16">
        <v>0.375</v>
      </c>
      <c r="L12" s="16">
        <v>0.18333333333333299</v>
      </c>
      <c r="M12" s="16">
        <v>0.2</v>
      </c>
      <c r="N12" s="16">
        <v>0.25373134328358199</v>
      </c>
      <c r="O12" s="16">
        <v>0.27272727272727298</v>
      </c>
      <c r="P12" s="16">
        <v>0.33333333333333298</v>
      </c>
      <c r="Q12" s="16">
        <v>0.5</v>
      </c>
      <c r="R12" s="16">
        <v>0</v>
      </c>
      <c r="S12" s="16">
        <v>0.66666666666666696</v>
      </c>
      <c r="T12" s="16">
        <v>0</v>
      </c>
      <c r="U12" s="16">
        <v>0.2</v>
      </c>
      <c r="V12" s="16">
        <v>0</v>
      </c>
      <c r="W12" s="16">
        <v>0.5</v>
      </c>
      <c r="X12" s="16">
        <v>0.4</v>
      </c>
      <c r="Y12" s="16"/>
      <c r="Z12" s="16">
        <v>0.25336927223719702</v>
      </c>
      <c r="AA12" s="16">
        <v>0</v>
      </c>
    </row>
    <row r="13" spans="2:27" x14ac:dyDescent="0.35">
      <c r="B13" s="17" t="s">
        <v>54</v>
      </c>
      <c r="C13" s="16">
        <v>1.3333333333333299E-2</v>
      </c>
      <c r="D13" s="16">
        <v>1.4440433212996401E-2</v>
      </c>
      <c r="E13" s="16">
        <v>0</v>
      </c>
      <c r="F13" s="16">
        <v>1.7543859649122799E-2</v>
      </c>
      <c r="G13" s="16"/>
      <c r="H13" s="16">
        <v>2.7777777777777801E-2</v>
      </c>
      <c r="I13" s="16">
        <v>1.3698630136986301E-2</v>
      </c>
      <c r="J13" s="16">
        <v>5.4054054054054099E-2</v>
      </c>
      <c r="K13" s="16">
        <v>0</v>
      </c>
      <c r="L13" s="16">
        <v>0</v>
      </c>
      <c r="M13" s="16">
        <v>0</v>
      </c>
      <c r="N13" s="16">
        <v>0</v>
      </c>
      <c r="O13" s="16">
        <v>9.0909090909090898E-2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1.3477088948787099E-2</v>
      </c>
      <c r="AA13" s="16">
        <v>0</v>
      </c>
    </row>
    <row r="14" spans="2:27" x14ac:dyDescent="0.35">
      <c r="B14" s="17" t="s">
        <v>199</v>
      </c>
      <c r="C14" s="20">
        <v>0.36799999999999999</v>
      </c>
      <c r="D14" s="20">
        <v>0.382671480144404</v>
      </c>
      <c r="E14" s="20">
        <v>0.27586206896551702</v>
      </c>
      <c r="F14" s="20">
        <v>0.31578947368421101</v>
      </c>
      <c r="G14" s="20"/>
      <c r="H14" s="20">
        <v>0.36111111111111099</v>
      </c>
      <c r="I14" s="20">
        <v>0.32876712328767099</v>
      </c>
      <c r="J14" s="20">
        <v>0.35135135135135098</v>
      </c>
      <c r="K14" s="20">
        <v>0.45833333333333298</v>
      </c>
      <c r="L14" s="20">
        <v>0.35</v>
      </c>
      <c r="M14" s="20">
        <v>0.4</v>
      </c>
      <c r="N14" s="20">
        <v>0.31343283582089598</v>
      </c>
      <c r="O14" s="20">
        <v>0.36363636363636398</v>
      </c>
      <c r="P14" s="20">
        <v>0.66666666666666696</v>
      </c>
      <c r="Q14" s="20">
        <v>0.25</v>
      </c>
      <c r="R14" s="20">
        <v>0.5</v>
      </c>
      <c r="S14" s="20">
        <v>0.33333333333333298</v>
      </c>
      <c r="T14" s="20">
        <v>0.77777777777777801</v>
      </c>
      <c r="U14" s="20">
        <v>0.8</v>
      </c>
      <c r="V14" s="20">
        <v>0.5</v>
      </c>
      <c r="W14" s="20">
        <v>0</v>
      </c>
      <c r="X14" s="20">
        <v>0</v>
      </c>
      <c r="Y14" s="20"/>
      <c r="Z14" s="20">
        <v>0.37196765498652301</v>
      </c>
      <c r="AA14" s="20">
        <v>0</v>
      </c>
    </row>
    <row r="15" spans="2:27" x14ac:dyDescent="0.35">
      <c r="B15" s="17" t="s">
        <v>200</v>
      </c>
      <c r="C15" s="20">
        <v>0.44533333333333303</v>
      </c>
      <c r="D15" s="20">
        <v>0.40794223826714798</v>
      </c>
      <c r="E15" s="20">
        <v>0.68965517241379304</v>
      </c>
      <c r="F15" s="20">
        <v>0.56140350877193002</v>
      </c>
      <c r="G15" s="20"/>
      <c r="H15" s="20">
        <v>0.36111111111111099</v>
      </c>
      <c r="I15" s="20">
        <v>0.43835616438356201</v>
      </c>
      <c r="J15" s="20">
        <v>0.45945945945945899</v>
      </c>
      <c r="K15" s="20">
        <v>0.45833333333333298</v>
      </c>
      <c r="L15" s="20">
        <v>0.483333333333333</v>
      </c>
      <c r="M15" s="20">
        <v>0.4</v>
      </c>
      <c r="N15" s="20">
        <v>0.49253731343283602</v>
      </c>
      <c r="O15" s="20">
        <v>0.45454545454545497</v>
      </c>
      <c r="P15" s="20">
        <v>0.33333333333333298</v>
      </c>
      <c r="Q15" s="20">
        <v>0.5</v>
      </c>
      <c r="R15" s="20">
        <v>0</v>
      </c>
      <c r="S15" s="20">
        <v>0.66666666666666696</v>
      </c>
      <c r="T15" s="20">
        <v>0.11111111111111099</v>
      </c>
      <c r="U15" s="20">
        <v>0.2</v>
      </c>
      <c r="V15" s="20">
        <v>0.5</v>
      </c>
      <c r="W15" s="20">
        <v>0.5</v>
      </c>
      <c r="X15" s="20">
        <v>0.6</v>
      </c>
      <c r="Y15" s="20"/>
      <c r="Z15" s="20">
        <v>0.439353099730458</v>
      </c>
      <c r="AA15" s="20">
        <v>1</v>
      </c>
    </row>
    <row r="16" spans="2:27" x14ac:dyDescent="0.35">
      <c r="B16" s="17" t="s">
        <v>166</v>
      </c>
      <c r="C16" s="21">
        <v>-7.7333333333333407E-2</v>
      </c>
      <c r="D16" s="21">
        <v>-2.5270758122743701E-2</v>
      </c>
      <c r="E16" s="21">
        <v>-0.41379310344827602</v>
      </c>
      <c r="F16" s="21">
        <v>-0.24561403508771901</v>
      </c>
      <c r="G16" s="21"/>
      <c r="H16" s="21">
        <v>0</v>
      </c>
      <c r="I16" s="21">
        <v>-0.10958904109589</v>
      </c>
      <c r="J16" s="21">
        <v>-0.108108108108108</v>
      </c>
      <c r="K16" s="21">
        <v>0</v>
      </c>
      <c r="L16" s="21">
        <v>-0.133333333333333</v>
      </c>
      <c r="M16" s="21">
        <v>0</v>
      </c>
      <c r="N16" s="21">
        <v>-0.17910447761194001</v>
      </c>
      <c r="O16" s="21">
        <v>-9.0909090909090898E-2</v>
      </c>
      <c r="P16" s="21">
        <v>0.33333333333333298</v>
      </c>
      <c r="Q16" s="21">
        <v>-0.25</v>
      </c>
      <c r="R16" s="21">
        <v>0.5</v>
      </c>
      <c r="S16" s="21">
        <v>-0.33333333333333298</v>
      </c>
      <c r="T16" s="21">
        <v>0.66666666666666696</v>
      </c>
      <c r="U16" s="21">
        <v>0.6</v>
      </c>
      <c r="V16" s="21">
        <v>0</v>
      </c>
      <c r="W16" s="21">
        <v>-0.5</v>
      </c>
      <c r="X16" s="21">
        <v>-0.6</v>
      </c>
      <c r="Y16" s="21"/>
      <c r="Z16" s="21">
        <v>-6.7385444743935305E-2</v>
      </c>
      <c r="AA16" s="21">
        <v>-1</v>
      </c>
    </row>
    <row r="17" spans="2:2" x14ac:dyDescent="0.35">
      <c r="B17" s="15"/>
    </row>
    <row r="18" spans="2:2" x14ac:dyDescent="0.35">
      <c r="B18" t="s">
        <v>48</v>
      </c>
    </row>
    <row r="19" spans="2:2" x14ac:dyDescent="0.35">
      <c r="B19" t="s">
        <v>49</v>
      </c>
    </row>
    <row r="21" spans="2:2" x14ac:dyDescent="0.35">
      <c r="B21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A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204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194</v>
      </c>
      <c r="C8" s="16">
        <v>0.17599999999999999</v>
      </c>
      <c r="D8" s="16">
        <v>0.191335740072202</v>
      </c>
      <c r="E8" s="16">
        <v>3.4482758620689703E-2</v>
      </c>
      <c r="F8" s="16">
        <v>0.175438596491228</v>
      </c>
      <c r="G8" s="16"/>
      <c r="H8" s="16">
        <v>0.25</v>
      </c>
      <c r="I8" s="16">
        <v>9.5890410958904104E-2</v>
      </c>
      <c r="J8" s="16">
        <v>0.162162162162162</v>
      </c>
      <c r="K8" s="16">
        <v>0.20833333333333301</v>
      </c>
      <c r="L8" s="16">
        <v>0.18333333333333299</v>
      </c>
      <c r="M8" s="16">
        <v>0.2</v>
      </c>
      <c r="N8" s="16">
        <v>0.164179104477612</v>
      </c>
      <c r="O8" s="16">
        <v>0.18181818181818199</v>
      </c>
      <c r="P8" s="16">
        <v>0.33333333333333298</v>
      </c>
      <c r="Q8" s="16">
        <v>0</v>
      </c>
      <c r="R8" s="16">
        <v>0</v>
      </c>
      <c r="S8" s="16">
        <v>0</v>
      </c>
      <c r="T8" s="16">
        <v>0.44444444444444398</v>
      </c>
      <c r="U8" s="16">
        <v>0.4</v>
      </c>
      <c r="V8" s="16">
        <v>1</v>
      </c>
      <c r="W8" s="16">
        <v>0</v>
      </c>
      <c r="X8" s="16">
        <v>0</v>
      </c>
      <c r="Y8" s="16"/>
      <c r="Z8" s="16">
        <v>0.17789757412398899</v>
      </c>
      <c r="AA8" s="16">
        <v>0</v>
      </c>
    </row>
    <row r="9" spans="2:27" x14ac:dyDescent="0.35">
      <c r="B9" s="17" t="s">
        <v>195</v>
      </c>
      <c r="C9" s="16">
        <v>0.18933333333333299</v>
      </c>
      <c r="D9" s="16">
        <v>0.212996389891697</v>
      </c>
      <c r="E9" s="16">
        <v>0.10344827586206901</v>
      </c>
      <c r="F9" s="16">
        <v>0.140350877192982</v>
      </c>
      <c r="G9" s="16"/>
      <c r="H9" s="16">
        <v>0.194444444444444</v>
      </c>
      <c r="I9" s="16">
        <v>0.232876712328767</v>
      </c>
      <c r="J9" s="16">
        <v>0.18918918918918901</v>
      </c>
      <c r="K9" s="16">
        <v>0.16666666666666699</v>
      </c>
      <c r="L9" s="16">
        <v>0.15</v>
      </c>
      <c r="M9" s="16">
        <v>0.6</v>
      </c>
      <c r="N9" s="16">
        <v>0.17910447761194001</v>
      </c>
      <c r="O9" s="16">
        <v>0.18181818181818199</v>
      </c>
      <c r="P9" s="16">
        <v>0</v>
      </c>
      <c r="Q9" s="16">
        <v>0</v>
      </c>
      <c r="R9" s="16">
        <v>0.5</v>
      </c>
      <c r="S9" s="16">
        <v>0.33333333333333298</v>
      </c>
      <c r="T9" s="16">
        <v>0.22222222222222199</v>
      </c>
      <c r="U9" s="16">
        <v>0.2</v>
      </c>
      <c r="V9" s="16">
        <v>0</v>
      </c>
      <c r="W9" s="16">
        <v>0</v>
      </c>
      <c r="X9" s="16">
        <v>0</v>
      </c>
      <c r="Y9" s="16"/>
      <c r="Z9" s="16">
        <v>0.19137466307277601</v>
      </c>
      <c r="AA9" s="16">
        <v>0</v>
      </c>
    </row>
    <row r="10" spans="2:27" x14ac:dyDescent="0.35">
      <c r="B10" s="17" t="s">
        <v>196</v>
      </c>
      <c r="C10" s="16">
        <v>0.17066666666666699</v>
      </c>
      <c r="D10" s="16">
        <v>0.16606498194945801</v>
      </c>
      <c r="E10" s="16">
        <v>0.10344827586206901</v>
      </c>
      <c r="F10" s="16">
        <v>0.140350877192982</v>
      </c>
      <c r="G10" s="16"/>
      <c r="H10" s="16">
        <v>0.194444444444444</v>
      </c>
      <c r="I10" s="16">
        <v>0.219178082191781</v>
      </c>
      <c r="J10" s="16">
        <v>0.135135135135135</v>
      </c>
      <c r="K10" s="16">
        <v>0.125</v>
      </c>
      <c r="L10" s="16">
        <v>0.18333333333333299</v>
      </c>
      <c r="M10" s="16">
        <v>0</v>
      </c>
      <c r="N10" s="16">
        <v>0.134328358208955</v>
      </c>
      <c r="O10" s="16">
        <v>0.27272727272727298</v>
      </c>
      <c r="P10" s="16">
        <v>0</v>
      </c>
      <c r="Q10" s="16">
        <v>0.5</v>
      </c>
      <c r="R10" s="16">
        <v>0.5</v>
      </c>
      <c r="S10" s="16">
        <v>0</v>
      </c>
      <c r="T10" s="16">
        <v>0.11111111111111099</v>
      </c>
      <c r="U10" s="16">
        <v>0.2</v>
      </c>
      <c r="V10" s="16">
        <v>0</v>
      </c>
      <c r="W10" s="16">
        <v>0.5</v>
      </c>
      <c r="X10" s="16">
        <v>0.2</v>
      </c>
      <c r="Y10" s="16"/>
      <c r="Z10" s="16">
        <v>0.169811320754717</v>
      </c>
      <c r="AA10" s="16">
        <v>0.5</v>
      </c>
    </row>
    <row r="11" spans="2:27" x14ac:dyDescent="0.35">
      <c r="B11" s="17" t="s">
        <v>197</v>
      </c>
      <c r="C11" s="16">
        <v>0.20533333333333301</v>
      </c>
      <c r="D11" s="16">
        <v>0.19494584837545101</v>
      </c>
      <c r="E11" s="16">
        <v>0.17241379310344801</v>
      </c>
      <c r="F11" s="16">
        <v>0.29824561403508798</v>
      </c>
      <c r="G11" s="16"/>
      <c r="H11" s="16">
        <v>0.194444444444444</v>
      </c>
      <c r="I11" s="16">
        <v>0.164383561643836</v>
      </c>
      <c r="J11" s="16">
        <v>0.21621621621621601</v>
      </c>
      <c r="K11" s="16">
        <v>0.125</v>
      </c>
      <c r="L11" s="16">
        <v>0.25</v>
      </c>
      <c r="M11" s="16">
        <v>0.2</v>
      </c>
      <c r="N11" s="16">
        <v>0.28358208955223901</v>
      </c>
      <c r="O11" s="16">
        <v>0.27272727272727298</v>
      </c>
      <c r="P11" s="16">
        <v>0.33333333333333298</v>
      </c>
      <c r="Q11" s="16">
        <v>0</v>
      </c>
      <c r="R11" s="16">
        <v>0</v>
      </c>
      <c r="S11" s="16">
        <v>0.33333333333333298</v>
      </c>
      <c r="T11" s="16">
        <v>0.11111111111111099</v>
      </c>
      <c r="U11" s="16">
        <v>0.2</v>
      </c>
      <c r="V11" s="16">
        <v>0</v>
      </c>
      <c r="W11" s="16">
        <v>0</v>
      </c>
      <c r="X11" s="16">
        <v>0.2</v>
      </c>
      <c r="Y11" s="16"/>
      <c r="Z11" s="16">
        <v>0.204851752021563</v>
      </c>
      <c r="AA11" s="16">
        <v>0</v>
      </c>
    </row>
    <row r="12" spans="2:27" x14ac:dyDescent="0.35">
      <c r="B12" s="17" t="s">
        <v>198</v>
      </c>
      <c r="C12" s="16">
        <v>0.234666666666667</v>
      </c>
      <c r="D12" s="16">
        <v>0.20577617328519901</v>
      </c>
      <c r="E12" s="16">
        <v>0.58620689655172398</v>
      </c>
      <c r="F12" s="16">
        <v>0.22807017543859601</v>
      </c>
      <c r="G12" s="16"/>
      <c r="H12" s="16">
        <v>0.13888888888888901</v>
      </c>
      <c r="I12" s="16">
        <v>0.232876712328767</v>
      </c>
      <c r="J12" s="16">
        <v>0.27027027027027001</v>
      </c>
      <c r="K12" s="16">
        <v>0.33333333333333298</v>
      </c>
      <c r="L12" s="16">
        <v>0.21666666666666701</v>
      </c>
      <c r="M12" s="16">
        <v>0</v>
      </c>
      <c r="N12" s="16">
        <v>0.238805970149254</v>
      </c>
      <c r="O12" s="16">
        <v>9.0909090909090898E-2</v>
      </c>
      <c r="P12" s="16">
        <v>0.33333333333333298</v>
      </c>
      <c r="Q12" s="16">
        <v>0.5</v>
      </c>
      <c r="R12" s="16">
        <v>0</v>
      </c>
      <c r="S12" s="16">
        <v>0.33333333333333298</v>
      </c>
      <c r="T12" s="16">
        <v>0.11111111111111099</v>
      </c>
      <c r="U12" s="16">
        <v>0</v>
      </c>
      <c r="V12" s="16">
        <v>0</v>
      </c>
      <c r="W12" s="16">
        <v>0.5</v>
      </c>
      <c r="X12" s="16">
        <v>0.6</v>
      </c>
      <c r="Y12" s="16"/>
      <c r="Z12" s="16">
        <v>0.23180592991913701</v>
      </c>
      <c r="AA12" s="16">
        <v>0.5</v>
      </c>
    </row>
    <row r="13" spans="2:27" x14ac:dyDescent="0.35">
      <c r="B13" s="17" t="s">
        <v>54</v>
      </c>
      <c r="C13" s="16">
        <v>2.4E-2</v>
      </c>
      <c r="D13" s="16">
        <v>2.8880866425992802E-2</v>
      </c>
      <c r="E13" s="16">
        <v>0</v>
      </c>
      <c r="F13" s="16">
        <v>1.7543859649122799E-2</v>
      </c>
      <c r="G13" s="16"/>
      <c r="H13" s="16">
        <v>2.7777777777777801E-2</v>
      </c>
      <c r="I13" s="16">
        <v>5.4794520547945202E-2</v>
      </c>
      <c r="J13" s="16">
        <v>2.7027027027027001E-2</v>
      </c>
      <c r="K13" s="16">
        <v>4.1666666666666699E-2</v>
      </c>
      <c r="L13" s="16">
        <v>1.6666666666666701E-2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2.4258760107816701E-2</v>
      </c>
      <c r="AA13" s="16">
        <v>0</v>
      </c>
    </row>
    <row r="14" spans="2:27" x14ac:dyDescent="0.35">
      <c r="B14" s="17" t="s">
        <v>199</v>
      </c>
      <c r="C14" s="20">
        <v>0.36533333333333301</v>
      </c>
      <c r="D14" s="20">
        <v>0.404332129963899</v>
      </c>
      <c r="E14" s="20">
        <v>0.13793103448275901</v>
      </c>
      <c r="F14" s="20">
        <v>0.31578947368421101</v>
      </c>
      <c r="G14" s="20"/>
      <c r="H14" s="20">
        <v>0.44444444444444398</v>
      </c>
      <c r="I14" s="20">
        <v>0.32876712328767099</v>
      </c>
      <c r="J14" s="20">
        <v>0.35135135135135098</v>
      </c>
      <c r="K14" s="20">
        <v>0.375</v>
      </c>
      <c r="L14" s="20">
        <v>0.33333333333333298</v>
      </c>
      <c r="M14" s="20">
        <v>0.8</v>
      </c>
      <c r="N14" s="20">
        <v>0.34328358208955201</v>
      </c>
      <c r="O14" s="20">
        <v>0.36363636363636398</v>
      </c>
      <c r="P14" s="20">
        <v>0.33333333333333298</v>
      </c>
      <c r="Q14" s="20">
        <v>0</v>
      </c>
      <c r="R14" s="20">
        <v>0.5</v>
      </c>
      <c r="S14" s="20">
        <v>0.33333333333333298</v>
      </c>
      <c r="T14" s="20">
        <v>0.66666666666666696</v>
      </c>
      <c r="U14" s="20">
        <v>0.6</v>
      </c>
      <c r="V14" s="20">
        <v>1</v>
      </c>
      <c r="W14" s="20">
        <v>0</v>
      </c>
      <c r="X14" s="20">
        <v>0</v>
      </c>
      <c r="Y14" s="20"/>
      <c r="Z14" s="20">
        <v>0.369272237196765</v>
      </c>
      <c r="AA14" s="20">
        <v>0</v>
      </c>
    </row>
    <row r="15" spans="2:27" x14ac:dyDescent="0.35">
      <c r="B15" s="17" t="s">
        <v>200</v>
      </c>
      <c r="C15" s="20">
        <v>0.44</v>
      </c>
      <c r="D15" s="20">
        <v>0.40072202166065002</v>
      </c>
      <c r="E15" s="20">
        <v>0.75862068965517204</v>
      </c>
      <c r="F15" s="20">
        <v>0.52631578947368396</v>
      </c>
      <c r="G15" s="20"/>
      <c r="H15" s="20">
        <v>0.33333333333333298</v>
      </c>
      <c r="I15" s="20">
        <v>0.397260273972603</v>
      </c>
      <c r="J15" s="20">
        <v>0.48648648648648701</v>
      </c>
      <c r="K15" s="20">
        <v>0.45833333333333298</v>
      </c>
      <c r="L15" s="20">
        <v>0.46666666666666701</v>
      </c>
      <c r="M15" s="20">
        <v>0.2</v>
      </c>
      <c r="N15" s="20">
        <v>0.52238805970149205</v>
      </c>
      <c r="O15" s="20">
        <v>0.36363636363636398</v>
      </c>
      <c r="P15" s="20">
        <v>0.66666666666666696</v>
      </c>
      <c r="Q15" s="20">
        <v>0.5</v>
      </c>
      <c r="R15" s="20">
        <v>0</v>
      </c>
      <c r="S15" s="20">
        <v>0.66666666666666696</v>
      </c>
      <c r="T15" s="20">
        <v>0.22222222222222199</v>
      </c>
      <c r="U15" s="20">
        <v>0.2</v>
      </c>
      <c r="V15" s="20">
        <v>0</v>
      </c>
      <c r="W15" s="20">
        <v>0.5</v>
      </c>
      <c r="X15" s="20">
        <v>0.8</v>
      </c>
      <c r="Y15" s="20"/>
      <c r="Z15" s="20">
        <v>0.43665768194070098</v>
      </c>
      <c r="AA15" s="20">
        <v>0.5</v>
      </c>
    </row>
    <row r="16" spans="2:27" x14ac:dyDescent="0.35">
      <c r="B16" s="17" t="s">
        <v>166</v>
      </c>
      <c r="C16" s="21">
        <v>-7.4666666666666701E-2</v>
      </c>
      <c r="D16" s="21">
        <v>3.6101083032490399E-3</v>
      </c>
      <c r="E16" s="21">
        <v>-0.62068965517241403</v>
      </c>
      <c r="F16" s="21">
        <v>-0.21052631578947401</v>
      </c>
      <c r="G16" s="21"/>
      <c r="H16" s="21">
        <v>0.11111111111111099</v>
      </c>
      <c r="I16" s="21">
        <v>-6.8493150684931503E-2</v>
      </c>
      <c r="J16" s="21">
        <v>-0.135135135135135</v>
      </c>
      <c r="K16" s="21">
        <v>-8.3333333333333301E-2</v>
      </c>
      <c r="L16" s="21">
        <v>-0.133333333333333</v>
      </c>
      <c r="M16" s="21">
        <v>0.6</v>
      </c>
      <c r="N16" s="21">
        <v>-0.17910447761194001</v>
      </c>
      <c r="O16" s="21">
        <v>0</v>
      </c>
      <c r="P16" s="21">
        <v>-0.33333333333333298</v>
      </c>
      <c r="Q16" s="21">
        <v>-0.5</v>
      </c>
      <c r="R16" s="21">
        <v>0.5</v>
      </c>
      <c r="S16" s="21">
        <v>-0.33333333333333298</v>
      </c>
      <c r="T16" s="21">
        <v>0.44444444444444398</v>
      </c>
      <c r="U16" s="21">
        <v>0.4</v>
      </c>
      <c r="V16" s="21">
        <v>1</v>
      </c>
      <c r="W16" s="21">
        <v>-0.5</v>
      </c>
      <c r="X16" s="21">
        <v>-0.8</v>
      </c>
      <c r="Y16" s="21"/>
      <c r="Z16" s="21">
        <v>-6.7385444743935305E-2</v>
      </c>
      <c r="AA16" s="21">
        <v>-0.5</v>
      </c>
    </row>
    <row r="17" spans="2:2" x14ac:dyDescent="0.35">
      <c r="B17" s="15"/>
    </row>
    <row r="18" spans="2:2" x14ac:dyDescent="0.35">
      <c r="B18" t="s">
        <v>48</v>
      </c>
    </row>
    <row r="19" spans="2:2" x14ac:dyDescent="0.35">
      <c r="B19" t="s">
        <v>49</v>
      </c>
    </row>
    <row r="21" spans="2:2" x14ac:dyDescent="0.35">
      <c r="B21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A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205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194</v>
      </c>
      <c r="C8" s="16">
        <v>9.0666666666666701E-2</v>
      </c>
      <c r="D8" s="16">
        <v>0.101083032490975</v>
      </c>
      <c r="E8" s="16">
        <v>0.10344827586206901</v>
      </c>
      <c r="F8" s="16">
        <v>5.2631578947368397E-2</v>
      </c>
      <c r="G8" s="16"/>
      <c r="H8" s="16">
        <v>8.3333333333333301E-2</v>
      </c>
      <c r="I8" s="16">
        <v>6.8493150684931503E-2</v>
      </c>
      <c r="J8" s="16">
        <v>2.7027027027027001E-2</v>
      </c>
      <c r="K8" s="16">
        <v>8.3333333333333301E-2</v>
      </c>
      <c r="L8" s="16">
        <v>8.3333333333333301E-2</v>
      </c>
      <c r="M8" s="16">
        <v>0.2</v>
      </c>
      <c r="N8" s="16">
        <v>5.9701492537313397E-2</v>
      </c>
      <c r="O8" s="16">
        <v>0.18181818181818199</v>
      </c>
      <c r="P8" s="16">
        <v>0</v>
      </c>
      <c r="Q8" s="16">
        <v>0.25</v>
      </c>
      <c r="R8" s="16">
        <v>0</v>
      </c>
      <c r="S8" s="16">
        <v>0.33333333333333298</v>
      </c>
      <c r="T8" s="16">
        <v>0.33333333333333298</v>
      </c>
      <c r="U8" s="16">
        <v>0.2</v>
      </c>
      <c r="V8" s="16">
        <v>0.5</v>
      </c>
      <c r="W8" s="16">
        <v>0</v>
      </c>
      <c r="X8" s="16">
        <v>0.2</v>
      </c>
      <c r="Y8" s="16"/>
      <c r="Z8" s="16">
        <v>9.1644204851751995E-2</v>
      </c>
      <c r="AA8" s="16">
        <v>0</v>
      </c>
    </row>
    <row r="9" spans="2:27" x14ac:dyDescent="0.35">
      <c r="B9" s="17" t="s">
        <v>195</v>
      </c>
      <c r="C9" s="16">
        <v>0.13066666666666699</v>
      </c>
      <c r="D9" s="16">
        <v>0.14801444043321299</v>
      </c>
      <c r="E9" s="16">
        <v>3.4482758620689703E-2</v>
      </c>
      <c r="F9" s="16">
        <v>5.2631578947368397E-2</v>
      </c>
      <c r="G9" s="16"/>
      <c r="H9" s="16">
        <v>0.16666666666666699</v>
      </c>
      <c r="I9" s="16">
        <v>0.150684931506849</v>
      </c>
      <c r="J9" s="16">
        <v>0.135135135135135</v>
      </c>
      <c r="K9" s="16">
        <v>0.104166666666667</v>
      </c>
      <c r="L9" s="16">
        <v>8.3333333333333301E-2</v>
      </c>
      <c r="M9" s="16">
        <v>0.4</v>
      </c>
      <c r="N9" s="16">
        <v>0.17910447761194001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0.11111111111111099</v>
      </c>
      <c r="U9" s="16">
        <v>0.2</v>
      </c>
      <c r="V9" s="16">
        <v>0.5</v>
      </c>
      <c r="W9" s="16">
        <v>0</v>
      </c>
      <c r="X9" s="16">
        <v>0</v>
      </c>
      <c r="Y9" s="16"/>
      <c r="Z9" s="16">
        <v>0.13207547169811301</v>
      </c>
      <c r="AA9" s="16">
        <v>0</v>
      </c>
    </row>
    <row r="10" spans="2:27" x14ac:dyDescent="0.35">
      <c r="B10" s="17" t="s">
        <v>196</v>
      </c>
      <c r="C10" s="16">
        <v>0.197333333333333</v>
      </c>
      <c r="D10" s="16">
        <v>0.21660649819494601</v>
      </c>
      <c r="E10" s="16">
        <v>0.17241379310344801</v>
      </c>
      <c r="F10" s="16">
        <v>0.12280701754386</v>
      </c>
      <c r="G10" s="16"/>
      <c r="H10" s="16">
        <v>0.25</v>
      </c>
      <c r="I10" s="16">
        <v>0.26027397260273999</v>
      </c>
      <c r="J10" s="16">
        <v>0.135135135135135</v>
      </c>
      <c r="K10" s="16">
        <v>0.16666666666666699</v>
      </c>
      <c r="L10" s="16">
        <v>0.266666666666667</v>
      </c>
      <c r="M10" s="16">
        <v>0</v>
      </c>
      <c r="N10" s="16">
        <v>8.9552238805970102E-2</v>
      </c>
      <c r="O10" s="16">
        <v>9.0909090909090898E-2</v>
      </c>
      <c r="P10" s="16">
        <v>0.33333333333333298</v>
      </c>
      <c r="Q10" s="16">
        <v>0</v>
      </c>
      <c r="R10" s="16">
        <v>1</v>
      </c>
      <c r="S10" s="16">
        <v>0.33333333333333298</v>
      </c>
      <c r="T10" s="16">
        <v>0.22222222222222199</v>
      </c>
      <c r="U10" s="16">
        <v>0</v>
      </c>
      <c r="V10" s="16">
        <v>0</v>
      </c>
      <c r="W10" s="16">
        <v>0</v>
      </c>
      <c r="X10" s="16">
        <v>0.6</v>
      </c>
      <c r="Y10" s="16"/>
      <c r="Z10" s="16">
        <v>0.199460916442049</v>
      </c>
      <c r="AA10" s="16">
        <v>0</v>
      </c>
    </row>
    <row r="11" spans="2:27" x14ac:dyDescent="0.35">
      <c r="B11" s="17" t="s">
        <v>197</v>
      </c>
      <c r="C11" s="16">
        <v>0.23200000000000001</v>
      </c>
      <c r="D11" s="16">
        <v>0.21660649819494601</v>
      </c>
      <c r="E11" s="16">
        <v>0.27586206896551702</v>
      </c>
      <c r="F11" s="16">
        <v>0.29824561403508798</v>
      </c>
      <c r="G11" s="16"/>
      <c r="H11" s="16">
        <v>0.30555555555555602</v>
      </c>
      <c r="I11" s="16">
        <v>0.19178082191780799</v>
      </c>
      <c r="J11" s="16">
        <v>0.24324324324324301</v>
      </c>
      <c r="K11" s="16">
        <v>0.29166666666666702</v>
      </c>
      <c r="L11" s="16">
        <v>0.18333333333333299</v>
      </c>
      <c r="M11" s="16">
        <v>0.4</v>
      </c>
      <c r="N11" s="16">
        <v>0.26865671641791</v>
      </c>
      <c r="O11" s="16">
        <v>0.27272727272727298</v>
      </c>
      <c r="P11" s="16">
        <v>0.33333333333333298</v>
      </c>
      <c r="Q11" s="16">
        <v>0.25</v>
      </c>
      <c r="R11" s="16">
        <v>0</v>
      </c>
      <c r="S11" s="16">
        <v>0</v>
      </c>
      <c r="T11" s="16">
        <v>0</v>
      </c>
      <c r="U11" s="16">
        <v>0.4</v>
      </c>
      <c r="V11" s="16">
        <v>0</v>
      </c>
      <c r="W11" s="16">
        <v>0.5</v>
      </c>
      <c r="X11" s="16">
        <v>0</v>
      </c>
      <c r="Y11" s="16"/>
      <c r="Z11" s="16">
        <v>0.23180592991913701</v>
      </c>
      <c r="AA11" s="16">
        <v>0</v>
      </c>
    </row>
    <row r="12" spans="2:27" x14ac:dyDescent="0.35">
      <c r="B12" s="17" t="s">
        <v>198</v>
      </c>
      <c r="C12" s="16">
        <v>0.34133333333333299</v>
      </c>
      <c r="D12" s="16">
        <v>0.30685920577617298</v>
      </c>
      <c r="E12" s="16">
        <v>0.41379310344827602</v>
      </c>
      <c r="F12" s="16">
        <v>0.47368421052631599</v>
      </c>
      <c r="G12" s="16"/>
      <c r="H12" s="16">
        <v>0.194444444444444</v>
      </c>
      <c r="I12" s="16">
        <v>0.31506849315068503</v>
      </c>
      <c r="J12" s="16">
        <v>0.43243243243243201</v>
      </c>
      <c r="K12" s="16">
        <v>0.35416666666666702</v>
      </c>
      <c r="L12" s="16">
        <v>0.38333333333333303</v>
      </c>
      <c r="M12" s="16">
        <v>0</v>
      </c>
      <c r="N12" s="16">
        <v>0.38805970149253699</v>
      </c>
      <c r="O12" s="16">
        <v>0.45454545454545497</v>
      </c>
      <c r="P12" s="16">
        <v>0.33333333333333298</v>
      </c>
      <c r="Q12" s="16">
        <v>0.5</v>
      </c>
      <c r="R12" s="16">
        <v>0</v>
      </c>
      <c r="S12" s="16">
        <v>0.33333333333333298</v>
      </c>
      <c r="T12" s="16">
        <v>0.33333333333333298</v>
      </c>
      <c r="U12" s="16">
        <v>0.2</v>
      </c>
      <c r="V12" s="16">
        <v>0</v>
      </c>
      <c r="W12" s="16">
        <v>0.5</v>
      </c>
      <c r="X12" s="16">
        <v>0.2</v>
      </c>
      <c r="Y12" s="16"/>
      <c r="Z12" s="16">
        <v>0.33692722371967698</v>
      </c>
      <c r="AA12" s="16">
        <v>1</v>
      </c>
    </row>
    <row r="13" spans="2:27" x14ac:dyDescent="0.35">
      <c r="B13" s="17" t="s">
        <v>54</v>
      </c>
      <c r="C13" s="16">
        <v>8.0000000000000002E-3</v>
      </c>
      <c r="D13" s="16">
        <v>1.0830324909747301E-2</v>
      </c>
      <c r="E13" s="16">
        <v>0</v>
      </c>
      <c r="F13" s="16">
        <v>0</v>
      </c>
      <c r="G13" s="16"/>
      <c r="H13" s="16">
        <v>0</v>
      </c>
      <c r="I13" s="16">
        <v>1.3698630136986301E-2</v>
      </c>
      <c r="J13" s="16">
        <v>2.7027027027027001E-2</v>
      </c>
      <c r="K13" s="16">
        <v>0</v>
      </c>
      <c r="L13" s="16">
        <v>0</v>
      </c>
      <c r="M13" s="16">
        <v>0</v>
      </c>
      <c r="N13" s="16">
        <v>1.49253731343284E-2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8.0862533692722394E-3</v>
      </c>
      <c r="AA13" s="16">
        <v>0</v>
      </c>
    </row>
    <row r="14" spans="2:27" x14ac:dyDescent="0.35">
      <c r="B14" s="17" t="s">
        <v>199</v>
      </c>
      <c r="C14" s="20">
        <v>0.22133333333333299</v>
      </c>
      <c r="D14" s="20">
        <v>0.24909747292418799</v>
      </c>
      <c r="E14" s="20">
        <v>0.13793103448275901</v>
      </c>
      <c r="F14" s="20">
        <v>0.105263157894737</v>
      </c>
      <c r="G14" s="20"/>
      <c r="H14" s="20">
        <v>0.25</v>
      </c>
      <c r="I14" s="20">
        <v>0.219178082191781</v>
      </c>
      <c r="J14" s="20">
        <v>0.162162162162162</v>
      </c>
      <c r="K14" s="20">
        <v>0.1875</v>
      </c>
      <c r="L14" s="20">
        <v>0.16666666666666699</v>
      </c>
      <c r="M14" s="20">
        <v>0.6</v>
      </c>
      <c r="N14" s="20">
        <v>0.238805970149254</v>
      </c>
      <c r="O14" s="20">
        <v>0.18181818181818199</v>
      </c>
      <c r="P14" s="20">
        <v>0</v>
      </c>
      <c r="Q14" s="20">
        <v>0.25</v>
      </c>
      <c r="R14" s="20">
        <v>0</v>
      </c>
      <c r="S14" s="20">
        <v>0.33333333333333298</v>
      </c>
      <c r="T14" s="20">
        <v>0.44444444444444398</v>
      </c>
      <c r="U14" s="20">
        <v>0.4</v>
      </c>
      <c r="V14" s="20">
        <v>1</v>
      </c>
      <c r="W14" s="20">
        <v>0</v>
      </c>
      <c r="X14" s="20">
        <v>0.2</v>
      </c>
      <c r="Y14" s="20"/>
      <c r="Z14" s="20">
        <v>0.22371967654986499</v>
      </c>
      <c r="AA14" s="20">
        <v>0</v>
      </c>
    </row>
    <row r="15" spans="2:27" x14ac:dyDescent="0.35">
      <c r="B15" s="17" t="s">
        <v>200</v>
      </c>
      <c r="C15" s="20">
        <v>0.57333333333333303</v>
      </c>
      <c r="D15" s="20">
        <v>0.52346570397111902</v>
      </c>
      <c r="E15" s="20">
        <v>0.68965517241379304</v>
      </c>
      <c r="F15" s="20">
        <v>0.77192982456140302</v>
      </c>
      <c r="G15" s="20"/>
      <c r="H15" s="20">
        <v>0.5</v>
      </c>
      <c r="I15" s="20">
        <v>0.50684931506849296</v>
      </c>
      <c r="J15" s="20">
        <v>0.67567567567567599</v>
      </c>
      <c r="K15" s="20">
        <v>0.64583333333333304</v>
      </c>
      <c r="L15" s="20">
        <v>0.56666666666666698</v>
      </c>
      <c r="M15" s="20">
        <v>0.4</v>
      </c>
      <c r="N15" s="20">
        <v>0.65671641791044799</v>
      </c>
      <c r="O15" s="20">
        <v>0.72727272727272696</v>
      </c>
      <c r="P15" s="20">
        <v>0.66666666666666696</v>
      </c>
      <c r="Q15" s="20">
        <v>0.75</v>
      </c>
      <c r="R15" s="20">
        <v>0</v>
      </c>
      <c r="S15" s="20">
        <v>0.33333333333333298</v>
      </c>
      <c r="T15" s="20">
        <v>0.33333333333333298</v>
      </c>
      <c r="U15" s="20">
        <v>0.6</v>
      </c>
      <c r="V15" s="20">
        <v>0</v>
      </c>
      <c r="W15" s="20">
        <v>1</v>
      </c>
      <c r="X15" s="20">
        <v>0.2</v>
      </c>
      <c r="Y15" s="20"/>
      <c r="Z15" s="20">
        <v>0.56873315363881405</v>
      </c>
      <c r="AA15" s="20">
        <v>1</v>
      </c>
    </row>
    <row r="16" spans="2:27" x14ac:dyDescent="0.35">
      <c r="B16" s="17" t="s">
        <v>166</v>
      </c>
      <c r="C16" s="21">
        <v>-0.35199999999999998</v>
      </c>
      <c r="D16" s="21">
        <v>-0.27436823104693098</v>
      </c>
      <c r="E16" s="21">
        <v>-0.55172413793103403</v>
      </c>
      <c r="F16" s="21">
        <v>-0.66666666666666696</v>
      </c>
      <c r="G16" s="21"/>
      <c r="H16" s="21">
        <v>-0.25</v>
      </c>
      <c r="I16" s="21">
        <v>-0.28767123287671198</v>
      </c>
      <c r="J16" s="21">
        <v>-0.51351351351351304</v>
      </c>
      <c r="K16" s="21">
        <v>-0.45833333333333298</v>
      </c>
      <c r="L16" s="21">
        <v>-0.4</v>
      </c>
      <c r="M16" s="21">
        <v>0.2</v>
      </c>
      <c r="N16" s="21">
        <v>-0.41791044776119401</v>
      </c>
      <c r="O16" s="21">
        <v>-0.54545454545454497</v>
      </c>
      <c r="P16" s="21">
        <v>-0.66666666666666696</v>
      </c>
      <c r="Q16" s="21">
        <v>-0.5</v>
      </c>
      <c r="R16" s="21">
        <v>0</v>
      </c>
      <c r="S16" s="21">
        <v>0</v>
      </c>
      <c r="T16" s="21">
        <v>0.11111111111111099</v>
      </c>
      <c r="U16" s="21">
        <v>-0.2</v>
      </c>
      <c r="V16" s="21">
        <v>1</v>
      </c>
      <c r="W16" s="21">
        <v>-1</v>
      </c>
      <c r="X16" s="21">
        <v>0</v>
      </c>
      <c r="Y16" s="21"/>
      <c r="Z16" s="21">
        <v>-0.34501347708894903</v>
      </c>
      <c r="AA16" s="21">
        <v>-1</v>
      </c>
    </row>
    <row r="17" spans="2:2" x14ac:dyDescent="0.35">
      <c r="B17" s="15"/>
    </row>
    <row r="18" spans="2:2" x14ac:dyDescent="0.35">
      <c r="B18" t="s">
        <v>48</v>
      </c>
    </row>
    <row r="19" spans="2:2" x14ac:dyDescent="0.35">
      <c r="B19" t="s">
        <v>49</v>
      </c>
    </row>
    <row r="21" spans="2:2" x14ac:dyDescent="0.35">
      <c r="B21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A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213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43.5" x14ac:dyDescent="0.35">
      <c r="B8" s="17" t="s">
        <v>206</v>
      </c>
      <c r="C8" s="16">
        <v>0.6</v>
      </c>
      <c r="D8" s="16">
        <v>0.617328519855596</v>
      </c>
      <c r="E8" s="16">
        <v>0.55172413793103403</v>
      </c>
      <c r="F8" s="16">
        <v>0.54385964912280704</v>
      </c>
      <c r="G8" s="16"/>
      <c r="H8" s="16">
        <v>0.55555555555555602</v>
      </c>
      <c r="I8" s="16">
        <v>0.63013698630137005</v>
      </c>
      <c r="J8" s="16">
        <v>0.70270270270270296</v>
      </c>
      <c r="K8" s="16">
        <v>0.58333333333333304</v>
      </c>
      <c r="L8" s="16">
        <v>0.53333333333333299</v>
      </c>
      <c r="M8" s="16">
        <v>0.8</v>
      </c>
      <c r="N8" s="16">
        <v>0.62686567164179097</v>
      </c>
      <c r="O8" s="16">
        <v>0.63636363636363602</v>
      </c>
      <c r="P8" s="16">
        <v>0.33333333333333298</v>
      </c>
      <c r="Q8" s="16">
        <v>0.25</v>
      </c>
      <c r="R8" s="16">
        <v>0.5</v>
      </c>
      <c r="S8" s="16">
        <v>0.5</v>
      </c>
      <c r="T8" s="16">
        <v>0.55555555555555602</v>
      </c>
      <c r="U8" s="16">
        <v>0.6</v>
      </c>
      <c r="V8" s="16">
        <v>0.5</v>
      </c>
      <c r="W8" s="16">
        <v>0</v>
      </c>
      <c r="X8" s="16">
        <v>1</v>
      </c>
      <c r="Y8" s="16"/>
      <c r="Z8" s="16">
        <v>0.59838274932614599</v>
      </c>
      <c r="AA8" s="16">
        <v>1</v>
      </c>
    </row>
    <row r="9" spans="2:27" ht="29" x14ac:dyDescent="0.35">
      <c r="B9" s="17" t="s">
        <v>207</v>
      </c>
      <c r="C9" s="16">
        <v>0.58933333333333304</v>
      </c>
      <c r="D9" s="16">
        <v>0.57039711191335696</v>
      </c>
      <c r="E9" s="16">
        <v>0.55172413793103403</v>
      </c>
      <c r="F9" s="16">
        <v>0.64912280701754399</v>
      </c>
      <c r="G9" s="16"/>
      <c r="H9" s="16">
        <v>0.61111111111111105</v>
      </c>
      <c r="I9" s="16">
        <v>0.58904109589041098</v>
      </c>
      <c r="J9" s="16">
        <v>0.35135135135135098</v>
      </c>
      <c r="K9" s="16">
        <v>0.64583333333333304</v>
      </c>
      <c r="L9" s="16">
        <v>0.58333333333333304</v>
      </c>
      <c r="M9" s="16">
        <v>0.8</v>
      </c>
      <c r="N9" s="16">
        <v>0.67164179104477595</v>
      </c>
      <c r="O9" s="16">
        <v>0.54545454545454497</v>
      </c>
      <c r="P9" s="16">
        <v>0.33333333333333298</v>
      </c>
      <c r="Q9" s="16">
        <v>0.75</v>
      </c>
      <c r="R9" s="16">
        <v>1</v>
      </c>
      <c r="S9" s="16">
        <v>0.66666666666666696</v>
      </c>
      <c r="T9" s="16">
        <v>0.55555555555555602</v>
      </c>
      <c r="U9" s="16">
        <v>0.2</v>
      </c>
      <c r="V9" s="16">
        <v>0.5</v>
      </c>
      <c r="W9" s="16">
        <v>1</v>
      </c>
      <c r="X9" s="16">
        <v>0.6</v>
      </c>
      <c r="Y9" s="16"/>
      <c r="Z9" s="16">
        <v>0.58760107816711604</v>
      </c>
      <c r="AA9" s="16">
        <v>0.5</v>
      </c>
    </row>
    <row r="10" spans="2:27" ht="43.5" x14ac:dyDescent="0.35">
      <c r="B10" s="17" t="s">
        <v>208</v>
      </c>
      <c r="C10" s="16">
        <v>0.34133333333333299</v>
      </c>
      <c r="D10" s="16">
        <v>0.314079422382672</v>
      </c>
      <c r="E10" s="16">
        <v>0.31034482758620702</v>
      </c>
      <c r="F10" s="16">
        <v>0.45614035087719301</v>
      </c>
      <c r="G10" s="16"/>
      <c r="H10" s="16">
        <v>0.44444444444444398</v>
      </c>
      <c r="I10" s="16">
        <v>0.38356164383561597</v>
      </c>
      <c r="J10" s="16">
        <v>0.18918918918918901</v>
      </c>
      <c r="K10" s="16">
        <v>0.4375</v>
      </c>
      <c r="L10" s="16">
        <v>0.35</v>
      </c>
      <c r="M10" s="16">
        <v>1</v>
      </c>
      <c r="N10" s="16">
        <v>0.29850746268656703</v>
      </c>
      <c r="O10" s="16">
        <v>9.0909090909090898E-2</v>
      </c>
      <c r="P10" s="16">
        <v>0</v>
      </c>
      <c r="Q10" s="16">
        <v>0.5</v>
      </c>
      <c r="R10" s="16">
        <v>0.5</v>
      </c>
      <c r="S10" s="16">
        <v>0.16666666666666699</v>
      </c>
      <c r="T10" s="16">
        <v>0.22222222222222199</v>
      </c>
      <c r="U10" s="16">
        <v>0</v>
      </c>
      <c r="V10" s="16">
        <v>1</v>
      </c>
      <c r="W10" s="16">
        <v>0</v>
      </c>
      <c r="X10" s="16">
        <v>0.2</v>
      </c>
      <c r="Y10" s="16"/>
      <c r="Z10" s="16">
        <v>0.339622641509434</v>
      </c>
      <c r="AA10" s="16">
        <v>0.5</v>
      </c>
    </row>
    <row r="11" spans="2:27" ht="29" x14ac:dyDescent="0.35">
      <c r="B11" s="17" t="s">
        <v>209</v>
      </c>
      <c r="C11" s="16">
        <v>0.25066666666666698</v>
      </c>
      <c r="D11" s="16">
        <v>0.25270758122743697</v>
      </c>
      <c r="E11" s="16">
        <v>0.20689655172413801</v>
      </c>
      <c r="F11" s="16">
        <v>0.19298245614035101</v>
      </c>
      <c r="G11" s="16"/>
      <c r="H11" s="16">
        <v>0.22222222222222199</v>
      </c>
      <c r="I11" s="16">
        <v>0.31506849315068503</v>
      </c>
      <c r="J11" s="16">
        <v>0.18918918918918901</v>
      </c>
      <c r="K11" s="16">
        <v>0.25</v>
      </c>
      <c r="L11" s="16">
        <v>0.18333333333333299</v>
      </c>
      <c r="M11" s="16">
        <v>0.4</v>
      </c>
      <c r="N11" s="16">
        <v>0.29850746268656703</v>
      </c>
      <c r="O11" s="16">
        <v>0.36363636363636398</v>
      </c>
      <c r="P11" s="16">
        <v>0.33333333333333298</v>
      </c>
      <c r="Q11" s="16">
        <v>0.25</v>
      </c>
      <c r="R11" s="16">
        <v>0.5</v>
      </c>
      <c r="S11" s="16">
        <v>0.16666666666666699</v>
      </c>
      <c r="T11" s="16">
        <v>0.33333333333333298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0.25336927223719702</v>
      </c>
      <c r="AA11" s="16">
        <v>0</v>
      </c>
    </row>
    <row r="12" spans="2:27" ht="29" x14ac:dyDescent="0.35">
      <c r="B12" s="17" t="s">
        <v>210</v>
      </c>
      <c r="C12" s="16">
        <v>0.14399999999999999</v>
      </c>
      <c r="D12" s="16">
        <v>0.140794223826715</v>
      </c>
      <c r="E12" s="16">
        <v>0.13793103448275901</v>
      </c>
      <c r="F12" s="16">
        <v>0.157894736842105</v>
      </c>
      <c r="G12" s="16"/>
      <c r="H12" s="16">
        <v>0.13888888888888901</v>
      </c>
      <c r="I12" s="16">
        <v>0.150684931506849</v>
      </c>
      <c r="J12" s="16">
        <v>0.135135135135135</v>
      </c>
      <c r="K12" s="16">
        <v>0.1875</v>
      </c>
      <c r="L12" s="16">
        <v>0.1</v>
      </c>
      <c r="M12" s="16">
        <v>0.2</v>
      </c>
      <c r="N12" s="16">
        <v>0.17910447761194001</v>
      </c>
      <c r="O12" s="16">
        <v>9.0909090909090898E-2</v>
      </c>
      <c r="P12" s="16">
        <v>0</v>
      </c>
      <c r="Q12" s="16">
        <v>0.25</v>
      </c>
      <c r="R12" s="16">
        <v>0.5</v>
      </c>
      <c r="S12" s="16">
        <v>0.16666666666666699</v>
      </c>
      <c r="T12" s="16">
        <v>0</v>
      </c>
      <c r="U12" s="16">
        <v>0</v>
      </c>
      <c r="V12" s="16">
        <v>0.5</v>
      </c>
      <c r="W12" s="16">
        <v>0</v>
      </c>
      <c r="X12" s="16">
        <v>0</v>
      </c>
      <c r="Y12" s="16"/>
      <c r="Z12" s="16">
        <v>0.1455525606469</v>
      </c>
      <c r="AA12" s="16">
        <v>0</v>
      </c>
    </row>
    <row r="13" spans="2:27" ht="29" x14ac:dyDescent="0.35">
      <c r="B13" s="17" t="s">
        <v>211</v>
      </c>
      <c r="C13" s="16">
        <v>0.08</v>
      </c>
      <c r="D13" s="16">
        <v>6.8592057761732897E-2</v>
      </c>
      <c r="E13" s="16">
        <v>3.4482758620689703E-2</v>
      </c>
      <c r="F13" s="16">
        <v>0.105263157894737</v>
      </c>
      <c r="G13" s="16"/>
      <c r="H13" s="16">
        <v>0.11111111111111099</v>
      </c>
      <c r="I13" s="16">
        <v>9.5890410958904104E-2</v>
      </c>
      <c r="J13" s="16">
        <v>2.7027027027027001E-2</v>
      </c>
      <c r="K13" s="16">
        <v>0.125</v>
      </c>
      <c r="L13" s="16">
        <v>3.3333333333333298E-2</v>
      </c>
      <c r="M13" s="16">
        <v>0</v>
      </c>
      <c r="N13" s="16">
        <v>0.104477611940299</v>
      </c>
      <c r="O13" s="16">
        <v>9.0909090909090898E-2</v>
      </c>
      <c r="P13" s="16">
        <v>0</v>
      </c>
      <c r="Q13" s="16">
        <v>0</v>
      </c>
      <c r="R13" s="16">
        <v>0.5</v>
      </c>
      <c r="S13" s="16">
        <v>0.16666666666666699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8.0862533692722394E-2</v>
      </c>
      <c r="AA13" s="16">
        <v>0</v>
      </c>
    </row>
    <row r="14" spans="2:27" x14ac:dyDescent="0.35">
      <c r="B14" s="17" t="s">
        <v>54</v>
      </c>
      <c r="C14" s="16">
        <v>6.1333333333333302E-2</v>
      </c>
      <c r="D14" s="16">
        <v>6.4981949458483707E-2</v>
      </c>
      <c r="E14" s="16">
        <v>0.10344827586206901</v>
      </c>
      <c r="F14" s="16">
        <v>3.5087719298245598E-2</v>
      </c>
      <c r="G14" s="16"/>
      <c r="H14" s="16">
        <v>5.5555555555555601E-2</v>
      </c>
      <c r="I14" s="16">
        <v>5.4794520547945202E-2</v>
      </c>
      <c r="J14" s="16">
        <v>0.108108108108108</v>
      </c>
      <c r="K14" s="16">
        <v>8.3333333333333301E-2</v>
      </c>
      <c r="L14" s="16">
        <v>0.05</v>
      </c>
      <c r="M14" s="16">
        <v>0</v>
      </c>
      <c r="N14" s="16">
        <v>2.9850746268656699E-2</v>
      </c>
      <c r="O14" s="16">
        <v>9.0909090909090898E-2</v>
      </c>
      <c r="P14" s="16">
        <v>0.33333333333333298</v>
      </c>
      <c r="Q14" s="16">
        <v>0</v>
      </c>
      <c r="R14" s="16">
        <v>0</v>
      </c>
      <c r="S14" s="16">
        <v>0</v>
      </c>
      <c r="T14" s="16">
        <v>0.11111111111111099</v>
      </c>
      <c r="U14" s="16">
        <v>0.2</v>
      </c>
      <c r="V14" s="16">
        <v>0</v>
      </c>
      <c r="W14" s="16">
        <v>0</v>
      </c>
      <c r="X14" s="16">
        <v>0</v>
      </c>
      <c r="Y14" s="16"/>
      <c r="Z14" s="16">
        <v>6.1994609164420497E-2</v>
      </c>
      <c r="AA14" s="16">
        <v>0</v>
      </c>
    </row>
    <row r="15" spans="2:27" ht="29" x14ac:dyDescent="0.35">
      <c r="B15" s="17" t="s">
        <v>212</v>
      </c>
      <c r="C15" s="16">
        <v>4.5333333333333302E-2</v>
      </c>
      <c r="D15" s="16">
        <v>3.9711191335740102E-2</v>
      </c>
      <c r="E15" s="16">
        <v>6.8965517241379296E-2</v>
      </c>
      <c r="F15" s="16">
        <v>5.2631578947368397E-2</v>
      </c>
      <c r="G15" s="16"/>
      <c r="H15" s="16">
        <v>5.5555555555555601E-2</v>
      </c>
      <c r="I15" s="16">
        <v>5.4794520547945202E-2</v>
      </c>
      <c r="J15" s="16">
        <v>0</v>
      </c>
      <c r="K15" s="16">
        <v>2.0833333333333301E-2</v>
      </c>
      <c r="L15" s="16">
        <v>8.3333333333333301E-2</v>
      </c>
      <c r="M15" s="16">
        <v>0</v>
      </c>
      <c r="N15" s="16">
        <v>5.9701492537313397E-2</v>
      </c>
      <c r="O15" s="16">
        <v>0</v>
      </c>
      <c r="P15" s="16">
        <v>0</v>
      </c>
      <c r="Q15" s="16">
        <v>0</v>
      </c>
      <c r="R15" s="16">
        <v>0.5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/>
      <c r="Z15" s="16">
        <v>4.5822102425875998E-2</v>
      </c>
      <c r="AA15" s="16">
        <v>0</v>
      </c>
    </row>
    <row r="16" spans="2:27" x14ac:dyDescent="0.35">
      <c r="B16" s="17" t="s">
        <v>68</v>
      </c>
      <c r="C16" s="18">
        <v>5.3333333333333302E-2</v>
      </c>
      <c r="D16" s="18">
        <v>5.4151624548736503E-2</v>
      </c>
      <c r="E16" s="18">
        <v>3.4482758620689703E-2</v>
      </c>
      <c r="F16" s="18">
        <v>7.0175438596491196E-2</v>
      </c>
      <c r="G16" s="18"/>
      <c r="H16" s="18">
        <v>8.3333333333333301E-2</v>
      </c>
      <c r="I16" s="18">
        <v>5.4794520547945202E-2</v>
      </c>
      <c r="J16" s="18">
        <v>8.1081081081081099E-2</v>
      </c>
      <c r="K16" s="18">
        <v>2.0833333333333301E-2</v>
      </c>
      <c r="L16" s="18">
        <v>0.05</v>
      </c>
      <c r="M16" s="18">
        <v>0</v>
      </c>
      <c r="N16" s="18">
        <v>4.47761194029851E-2</v>
      </c>
      <c r="O16" s="18">
        <v>9.0909090909090898E-2</v>
      </c>
      <c r="P16" s="18">
        <v>0</v>
      </c>
      <c r="Q16" s="18">
        <v>0</v>
      </c>
      <c r="R16" s="18">
        <v>0</v>
      </c>
      <c r="S16" s="18">
        <v>0.16666666666666699</v>
      </c>
      <c r="T16" s="18">
        <v>0</v>
      </c>
      <c r="U16" s="18">
        <v>0</v>
      </c>
      <c r="V16" s="18">
        <v>0</v>
      </c>
      <c r="W16" s="18">
        <v>0.5</v>
      </c>
      <c r="X16" s="18">
        <v>0</v>
      </c>
      <c r="Y16" s="18"/>
      <c r="Z16" s="18">
        <v>5.3908355795148299E-2</v>
      </c>
      <c r="AA16" s="18">
        <v>0</v>
      </c>
    </row>
    <row r="17" spans="2:2" x14ac:dyDescent="0.35">
      <c r="B17" s="15"/>
    </row>
    <row r="18" spans="2:2" x14ac:dyDescent="0.35">
      <c r="B18" t="s">
        <v>48</v>
      </c>
    </row>
    <row r="19" spans="2:2" x14ac:dyDescent="0.35">
      <c r="B19" t="s">
        <v>49</v>
      </c>
    </row>
    <row r="21" spans="2:2" x14ac:dyDescent="0.35">
      <c r="B21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A2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226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214</v>
      </c>
      <c r="C8" s="16">
        <v>0.68799999999999994</v>
      </c>
      <c r="D8" s="16">
        <v>0.68953068592057798</v>
      </c>
      <c r="E8" s="16">
        <v>0.68965517241379304</v>
      </c>
      <c r="F8" s="16">
        <v>0.64912280701754399</v>
      </c>
      <c r="G8" s="16"/>
      <c r="H8" s="16">
        <v>0.75</v>
      </c>
      <c r="I8" s="16">
        <v>0.602739726027397</v>
      </c>
      <c r="J8" s="16">
        <v>0.59459459459459496</v>
      </c>
      <c r="K8" s="16">
        <v>0.75</v>
      </c>
      <c r="L8" s="16">
        <v>0.73333333333333295</v>
      </c>
      <c r="M8" s="16">
        <v>0.8</v>
      </c>
      <c r="N8" s="16">
        <v>0.76119402985074602</v>
      </c>
      <c r="O8" s="16">
        <v>0.45454545454545497</v>
      </c>
      <c r="P8" s="16">
        <v>0.33333333333333298</v>
      </c>
      <c r="Q8" s="16">
        <v>0.75</v>
      </c>
      <c r="R8" s="16">
        <v>0.5</v>
      </c>
      <c r="S8" s="16">
        <v>0.5</v>
      </c>
      <c r="T8" s="16">
        <v>0.88888888888888895</v>
      </c>
      <c r="U8" s="16">
        <v>0.6</v>
      </c>
      <c r="V8" s="16">
        <v>0.5</v>
      </c>
      <c r="W8" s="16">
        <v>0.5</v>
      </c>
      <c r="X8" s="16">
        <v>0.8</v>
      </c>
      <c r="Y8" s="16"/>
      <c r="Z8" s="16">
        <v>0.69002695417789806</v>
      </c>
      <c r="AA8" s="16">
        <v>1</v>
      </c>
    </row>
    <row r="9" spans="2:27" ht="43.5" x14ac:dyDescent="0.35">
      <c r="B9" s="17" t="s">
        <v>215</v>
      </c>
      <c r="C9" s="16">
        <v>0.36533333333333301</v>
      </c>
      <c r="D9" s="16">
        <v>0.35740072202166101</v>
      </c>
      <c r="E9" s="16">
        <v>0.37931034482758602</v>
      </c>
      <c r="F9" s="16">
        <v>0.35087719298245601</v>
      </c>
      <c r="G9" s="16"/>
      <c r="H9" s="16">
        <v>0.27777777777777801</v>
      </c>
      <c r="I9" s="16">
        <v>0.32876712328767099</v>
      </c>
      <c r="J9" s="16">
        <v>0.29729729729729698</v>
      </c>
      <c r="K9" s="16">
        <v>0.47916666666666702</v>
      </c>
      <c r="L9" s="16">
        <v>0.4</v>
      </c>
      <c r="M9" s="16">
        <v>0.6</v>
      </c>
      <c r="N9" s="16">
        <v>0.35820895522388102</v>
      </c>
      <c r="O9" s="16">
        <v>0.18181818181818199</v>
      </c>
      <c r="P9" s="16">
        <v>0.66666666666666696</v>
      </c>
      <c r="Q9" s="16">
        <v>0.75</v>
      </c>
      <c r="R9" s="16">
        <v>1</v>
      </c>
      <c r="S9" s="16">
        <v>0.33333333333333298</v>
      </c>
      <c r="T9" s="16">
        <v>0.55555555555555602</v>
      </c>
      <c r="U9" s="16">
        <v>0</v>
      </c>
      <c r="V9" s="16">
        <v>0.5</v>
      </c>
      <c r="W9" s="16">
        <v>0</v>
      </c>
      <c r="X9" s="16">
        <v>0.2</v>
      </c>
      <c r="Y9" s="16"/>
      <c r="Z9" s="16">
        <v>0.36657681940700798</v>
      </c>
      <c r="AA9" s="16">
        <v>0.5</v>
      </c>
    </row>
    <row r="10" spans="2:27" ht="43.5" x14ac:dyDescent="0.35">
      <c r="B10" s="17" t="s">
        <v>216</v>
      </c>
      <c r="C10" s="16">
        <v>0.36</v>
      </c>
      <c r="D10" s="16">
        <v>0.36462093862815897</v>
      </c>
      <c r="E10" s="16">
        <v>0.31034482758620702</v>
      </c>
      <c r="F10" s="16">
        <v>0.35087719298245601</v>
      </c>
      <c r="G10" s="16"/>
      <c r="H10" s="16">
        <v>0.33333333333333298</v>
      </c>
      <c r="I10" s="16">
        <v>0.301369863013699</v>
      </c>
      <c r="J10" s="16">
        <v>0.35135135135135098</v>
      </c>
      <c r="K10" s="16">
        <v>0.35416666666666702</v>
      </c>
      <c r="L10" s="16">
        <v>0.38333333333333303</v>
      </c>
      <c r="M10" s="16">
        <v>0.8</v>
      </c>
      <c r="N10" s="16">
        <v>0.41791044776119401</v>
      </c>
      <c r="O10" s="16">
        <v>0.27272727272727298</v>
      </c>
      <c r="P10" s="16">
        <v>0.33333333333333298</v>
      </c>
      <c r="Q10" s="16">
        <v>0.75</v>
      </c>
      <c r="R10" s="16">
        <v>0.5</v>
      </c>
      <c r="S10" s="16">
        <v>0.33333333333333298</v>
      </c>
      <c r="T10" s="16">
        <v>0.11111111111111099</v>
      </c>
      <c r="U10" s="16">
        <v>0.2</v>
      </c>
      <c r="V10" s="16">
        <v>0.5</v>
      </c>
      <c r="W10" s="16">
        <v>0</v>
      </c>
      <c r="X10" s="16">
        <v>0.6</v>
      </c>
      <c r="Y10" s="16"/>
      <c r="Z10" s="16">
        <v>0.35309973045822102</v>
      </c>
      <c r="AA10" s="16">
        <v>1</v>
      </c>
    </row>
    <row r="11" spans="2:27" x14ac:dyDescent="0.35">
      <c r="B11" s="17" t="s">
        <v>217</v>
      </c>
      <c r="C11" s="16">
        <v>0.31466666666666698</v>
      </c>
      <c r="D11" s="16">
        <v>0.32851985559566799</v>
      </c>
      <c r="E11" s="16">
        <v>0.20689655172413801</v>
      </c>
      <c r="F11" s="16">
        <v>0.29824561403508798</v>
      </c>
      <c r="G11" s="16"/>
      <c r="H11" s="16">
        <v>0.16666666666666699</v>
      </c>
      <c r="I11" s="16">
        <v>0.397260273972603</v>
      </c>
      <c r="J11" s="16">
        <v>0.24324324324324301</v>
      </c>
      <c r="K11" s="16">
        <v>0.3125</v>
      </c>
      <c r="L11" s="16">
        <v>0.38333333333333303</v>
      </c>
      <c r="M11" s="16">
        <v>0.6</v>
      </c>
      <c r="N11" s="16">
        <v>0.31343283582089598</v>
      </c>
      <c r="O11" s="16">
        <v>0.18181818181818199</v>
      </c>
      <c r="P11" s="16">
        <v>0</v>
      </c>
      <c r="Q11" s="16">
        <v>0.25</v>
      </c>
      <c r="R11" s="16">
        <v>0.5</v>
      </c>
      <c r="S11" s="16">
        <v>0.33333333333333298</v>
      </c>
      <c r="T11" s="16">
        <v>0.44444444444444398</v>
      </c>
      <c r="U11" s="16">
        <v>0</v>
      </c>
      <c r="V11" s="16">
        <v>0.5</v>
      </c>
      <c r="W11" s="16">
        <v>0</v>
      </c>
      <c r="X11" s="16">
        <v>0.2</v>
      </c>
      <c r="Y11" s="16"/>
      <c r="Z11" s="16">
        <v>0.31536388140161697</v>
      </c>
      <c r="AA11" s="16">
        <v>0.5</v>
      </c>
    </row>
    <row r="12" spans="2:27" x14ac:dyDescent="0.35">
      <c r="B12" s="17" t="s">
        <v>218</v>
      </c>
      <c r="C12" s="16">
        <v>0.24</v>
      </c>
      <c r="D12" s="16">
        <v>0.24548736462093901</v>
      </c>
      <c r="E12" s="16">
        <v>0.17241379310344801</v>
      </c>
      <c r="F12" s="16">
        <v>0.21052631578947401</v>
      </c>
      <c r="G12" s="16"/>
      <c r="H12" s="16">
        <v>0.194444444444444</v>
      </c>
      <c r="I12" s="16">
        <v>0.26027397260273999</v>
      </c>
      <c r="J12" s="16">
        <v>0.21621621621621601</v>
      </c>
      <c r="K12" s="16">
        <v>0.29166666666666702</v>
      </c>
      <c r="L12" s="16">
        <v>0.31666666666666698</v>
      </c>
      <c r="M12" s="16">
        <v>0.6</v>
      </c>
      <c r="N12" s="16">
        <v>0.164179104477612</v>
      </c>
      <c r="O12" s="16">
        <v>9.0909090909090898E-2</v>
      </c>
      <c r="P12" s="16">
        <v>0.33333333333333298</v>
      </c>
      <c r="Q12" s="16">
        <v>0.25</v>
      </c>
      <c r="R12" s="16">
        <v>0.5</v>
      </c>
      <c r="S12" s="16">
        <v>0.16666666666666699</v>
      </c>
      <c r="T12" s="16">
        <v>0.33333333333333298</v>
      </c>
      <c r="U12" s="16">
        <v>0</v>
      </c>
      <c r="V12" s="16">
        <v>0</v>
      </c>
      <c r="W12" s="16">
        <v>0</v>
      </c>
      <c r="X12" s="16">
        <v>0.2</v>
      </c>
      <c r="Y12" s="16"/>
      <c r="Z12" s="16">
        <v>0.23989218328841</v>
      </c>
      <c r="AA12" s="16">
        <v>0.5</v>
      </c>
    </row>
    <row r="13" spans="2:27" ht="29" x14ac:dyDescent="0.35">
      <c r="B13" s="17" t="s">
        <v>219</v>
      </c>
      <c r="C13" s="16">
        <v>0.23200000000000001</v>
      </c>
      <c r="D13" s="16">
        <v>0.23465703971119101</v>
      </c>
      <c r="E13" s="16">
        <v>0.24137931034482801</v>
      </c>
      <c r="F13" s="16">
        <v>0.21052631578947401</v>
      </c>
      <c r="G13" s="16"/>
      <c r="H13" s="16">
        <v>8.3333333333333301E-2</v>
      </c>
      <c r="I13" s="16">
        <v>0.301369863013699</v>
      </c>
      <c r="J13" s="16">
        <v>0.18918918918918901</v>
      </c>
      <c r="K13" s="16">
        <v>0.20833333333333301</v>
      </c>
      <c r="L13" s="16">
        <v>0.266666666666667</v>
      </c>
      <c r="M13" s="16">
        <v>1</v>
      </c>
      <c r="N13" s="16">
        <v>0.238805970149254</v>
      </c>
      <c r="O13" s="16">
        <v>9.0909090909090898E-2</v>
      </c>
      <c r="P13" s="16">
        <v>0</v>
      </c>
      <c r="Q13" s="16">
        <v>0.25</v>
      </c>
      <c r="R13" s="16">
        <v>0.5</v>
      </c>
      <c r="S13" s="16">
        <v>0.16666666666666699</v>
      </c>
      <c r="T13" s="16">
        <v>0.22222222222222199</v>
      </c>
      <c r="U13" s="16">
        <v>0.2</v>
      </c>
      <c r="V13" s="16">
        <v>0.5</v>
      </c>
      <c r="W13" s="16">
        <v>0</v>
      </c>
      <c r="X13" s="16">
        <v>0</v>
      </c>
      <c r="Y13" s="16"/>
      <c r="Z13" s="16">
        <v>0.22911051212938</v>
      </c>
      <c r="AA13" s="16">
        <v>0.5</v>
      </c>
    </row>
    <row r="14" spans="2:27" ht="29" x14ac:dyDescent="0.35">
      <c r="B14" s="17" t="s">
        <v>220</v>
      </c>
      <c r="C14" s="16">
        <v>0.229333333333333</v>
      </c>
      <c r="D14" s="16">
        <v>0.212996389891697</v>
      </c>
      <c r="E14" s="16">
        <v>0.20689655172413801</v>
      </c>
      <c r="F14" s="16">
        <v>0.28070175438596501</v>
      </c>
      <c r="G14" s="16"/>
      <c r="H14" s="16">
        <v>8.3333333333333301E-2</v>
      </c>
      <c r="I14" s="16">
        <v>0.27397260273972601</v>
      </c>
      <c r="J14" s="16">
        <v>0.135135135135135</v>
      </c>
      <c r="K14" s="16">
        <v>0.27083333333333298</v>
      </c>
      <c r="L14" s="16">
        <v>0.266666666666667</v>
      </c>
      <c r="M14" s="16">
        <v>0.4</v>
      </c>
      <c r="N14" s="16">
        <v>0.28358208955223901</v>
      </c>
      <c r="O14" s="16">
        <v>9.0909090909090898E-2</v>
      </c>
      <c r="P14" s="16">
        <v>0</v>
      </c>
      <c r="Q14" s="16">
        <v>0.5</v>
      </c>
      <c r="R14" s="16">
        <v>1</v>
      </c>
      <c r="S14" s="16">
        <v>0.16666666666666699</v>
      </c>
      <c r="T14" s="16">
        <v>0.11111111111111099</v>
      </c>
      <c r="U14" s="16">
        <v>0.2</v>
      </c>
      <c r="V14" s="16">
        <v>0</v>
      </c>
      <c r="W14" s="16">
        <v>0</v>
      </c>
      <c r="X14" s="16">
        <v>0</v>
      </c>
      <c r="Y14" s="16"/>
      <c r="Z14" s="16">
        <v>0.22911051212938</v>
      </c>
      <c r="AA14" s="16">
        <v>0.5</v>
      </c>
    </row>
    <row r="15" spans="2:27" ht="29" x14ac:dyDescent="0.35">
      <c r="B15" s="17" t="s">
        <v>221</v>
      </c>
      <c r="C15" s="16">
        <v>0.197333333333333</v>
      </c>
      <c r="D15" s="16">
        <v>0.19494584837545101</v>
      </c>
      <c r="E15" s="16">
        <v>0.31034482758620702</v>
      </c>
      <c r="F15" s="16">
        <v>0.140350877192982</v>
      </c>
      <c r="G15" s="16"/>
      <c r="H15" s="16">
        <v>0.13888888888888901</v>
      </c>
      <c r="I15" s="16">
        <v>0.27397260273972601</v>
      </c>
      <c r="J15" s="16">
        <v>8.1081081081081099E-2</v>
      </c>
      <c r="K15" s="16">
        <v>0.27083333333333298</v>
      </c>
      <c r="L15" s="16">
        <v>0.15</v>
      </c>
      <c r="M15" s="16">
        <v>0.6</v>
      </c>
      <c r="N15" s="16">
        <v>0.22388059701492499</v>
      </c>
      <c r="O15" s="16">
        <v>0.18181818181818199</v>
      </c>
      <c r="P15" s="16">
        <v>0</v>
      </c>
      <c r="Q15" s="16">
        <v>0.25</v>
      </c>
      <c r="R15" s="16">
        <v>0.5</v>
      </c>
      <c r="S15" s="16">
        <v>0.16666666666666699</v>
      </c>
      <c r="T15" s="16">
        <v>0</v>
      </c>
      <c r="U15" s="16">
        <v>0</v>
      </c>
      <c r="V15" s="16">
        <v>0</v>
      </c>
      <c r="W15" s="16">
        <v>0</v>
      </c>
      <c r="X15" s="16">
        <v>0.2</v>
      </c>
      <c r="Y15" s="16"/>
      <c r="Z15" s="16">
        <v>0.199460916442049</v>
      </c>
      <c r="AA15" s="16">
        <v>0</v>
      </c>
    </row>
    <row r="16" spans="2:27" ht="43.5" x14ac:dyDescent="0.35">
      <c r="B16" s="17" t="s">
        <v>222</v>
      </c>
      <c r="C16" s="16">
        <v>0.178666666666667</v>
      </c>
      <c r="D16" s="16">
        <v>0.16967509025270799</v>
      </c>
      <c r="E16" s="16">
        <v>0.13793103448275901</v>
      </c>
      <c r="F16" s="16">
        <v>0.21052631578947401</v>
      </c>
      <c r="G16" s="16"/>
      <c r="H16" s="16">
        <v>0.13888888888888901</v>
      </c>
      <c r="I16" s="16">
        <v>0.219178082191781</v>
      </c>
      <c r="J16" s="16">
        <v>8.1081081081081099E-2</v>
      </c>
      <c r="K16" s="16">
        <v>0.29166666666666702</v>
      </c>
      <c r="L16" s="16">
        <v>0.15</v>
      </c>
      <c r="M16" s="16">
        <v>0.8</v>
      </c>
      <c r="N16" s="16">
        <v>0.164179104477612</v>
      </c>
      <c r="O16" s="16">
        <v>9.0909090909090898E-2</v>
      </c>
      <c r="P16" s="16">
        <v>0</v>
      </c>
      <c r="Q16" s="16">
        <v>0.25</v>
      </c>
      <c r="R16" s="16">
        <v>0.5</v>
      </c>
      <c r="S16" s="16">
        <v>0.16666666666666699</v>
      </c>
      <c r="T16" s="16">
        <v>0.11111111111111099</v>
      </c>
      <c r="U16" s="16">
        <v>0</v>
      </c>
      <c r="V16" s="16">
        <v>0</v>
      </c>
      <c r="W16" s="16">
        <v>0</v>
      </c>
      <c r="X16" s="16">
        <v>0</v>
      </c>
      <c r="Y16" s="16"/>
      <c r="Z16" s="16">
        <v>0.17789757412398899</v>
      </c>
      <c r="AA16" s="16">
        <v>0.5</v>
      </c>
    </row>
    <row r="17" spans="2:27" ht="29" x14ac:dyDescent="0.35">
      <c r="B17" s="17" t="s">
        <v>223</v>
      </c>
      <c r="C17" s="16">
        <v>0.14133333333333301</v>
      </c>
      <c r="D17" s="16">
        <v>0.140794223826715</v>
      </c>
      <c r="E17" s="16">
        <v>0.10344827586206901</v>
      </c>
      <c r="F17" s="16">
        <v>0.140350877192982</v>
      </c>
      <c r="G17" s="16"/>
      <c r="H17" s="16">
        <v>5.5555555555555601E-2</v>
      </c>
      <c r="I17" s="16">
        <v>0.19178082191780799</v>
      </c>
      <c r="J17" s="16">
        <v>0.108108108108108</v>
      </c>
      <c r="K17" s="16">
        <v>0.1875</v>
      </c>
      <c r="L17" s="16">
        <v>0.116666666666667</v>
      </c>
      <c r="M17" s="16">
        <v>0.6</v>
      </c>
      <c r="N17" s="16">
        <v>0.119402985074627</v>
      </c>
      <c r="O17" s="16">
        <v>0</v>
      </c>
      <c r="P17" s="16">
        <v>0</v>
      </c>
      <c r="Q17" s="16">
        <v>0.25</v>
      </c>
      <c r="R17" s="16">
        <v>0.5</v>
      </c>
      <c r="S17" s="16">
        <v>0.16666666666666699</v>
      </c>
      <c r="T17" s="16">
        <v>0.22222222222222199</v>
      </c>
      <c r="U17" s="16">
        <v>0</v>
      </c>
      <c r="V17" s="16">
        <v>0.5</v>
      </c>
      <c r="W17" s="16">
        <v>0</v>
      </c>
      <c r="X17" s="16">
        <v>0</v>
      </c>
      <c r="Y17" s="16"/>
      <c r="Z17" s="16">
        <v>0.140161725067385</v>
      </c>
      <c r="AA17" s="16">
        <v>0.5</v>
      </c>
    </row>
    <row r="18" spans="2:27" ht="43.5" x14ac:dyDescent="0.35">
      <c r="B18" s="17" t="s">
        <v>224</v>
      </c>
      <c r="C18" s="16">
        <v>0.101333333333333</v>
      </c>
      <c r="D18" s="16">
        <v>0.101083032490975</v>
      </c>
      <c r="E18" s="16">
        <v>6.8965517241379296E-2</v>
      </c>
      <c r="F18" s="16">
        <v>8.7719298245614002E-2</v>
      </c>
      <c r="G18" s="16"/>
      <c r="H18" s="16">
        <v>8.3333333333333301E-2</v>
      </c>
      <c r="I18" s="16">
        <v>0.13698630136986301</v>
      </c>
      <c r="J18" s="16">
        <v>8.1081081081081099E-2</v>
      </c>
      <c r="K18" s="16">
        <v>6.25E-2</v>
      </c>
      <c r="L18" s="16">
        <v>0.05</v>
      </c>
      <c r="M18" s="16">
        <v>0.2</v>
      </c>
      <c r="N18" s="16">
        <v>0.14925373134328401</v>
      </c>
      <c r="O18" s="16">
        <v>0</v>
      </c>
      <c r="P18" s="16">
        <v>0</v>
      </c>
      <c r="Q18" s="16">
        <v>0.75</v>
      </c>
      <c r="R18" s="16">
        <v>0.5</v>
      </c>
      <c r="S18" s="16">
        <v>0</v>
      </c>
      <c r="T18" s="16">
        <v>0.11111111111111099</v>
      </c>
      <c r="U18" s="16">
        <v>0</v>
      </c>
      <c r="V18" s="16">
        <v>0</v>
      </c>
      <c r="W18" s="16">
        <v>0</v>
      </c>
      <c r="X18" s="16">
        <v>0</v>
      </c>
      <c r="Y18" s="16"/>
      <c r="Z18" s="16">
        <v>0.102425876010782</v>
      </c>
      <c r="AA18" s="16">
        <v>0</v>
      </c>
    </row>
    <row r="19" spans="2:27" ht="43.5" x14ac:dyDescent="0.35">
      <c r="B19" s="17" t="s">
        <v>225</v>
      </c>
      <c r="C19" s="16">
        <v>4.26666666666667E-2</v>
      </c>
      <c r="D19" s="16">
        <v>4.3321299638989202E-2</v>
      </c>
      <c r="E19" s="16">
        <v>3.4482758620689703E-2</v>
      </c>
      <c r="F19" s="16">
        <v>3.5087719298245598E-2</v>
      </c>
      <c r="G19" s="16"/>
      <c r="H19" s="16">
        <v>5.5555555555555601E-2</v>
      </c>
      <c r="I19" s="16">
        <v>8.2191780821917804E-2</v>
      </c>
      <c r="J19" s="16">
        <v>5.4054054054054099E-2</v>
      </c>
      <c r="K19" s="16">
        <v>6.25E-2</v>
      </c>
      <c r="L19" s="16">
        <v>0</v>
      </c>
      <c r="M19" s="16">
        <v>0</v>
      </c>
      <c r="N19" s="16">
        <v>0</v>
      </c>
      <c r="O19" s="16">
        <v>0.18181818181818199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0.5</v>
      </c>
      <c r="X19" s="16">
        <v>0</v>
      </c>
      <c r="Y19" s="16"/>
      <c r="Z19" s="16">
        <v>4.3126684636118601E-2</v>
      </c>
      <c r="AA19" s="16">
        <v>0</v>
      </c>
    </row>
    <row r="20" spans="2:27" x14ac:dyDescent="0.35">
      <c r="B20" s="17" t="s">
        <v>54</v>
      </c>
      <c r="C20" s="16">
        <v>1.0666666666666699E-2</v>
      </c>
      <c r="D20" s="16">
        <v>1.4440433212996401E-2</v>
      </c>
      <c r="E20" s="16">
        <v>0</v>
      </c>
      <c r="F20" s="16">
        <v>0</v>
      </c>
      <c r="G20" s="16"/>
      <c r="H20" s="16">
        <v>0</v>
      </c>
      <c r="I20" s="16">
        <v>1.3698630136986301E-2</v>
      </c>
      <c r="J20" s="16">
        <v>2.7027027027027001E-2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0.33333333333333298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/>
      <c r="Z20" s="16">
        <v>1.07816711590297E-2</v>
      </c>
      <c r="AA20" s="16">
        <v>0</v>
      </c>
    </row>
    <row r="21" spans="2:27" x14ac:dyDescent="0.35">
      <c r="B21" s="17" t="s">
        <v>68</v>
      </c>
      <c r="C21" s="18">
        <v>8.0000000000000002E-3</v>
      </c>
      <c r="D21" s="18">
        <v>7.2202166064982004E-3</v>
      </c>
      <c r="E21" s="18">
        <v>0</v>
      </c>
      <c r="F21" s="18">
        <v>1.7543859649122799E-2</v>
      </c>
      <c r="G21" s="18"/>
      <c r="H21" s="18">
        <v>2.7777777777777801E-2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2.9850746268656699E-2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/>
      <c r="Z21" s="18">
        <v>8.0862533692722394E-3</v>
      </c>
      <c r="AA21" s="18">
        <v>0</v>
      </c>
    </row>
    <row r="22" spans="2:27" x14ac:dyDescent="0.35">
      <c r="B22" s="15"/>
    </row>
    <row r="23" spans="2:27" x14ac:dyDescent="0.35">
      <c r="B23" t="s">
        <v>48</v>
      </c>
    </row>
    <row r="24" spans="2:27" x14ac:dyDescent="0.35">
      <c r="B24" t="s">
        <v>49</v>
      </c>
    </row>
    <row r="26" spans="2:27" x14ac:dyDescent="0.35">
      <c r="B26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A23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236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43.5" x14ac:dyDescent="0.35">
      <c r="B8" s="17" t="s">
        <v>227</v>
      </c>
      <c r="C8" s="16">
        <v>0.36</v>
      </c>
      <c r="D8" s="16">
        <v>0.36462093862815897</v>
      </c>
      <c r="E8" s="16">
        <v>0.48275862068965503</v>
      </c>
      <c r="F8" s="16">
        <v>0.29824561403508798</v>
      </c>
      <c r="G8" s="16"/>
      <c r="H8" s="16">
        <v>0.22222222222222199</v>
      </c>
      <c r="I8" s="16">
        <v>0.301369863013699</v>
      </c>
      <c r="J8" s="16">
        <v>0.37837837837837801</v>
      </c>
      <c r="K8" s="16">
        <v>0.35416666666666702</v>
      </c>
      <c r="L8" s="16">
        <v>0.46666666666666701</v>
      </c>
      <c r="M8" s="16">
        <v>0.6</v>
      </c>
      <c r="N8" s="16">
        <v>0.35820895522388102</v>
      </c>
      <c r="O8" s="16">
        <v>0.36363636363636398</v>
      </c>
      <c r="P8" s="16">
        <v>1</v>
      </c>
      <c r="Q8" s="16">
        <v>0.5</v>
      </c>
      <c r="R8" s="16">
        <v>0.5</v>
      </c>
      <c r="S8" s="16">
        <v>0</v>
      </c>
      <c r="T8" s="16">
        <v>0.33333333333333298</v>
      </c>
      <c r="U8" s="16">
        <v>0.6</v>
      </c>
      <c r="V8" s="16">
        <v>0.5</v>
      </c>
      <c r="W8" s="16">
        <v>0.5</v>
      </c>
      <c r="X8" s="16">
        <v>0.2</v>
      </c>
      <c r="Y8" s="16"/>
      <c r="Z8" s="16">
        <v>0.36118598382749301</v>
      </c>
      <c r="AA8" s="16">
        <v>0</v>
      </c>
    </row>
    <row r="9" spans="2:27" ht="29" x14ac:dyDescent="0.35">
      <c r="B9" s="17" t="s">
        <v>228</v>
      </c>
      <c r="C9" s="16">
        <v>0.28266666666666701</v>
      </c>
      <c r="D9" s="16">
        <v>0.26353790613718397</v>
      </c>
      <c r="E9" s="16">
        <v>0.44827586206896602</v>
      </c>
      <c r="F9" s="16">
        <v>0.29824561403508798</v>
      </c>
      <c r="G9" s="16"/>
      <c r="H9" s="16">
        <v>0.33333333333333298</v>
      </c>
      <c r="I9" s="16">
        <v>0.32876712328767099</v>
      </c>
      <c r="J9" s="16">
        <v>0.29729729729729698</v>
      </c>
      <c r="K9" s="16">
        <v>0.16666666666666699</v>
      </c>
      <c r="L9" s="16">
        <v>0.266666666666667</v>
      </c>
      <c r="M9" s="16">
        <v>0.4</v>
      </c>
      <c r="N9" s="16">
        <v>0.31343283582089598</v>
      </c>
      <c r="O9" s="16">
        <v>0.36363636363636398</v>
      </c>
      <c r="P9" s="16">
        <v>0.33333333333333298</v>
      </c>
      <c r="Q9" s="16">
        <v>0.5</v>
      </c>
      <c r="R9" s="16">
        <v>0.5</v>
      </c>
      <c r="S9" s="16">
        <v>0</v>
      </c>
      <c r="T9" s="16">
        <v>0.33333333333333298</v>
      </c>
      <c r="U9" s="16">
        <v>0</v>
      </c>
      <c r="V9" s="16">
        <v>0</v>
      </c>
      <c r="W9" s="16">
        <v>0.5</v>
      </c>
      <c r="X9" s="16">
        <v>0</v>
      </c>
      <c r="Y9" s="16"/>
      <c r="Z9" s="16">
        <v>0.28301886792452802</v>
      </c>
      <c r="AA9" s="16">
        <v>0.5</v>
      </c>
    </row>
    <row r="10" spans="2:27" ht="43.5" x14ac:dyDescent="0.35">
      <c r="B10" s="17" t="s">
        <v>229</v>
      </c>
      <c r="C10" s="16">
        <v>0.224</v>
      </c>
      <c r="D10" s="16">
        <v>0.24548736462093901</v>
      </c>
      <c r="E10" s="16">
        <v>0.24137931034482801</v>
      </c>
      <c r="F10" s="16">
        <v>0.12280701754386</v>
      </c>
      <c r="G10" s="16"/>
      <c r="H10" s="16">
        <v>0.27777777777777801</v>
      </c>
      <c r="I10" s="16">
        <v>0.27397260273972601</v>
      </c>
      <c r="J10" s="16">
        <v>0.27027027027027001</v>
      </c>
      <c r="K10" s="16">
        <v>0.1875</v>
      </c>
      <c r="L10" s="16">
        <v>0.21666666666666701</v>
      </c>
      <c r="M10" s="16">
        <v>0.2</v>
      </c>
      <c r="N10" s="16">
        <v>0.19402985074626899</v>
      </c>
      <c r="O10" s="16">
        <v>0.45454545454545497</v>
      </c>
      <c r="P10" s="16">
        <v>0.33333333333333298</v>
      </c>
      <c r="Q10" s="16">
        <v>0</v>
      </c>
      <c r="R10" s="16">
        <v>0</v>
      </c>
      <c r="S10" s="16">
        <v>0.16666666666666699</v>
      </c>
      <c r="T10" s="16">
        <v>0</v>
      </c>
      <c r="U10" s="16">
        <v>0.2</v>
      </c>
      <c r="V10" s="16">
        <v>0</v>
      </c>
      <c r="W10" s="16">
        <v>0</v>
      </c>
      <c r="X10" s="16">
        <v>0</v>
      </c>
      <c r="Y10" s="16"/>
      <c r="Z10" s="16">
        <v>0.22641509433962301</v>
      </c>
      <c r="AA10" s="16">
        <v>0</v>
      </c>
    </row>
    <row r="11" spans="2:27" ht="43.5" x14ac:dyDescent="0.35">
      <c r="B11" s="17" t="s">
        <v>230</v>
      </c>
      <c r="C11" s="16">
        <v>0.19466666666666699</v>
      </c>
      <c r="D11" s="16">
        <v>0.19855595667869999</v>
      </c>
      <c r="E11" s="16">
        <v>0.10344827586206901</v>
      </c>
      <c r="F11" s="16">
        <v>0.21052631578947401</v>
      </c>
      <c r="G11" s="16"/>
      <c r="H11" s="16">
        <v>0.13888888888888901</v>
      </c>
      <c r="I11" s="16">
        <v>0.20547945205479501</v>
      </c>
      <c r="J11" s="16">
        <v>0.108108108108108</v>
      </c>
      <c r="K11" s="16">
        <v>0.22916666666666699</v>
      </c>
      <c r="L11" s="16">
        <v>0.15</v>
      </c>
      <c r="M11" s="16">
        <v>0.4</v>
      </c>
      <c r="N11" s="16">
        <v>0.20895522388059701</v>
      </c>
      <c r="O11" s="16">
        <v>0.18181818181818199</v>
      </c>
      <c r="P11" s="16">
        <v>0</v>
      </c>
      <c r="Q11" s="16">
        <v>0.25</v>
      </c>
      <c r="R11" s="16">
        <v>0</v>
      </c>
      <c r="S11" s="16">
        <v>0.5</v>
      </c>
      <c r="T11" s="16">
        <v>0.33333333333333298</v>
      </c>
      <c r="U11" s="16">
        <v>0</v>
      </c>
      <c r="V11" s="16">
        <v>0.5</v>
      </c>
      <c r="W11" s="16">
        <v>0.5</v>
      </c>
      <c r="X11" s="16">
        <v>0.4</v>
      </c>
      <c r="Y11" s="16"/>
      <c r="Z11" s="16">
        <v>0.19137466307277601</v>
      </c>
      <c r="AA11" s="16">
        <v>0.5</v>
      </c>
    </row>
    <row r="12" spans="2:27" ht="43.5" x14ac:dyDescent="0.35">
      <c r="B12" s="17" t="s">
        <v>231</v>
      </c>
      <c r="C12" s="16">
        <v>0.14133333333333301</v>
      </c>
      <c r="D12" s="16">
        <v>0.122743682310469</v>
      </c>
      <c r="E12" s="16">
        <v>0.31034482758620702</v>
      </c>
      <c r="F12" s="16">
        <v>0.157894736842105</v>
      </c>
      <c r="G12" s="16"/>
      <c r="H12" s="16">
        <v>5.5555555555555601E-2</v>
      </c>
      <c r="I12" s="16">
        <v>0.24657534246575299</v>
      </c>
      <c r="J12" s="16">
        <v>2.7027027027027001E-2</v>
      </c>
      <c r="K12" s="16">
        <v>0.20833333333333301</v>
      </c>
      <c r="L12" s="16">
        <v>0.133333333333333</v>
      </c>
      <c r="M12" s="16">
        <v>0.2</v>
      </c>
      <c r="N12" s="16">
        <v>0.104477611940299</v>
      </c>
      <c r="O12" s="16">
        <v>0.18181818181818199</v>
      </c>
      <c r="P12" s="16">
        <v>0</v>
      </c>
      <c r="Q12" s="16">
        <v>0.5</v>
      </c>
      <c r="R12" s="16">
        <v>0.5</v>
      </c>
      <c r="S12" s="16">
        <v>0</v>
      </c>
      <c r="T12" s="16">
        <v>0</v>
      </c>
      <c r="U12" s="16">
        <v>0.2</v>
      </c>
      <c r="V12" s="16">
        <v>0</v>
      </c>
      <c r="W12" s="16">
        <v>0</v>
      </c>
      <c r="X12" s="16">
        <v>0</v>
      </c>
      <c r="Y12" s="16"/>
      <c r="Z12" s="16">
        <v>0.14285714285714299</v>
      </c>
      <c r="AA12" s="16">
        <v>0</v>
      </c>
    </row>
    <row r="13" spans="2:27" ht="43.5" x14ac:dyDescent="0.35">
      <c r="B13" s="17" t="s">
        <v>232</v>
      </c>
      <c r="C13" s="16">
        <v>0.13866666666666699</v>
      </c>
      <c r="D13" s="16">
        <v>0.12635379061371799</v>
      </c>
      <c r="E13" s="16">
        <v>0.20689655172413801</v>
      </c>
      <c r="F13" s="16">
        <v>0.175438596491228</v>
      </c>
      <c r="G13" s="16"/>
      <c r="H13" s="16">
        <v>0.11111111111111099</v>
      </c>
      <c r="I13" s="16">
        <v>0.150684931506849</v>
      </c>
      <c r="J13" s="16">
        <v>8.1081081081081099E-2</v>
      </c>
      <c r="K13" s="16">
        <v>0.20833333333333301</v>
      </c>
      <c r="L13" s="16">
        <v>0.2</v>
      </c>
      <c r="M13" s="16">
        <v>0.2</v>
      </c>
      <c r="N13" s="16">
        <v>8.9552238805970102E-2</v>
      </c>
      <c r="O13" s="16">
        <v>9.0909090909090898E-2</v>
      </c>
      <c r="P13" s="16">
        <v>0</v>
      </c>
      <c r="Q13" s="16">
        <v>0</v>
      </c>
      <c r="R13" s="16">
        <v>0</v>
      </c>
      <c r="S13" s="16">
        <v>0.16666666666666699</v>
      </c>
      <c r="T13" s="16">
        <v>0.11111111111111099</v>
      </c>
      <c r="U13" s="16">
        <v>0</v>
      </c>
      <c r="V13" s="16">
        <v>0</v>
      </c>
      <c r="W13" s="16">
        <v>0.5</v>
      </c>
      <c r="X13" s="16">
        <v>0.2</v>
      </c>
      <c r="Y13" s="16"/>
      <c r="Z13" s="16">
        <v>0.140161725067385</v>
      </c>
      <c r="AA13" s="16">
        <v>0</v>
      </c>
    </row>
    <row r="14" spans="2:27" ht="29" x14ac:dyDescent="0.35">
      <c r="B14" s="17" t="s">
        <v>233</v>
      </c>
      <c r="C14" s="16">
        <v>0.128</v>
      </c>
      <c r="D14" s="16">
        <v>0.13718411552346599</v>
      </c>
      <c r="E14" s="16">
        <v>6.8965517241379296E-2</v>
      </c>
      <c r="F14" s="16">
        <v>0.105263157894737</v>
      </c>
      <c r="G14" s="16"/>
      <c r="H14" s="16">
        <v>0.13888888888888901</v>
      </c>
      <c r="I14" s="16">
        <v>0.150684931506849</v>
      </c>
      <c r="J14" s="16">
        <v>0.21621621621621601</v>
      </c>
      <c r="K14" s="16">
        <v>0.104166666666667</v>
      </c>
      <c r="L14" s="16">
        <v>0.05</v>
      </c>
      <c r="M14" s="16">
        <v>0.2</v>
      </c>
      <c r="N14" s="16">
        <v>8.9552238805970102E-2</v>
      </c>
      <c r="O14" s="16">
        <v>0.18181818181818199</v>
      </c>
      <c r="P14" s="16">
        <v>0.33333333333333298</v>
      </c>
      <c r="Q14" s="16">
        <v>0.25</v>
      </c>
      <c r="R14" s="16">
        <v>0.5</v>
      </c>
      <c r="S14" s="16">
        <v>0.33333333333333298</v>
      </c>
      <c r="T14" s="16">
        <v>0</v>
      </c>
      <c r="U14" s="16">
        <v>0.2</v>
      </c>
      <c r="V14" s="16">
        <v>0</v>
      </c>
      <c r="W14" s="16">
        <v>0.5</v>
      </c>
      <c r="X14" s="16">
        <v>0</v>
      </c>
      <c r="Y14" s="16"/>
      <c r="Z14" s="16">
        <v>0.12668463611859801</v>
      </c>
      <c r="AA14" s="16">
        <v>0.5</v>
      </c>
    </row>
    <row r="15" spans="2:27" ht="29" x14ac:dyDescent="0.35">
      <c r="B15" s="17" t="s">
        <v>234</v>
      </c>
      <c r="C15" s="16">
        <v>0.12</v>
      </c>
      <c r="D15" s="16">
        <v>0.115523465703971</v>
      </c>
      <c r="E15" s="16">
        <v>0.17241379310344801</v>
      </c>
      <c r="F15" s="16">
        <v>0.12280701754386</v>
      </c>
      <c r="G15" s="16"/>
      <c r="H15" s="16">
        <v>0.13888888888888901</v>
      </c>
      <c r="I15" s="16">
        <v>0.17808219178082199</v>
      </c>
      <c r="J15" s="16">
        <v>8.1081081081081099E-2</v>
      </c>
      <c r="K15" s="16">
        <v>0.104166666666667</v>
      </c>
      <c r="L15" s="16">
        <v>0.116666666666667</v>
      </c>
      <c r="M15" s="16">
        <v>0.2</v>
      </c>
      <c r="N15" s="16">
        <v>0.134328358208955</v>
      </c>
      <c r="O15" s="16">
        <v>9.0909090909090898E-2</v>
      </c>
      <c r="P15" s="16">
        <v>0</v>
      </c>
      <c r="Q15" s="16">
        <v>0.25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/>
      <c r="Z15" s="16">
        <v>0.11859838274932601</v>
      </c>
      <c r="AA15" s="16">
        <v>0</v>
      </c>
    </row>
    <row r="16" spans="2:27" x14ac:dyDescent="0.35">
      <c r="B16" s="17" t="s">
        <v>235</v>
      </c>
      <c r="C16" s="16">
        <v>0.04</v>
      </c>
      <c r="D16" s="16">
        <v>3.9711191335740102E-2</v>
      </c>
      <c r="E16" s="16">
        <v>0.10344827586206901</v>
      </c>
      <c r="F16" s="16">
        <v>1.7543859649122799E-2</v>
      </c>
      <c r="G16" s="16"/>
      <c r="H16" s="16">
        <v>2.7777777777777801E-2</v>
      </c>
      <c r="I16" s="16">
        <v>4.1095890410958902E-2</v>
      </c>
      <c r="J16" s="16">
        <v>8.1081081081081099E-2</v>
      </c>
      <c r="K16" s="16">
        <v>0</v>
      </c>
      <c r="L16" s="16">
        <v>0</v>
      </c>
      <c r="M16" s="16">
        <v>0.2</v>
      </c>
      <c r="N16" s="16">
        <v>7.4626865671641798E-2</v>
      </c>
      <c r="O16" s="16">
        <v>0</v>
      </c>
      <c r="P16" s="16">
        <v>0.33333333333333298</v>
      </c>
      <c r="Q16" s="16">
        <v>0.25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/>
      <c r="Z16" s="16">
        <v>4.0431266846361197E-2</v>
      </c>
      <c r="AA16" s="16">
        <v>0</v>
      </c>
    </row>
    <row r="17" spans="2:27" x14ac:dyDescent="0.35">
      <c r="B17" s="17" t="s">
        <v>54</v>
      </c>
      <c r="C17" s="16">
        <v>2.4E-2</v>
      </c>
      <c r="D17" s="16">
        <v>2.5270758122743701E-2</v>
      </c>
      <c r="E17" s="16">
        <v>3.4482758620689703E-2</v>
      </c>
      <c r="F17" s="16">
        <v>0</v>
      </c>
      <c r="G17" s="16"/>
      <c r="H17" s="16">
        <v>0</v>
      </c>
      <c r="I17" s="16">
        <v>0</v>
      </c>
      <c r="J17" s="16">
        <v>8.1081081081081099E-2</v>
      </c>
      <c r="K17" s="16">
        <v>2.0833333333333301E-2</v>
      </c>
      <c r="L17" s="16">
        <v>0</v>
      </c>
      <c r="M17" s="16">
        <v>0</v>
      </c>
      <c r="N17" s="16">
        <v>2.9850746268656699E-2</v>
      </c>
      <c r="O17" s="16">
        <v>9.0909090909090898E-2</v>
      </c>
      <c r="P17" s="16">
        <v>0</v>
      </c>
      <c r="Q17" s="16">
        <v>0</v>
      </c>
      <c r="R17" s="16">
        <v>0</v>
      </c>
      <c r="S17" s="16">
        <v>0.16666666666666699</v>
      </c>
      <c r="T17" s="16">
        <v>0</v>
      </c>
      <c r="U17" s="16">
        <v>0</v>
      </c>
      <c r="V17" s="16">
        <v>0</v>
      </c>
      <c r="W17" s="16">
        <v>0</v>
      </c>
      <c r="X17" s="16">
        <v>0.2</v>
      </c>
      <c r="Y17" s="16"/>
      <c r="Z17" s="16">
        <v>2.4258760107816701E-2</v>
      </c>
      <c r="AA17" s="16">
        <v>0</v>
      </c>
    </row>
    <row r="18" spans="2:27" x14ac:dyDescent="0.35">
      <c r="B18" s="17" t="s">
        <v>68</v>
      </c>
      <c r="C18" s="18">
        <v>9.0666666666666701E-2</v>
      </c>
      <c r="D18" s="18">
        <v>8.6642599277978294E-2</v>
      </c>
      <c r="E18" s="18">
        <v>6.8965517241379296E-2</v>
      </c>
      <c r="F18" s="18">
        <v>0.12280701754386</v>
      </c>
      <c r="G18" s="18"/>
      <c r="H18" s="18">
        <v>0.11111111111111099</v>
      </c>
      <c r="I18" s="18">
        <v>0.10958904109589</v>
      </c>
      <c r="J18" s="18">
        <v>0.135135135135135</v>
      </c>
      <c r="K18" s="18">
        <v>8.3333333333333301E-2</v>
      </c>
      <c r="L18" s="18">
        <v>3.3333333333333298E-2</v>
      </c>
      <c r="M18" s="18">
        <v>0.2</v>
      </c>
      <c r="N18" s="18">
        <v>0.119402985074627</v>
      </c>
      <c r="O18" s="18">
        <v>9.0909090909090898E-2</v>
      </c>
      <c r="P18" s="18">
        <v>0</v>
      </c>
      <c r="Q18" s="18">
        <v>0</v>
      </c>
      <c r="R18" s="18">
        <v>0</v>
      </c>
      <c r="S18" s="18">
        <v>0</v>
      </c>
      <c r="T18" s="18">
        <v>0.11111111111111099</v>
      </c>
      <c r="U18" s="18">
        <v>0</v>
      </c>
      <c r="V18" s="18">
        <v>0</v>
      </c>
      <c r="W18" s="18">
        <v>0</v>
      </c>
      <c r="X18" s="18">
        <v>0</v>
      </c>
      <c r="Y18" s="18"/>
      <c r="Z18" s="18">
        <v>8.8948787061994605E-2</v>
      </c>
      <c r="AA18" s="18">
        <v>0.5</v>
      </c>
    </row>
    <row r="19" spans="2:27" x14ac:dyDescent="0.35">
      <c r="B19" s="15"/>
    </row>
    <row r="20" spans="2:27" x14ac:dyDescent="0.35">
      <c r="B20" t="s">
        <v>48</v>
      </c>
    </row>
    <row r="21" spans="2:27" x14ac:dyDescent="0.35">
      <c r="B21" t="s">
        <v>49</v>
      </c>
    </row>
    <row r="23" spans="2:27" x14ac:dyDescent="0.35">
      <c r="B23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A30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253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184</v>
      </c>
      <c r="D7" s="10">
        <v>140</v>
      </c>
      <c r="E7" s="10">
        <v>11</v>
      </c>
      <c r="F7" s="10">
        <v>25</v>
      </c>
      <c r="G7" s="10"/>
      <c r="H7" s="10">
        <v>18</v>
      </c>
      <c r="I7" s="10">
        <v>33</v>
      </c>
      <c r="J7" s="10">
        <v>18</v>
      </c>
      <c r="K7" s="10">
        <v>23</v>
      </c>
      <c r="L7" s="10">
        <v>34</v>
      </c>
      <c r="M7" s="10">
        <v>4</v>
      </c>
      <c r="N7" s="10">
        <v>33</v>
      </c>
      <c r="O7" s="10">
        <v>4</v>
      </c>
      <c r="P7" s="10">
        <v>1</v>
      </c>
      <c r="Q7" s="10">
        <v>3</v>
      </c>
      <c r="R7" s="10">
        <v>1</v>
      </c>
      <c r="S7" s="10">
        <v>3</v>
      </c>
      <c r="T7" s="10">
        <v>4</v>
      </c>
      <c r="U7" s="10">
        <v>1</v>
      </c>
      <c r="V7" s="10">
        <v>1</v>
      </c>
      <c r="W7" s="10" t="s">
        <v>69</v>
      </c>
      <c r="X7" s="10">
        <v>3</v>
      </c>
      <c r="Y7" s="10"/>
      <c r="Z7" s="10">
        <v>180</v>
      </c>
      <c r="AA7" s="10">
        <v>2</v>
      </c>
    </row>
    <row r="8" spans="2:27" ht="29" x14ac:dyDescent="0.35">
      <c r="B8" s="17" t="s">
        <v>237</v>
      </c>
      <c r="C8" s="16">
        <v>0.342391304347826</v>
      </c>
      <c r="D8" s="16">
        <v>0.35</v>
      </c>
      <c r="E8" s="16">
        <v>0.36363636363636398</v>
      </c>
      <c r="F8" s="16">
        <v>0.28000000000000003</v>
      </c>
      <c r="G8" s="16"/>
      <c r="H8" s="16">
        <v>0.38888888888888901</v>
      </c>
      <c r="I8" s="16">
        <v>0.33333333333333298</v>
      </c>
      <c r="J8" s="16">
        <v>0.22222222222222199</v>
      </c>
      <c r="K8" s="16">
        <v>0.434782608695652</v>
      </c>
      <c r="L8" s="16">
        <v>0.38235294117647101</v>
      </c>
      <c r="M8" s="16">
        <v>0.5</v>
      </c>
      <c r="N8" s="16">
        <v>0.27272727272727298</v>
      </c>
      <c r="O8" s="16">
        <v>0.25</v>
      </c>
      <c r="P8" s="16">
        <v>0</v>
      </c>
      <c r="Q8" s="16">
        <v>0.33333333333333298</v>
      </c>
      <c r="R8" s="16">
        <v>0</v>
      </c>
      <c r="S8" s="16">
        <v>0.66666666666666696</v>
      </c>
      <c r="T8" s="16">
        <v>0.5</v>
      </c>
      <c r="U8" s="16">
        <v>0</v>
      </c>
      <c r="V8" s="16">
        <v>0</v>
      </c>
      <c r="W8" s="16" t="s">
        <v>70</v>
      </c>
      <c r="X8" s="16">
        <v>0.33333333333333298</v>
      </c>
      <c r="Y8" s="16"/>
      <c r="Z8" s="16">
        <v>0.35</v>
      </c>
      <c r="AA8" s="16">
        <v>0</v>
      </c>
    </row>
    <row r="9" spans="2:27" ht="29" x14ac:dyDescent="0.35">
      <c r="B9" s="17" t="s">
        <v>238</v>
      </c>
      <c r="C9" s="16">
        <v>0.33152173913043498</v>
      </c>
      <c r="D9" s="16">
        <v>0.32142857142857101</v>
      </c>
      <c r="E9" s="16">
        <v>0.36363636363636398</v>
      </c>
      <c r="F9" s="16">
        <v>0.32</v>
      </c>
      <c r="G9" s="16"/>
      <c r="H9" s="16">
        <v>0.22222222222222199</v>
      </c>
      <c r="I9" s="16">
        <v>0.27272727272727298</v>
      </c>
      <c r="J9" s="16">
        <v>0.33333333333333298</v>
      </c>
      <c r="K9" s="16">
        <v>0.26086956521739102</v>
      </c>
      <c r="L9" s="16">
        <v>0.441176470588235</v>
      </c>
      <c r="M9" s="16">
        <v>0</v>
      </c>
      <c r="N9" s="16">
        <v>0.54545454545454497</v>
      </c>
      <c r="O9" s="16">
        <v>0</v>
      </c>
      <c r="P9" s="16">
        <v>0</v>
      </c>
      <c r="Q9" s="16">
        <v>0.33333333333333298</v>
      </c>
      <c r="R9" s="16">
        <v>0</v>
      </c>
      <c r="S9" s="16">
        <v>0</v>
      </c>
      <c r="T9" s="16">
        <v>0.5</v>
      </c>
      <c r="U9" s="16">
        <v>0</v>
      </c>
      <c r="V9" s="16">
        <v>0</v>
      </c>
      <c r="W9" s="16" t="s">
        <v>70</v>
      </c>
      <c r="X9" s="16">
        <v>0</v>
      </c>
      <c r="Y9" s="16"/>
      <c r="Z9" s="16">
        <v>0.32222222222222202</v>
      </c>
      <c r="AA9" s="16">
        <v>0.5</v>
      </c>
    </row>
    <row r="10" spans="2:27" ht="29" x14ac:dyDescent="0.35">
      <c r="B10" s="17" t="s">
        <v>239</v>
      </c>
      <c r="C10" s="16">
        <v>0.29347826086956502</v>
      </c>
      <c r="D10" s="16">
        <v>0.3</v>
      </c>
      <c r="E10" s="16">
        <v>0.18181818181818199</v>
      </c>
      <c r="F10" s="16">
        <v>0.24</v>
      </c>
      <c r="G10" s="16"/>
      <c r="H10" s="16">
        <v>0.27777777777777801</v>
      </c>
      <c r="I10" s="16">
        <v>0.45454545454545497</v>
      </c>
      <c r="J10" s="16">
        <v>5.5555555555555601E-2</v>
      </c>
      <c r="K10" s="16">
        <v>0.26086956521739102</v>
      </c>
      <c r="L10" s="16">
        <v>0.23529411764705899</v>
      </c>
      <c r="M10" s="16">
        <v>0.5</v>
      </c>
      <c r="N10" s="16">
        <v>0.30303030303030298</v>
      </c>
      <c r="O10" s="16">
        <v>0.25</v>
      </c>
      <c r="P10" s="16">
        <v>0</v>
      </c>
      <c r="Q10" s="16">
        <v>0.66666666666666696</v>
      </c>
      <c r="R10" s="16">
        <v>1</v>
      </c>
      <c r="S10" s="16">
        <v>0.33333333333333298</v>
      </c>
      <c r="T10" s="16">
        <v>0.25</v>
      </c>
      <c r="U10" s="16">
        <v>0</v>
      </c>
      <c r="V10" s="16">
        <v>0</v>
      </c>
      <c r="W10" s="16" t="s">
        <v>70</v>
      </c>
      <c r="X10" s="16">
        <v>0.33333333333333298</v>
      </c>
      <c r="Y10" s="16"/>
      <c r="Z10" s="16">
        <v>0.29444444444444401</v>
      </c>
      <c r="AA10" s="16">
        <v>0.5</v>
      </c>
    </row>
    <row r="11" spans="2:27" x14ac:dyDescent="0.35">
      <c r="B11" s="17" t="s">
        <v>240</v>
      </c>
      <c r="C11" s="16">
        <v>0.27173913043478298</v>
      </c>
      <c r="D11" s="16">
        <v>0.27142857142857102</v>
      </c>
      <c r="E11" s="16">
        <v>0.18181818181818199</v>
      </c>
      <c r="F11" s="16">
        <v>0.28000000000000003</v>
      </c>
      <c r="G11" s="16"/>
      <c r="H11" s="16">
        <v>0.16666666666666699</v>
      </c>
      <c r="I11" s="16">
        <v>0.36363636363636398</v>
      </c>
      <c r="J11" s="16">
        <v>0.11111111111111099</v>
      </c>
      <c r="K11" s="16">
        <v>0.13043478260869601</v>
      </c>
      <c r="L11" s="16">
        <v>0.38235294117647101</v>
      </c>
      <c r="M11" s="16">
        <v>0</v>
      </c>
      <c r="N11" s="16">
        <v>0.39393939393939398</v>
      </c>
      <c r="O11" s="16">
        <v>0</v>
      </c>
      <c r="P11" s="16">
        <v>0</v>
      </c>
      <c r="Q11" s="16">
        <v>0</v>
      </c>
      <c r="R11" s="16">
        <v>0</v>
      </c>
      <c r="S11" s="16">
        <v>0.33333333333333298</v>
      </c>
      <c r="T11" s="16">
        <v>0.5</v>
      </c>
      <c r="U11" s="16">
        <v>0</v>
      </c>
      <c r="V11" s="16">
        <v>0</v>
      </c>
      <c r="W11" s="16" t="s">
        <v>70</v>
      </c>
      <c r="X11" s="16">
        <v>0.33333333333333298</v>
      </c>
      <c r="Y11" s="16"/>
      <c r="Z11" s="16">
        <v>0.266666666666667</v>
      </c>
      <c r="AA11" s="16">
        <v>0.5</v>
      </c>
    </row>
    <row r="12" spans="2:27" x14ac:dyDescent="0.35">
      <c r="B12" s="17" t="s">
        <v>241</v>
      </c>
      <c r="C12" s="16">
        <v>0.26630434782608697</v>
      </c>
      <c r="D12" s="16">
        <v>0.29285714285714298</v>
      </c>
      <c r="E12" s="16">
        <v>0.18181818181818199</v>
      </c>
      <c r="F12" s="16">
        <v>0.16</v>
      </c>
      <c r="G12" s="16"/>
      <c r="H12" s="16">
        <v>0.22222222222222199</v>
      </c>
      <c r="I12" s="16">
        <v>0.30303030303030298</v>
      </c>
      <c r="J12" s="16">
        <v>5.5555555555555601E-2</v>
      </c>
      <c r="K12" s="16">
        <v>0.34782608695652201</v>
      </c>
      <c r="L12" s="16">
        <v>0.29411764705882398</v>
      </c>
      <c r="M12" s="16">
        <v>0.75</v>
      </c>
      <c r="N12" s="16">
        <v>0.27272727272727298</v>
      </c>
      <c r="O12" s="16">
        <v>0</v>
      </c>
      <c r="P12" s="16">
        <v>1</v>
      </c>
      <c r="Q12" s="16">
        <v>0</v>
      </c>
      <c r="R12" s="16">
        <v>0</v>
      </c>
      <c r="S12" s="16">
        <v>0.33333333333333298</v>
      </c>
      <c r="T12" s="16">
        <v>0.25</v>
      </c>
      <c r="U12" s="16">
        <v>0</v>
      </c>
      <c r="V12" s="16">
        <v>0</v>
      </c>
      <c r="W12" s="16" t="s">
        <v>70</v>
      </c>
      <c r="X12" s="16">
        <v>0.33333333333333298</v>
      </c>
      <c r="Y12" s="16"/>
      <c r="Z12" s="16">
        <v>0.266666666666667</v>
      </c>
      <c r="AA12" s="16">
        <v>0.5</v>
      </c>
    </row>
    <row r="13" spans="2:27" ht="29" x14ac:dyDescent="0.35">
      <c r="B13" s="17" t="s">
        <v>242</v>
      </c>
      <c r="C13" s="16">
        <v>0.21195652173912999</v>
      </c>
      <c r="D13" s="16">
        <v>0.23571428571428599</v>
      </c>
      <c r="E13" s="16">
        <v>0</v>
      </c>
      <c r="F13" s="16">
        <v>0.16</v>
      </c>
      <c r="G13" s="16"/>
      <c r="H13" s="16">
        <v>0.16666666666666699</v>
      </c>
      <c r="I13" s="16">
        <v>0.12121212121212099</v>
      </c>
      <c r="J13" s="16">
        <v>0.22222222222222199</v>
      </c>
      <c r="K13" s="16">
        <v>0.26086956521739102</v>
      </c>
      <c r="L13" s="16">
        <v>0.23529411764705899</v>
      </c>
      <c r="M13" s="16">
        <v>0</v>
      </c>
      <c r="N13" s="16">
        <v>0.27272727272727298</v>
      </c>
      <c r="O13" s="16">
        <v>0.25</v>
      </c>
      <c r="P13" s="16">
        <v>0</v>
      </c>
      <c r="Q13" s="16">
        <v>0</v>
      </c>
      <c r="R13" s="16">
        <v>1</v>
      </c>
      <c r="S13" s="16">
        <v>0.33333333333333298</v>
      </c>
      <c r="T13" s="16">
        <v>0.25</v>
      </c>
      <c r="U13" s="16">
        <v>0</v>
      </c>
      <c r="V13" s="16">
        <v>0</v>
      </c>
      <c r="W13" s="16" t="s">
        <v>70</v>
      </c>
      <c r="X13" s="16">
        <v>0.33333333333333298</v>
      </c>
      <c r="Y13" s="16"/>
      <c r="Z13" s="16">
        <v>0.21666666666666701</v>
      </c>
      <c r="AA13" s="16">
        <v>0</v>
      </c>
    </row>
    <row r="14" spans="2:27" ht="29" x14ac:dyDescent="0.35">
      <c r="B14" s="17" t="s">
        <v>243</v>
      </c>
      <c r="C14" s="16">
        <v>0.19565217391304299</v>
      </c>
      <c r="D14" s="16">
        <v>0.17857142857142899</v>
      </c>
      <c r="E14" s="16">
        <v>0.27272727272727298</v>
      </c>
      <c r="F14" s="16">
        <v>0.24</v>
      </c>
      <c r="G14" s="16"/>
      <c r="H14" s="16">
        <v>0.16666666666666699</v>
      </c>
      <c r="I14" s="16">
        <v>0.18181818181818199</v>
      </c>
      <c r="J14" s="16">
        <v>0.16666666666666699</v>
      </c>
      <c r="K14" s="16">
        <v>0.217391304347826</v>
      </c>
      <c r="L14" s="16">
        <v>0.35294117647058798</v>
      </c>
      <c r="M14" s="16">
        <v>0</v>
      </c>
      <c r="N14" s="16">
        <v>9.0909090909090898E-2</v>
      </c>
      <c r="O14" s="16">
        <v>0</v>
      </c>
      <c r="P14" s="16">
        <v>0</v>
      </c>
      <c r="Q14" s="16">
        <v>0.33333333333333298</v>
      </c>
      <c r="R14" s="16">
        <v>0</v>
      </c>
      <c r="S14" s="16">
        <v>0.33333333333333298</v>
      </c>
      <c r="T14" s="16">
        <v>0.5</v>
      </c>
      <c r="U14" s="16">
        <v>0</v>
      </c>
      <c r="V14" s="16">
        <v>0</v>
      </c>
      <c r="W14" s="16" t="s">
        <v>70</v>
      </c>
      <c r="X14" s="16">
        <v>0</v>
      </c>
      <c r="Y14" s="16"/>
      <c r="Z14" s="16">
        <v>0.2</v>
      </c>
      <c r="AA14" s="16">
        <v>0</v>
      </c>
    </row>
    <row r="15" spans="2:27" ht="43.5" x14ac:dyDescent="0.35">
      <c r="B15" s="17" t="s">
        <v>244</v>
      </c>
      <c r="C15" s="16">
        <v>0.17934782608695701</v>
      </c>
      <c r="D15" s="16">
        <v>0.17857142857142899</v>
      </c>
      <c r="E15" s="16">
        <v>9.0909090909090898E-2</v>
      </c>
      <c r="F15" s="16">
        <v>0.2</v>
      </c>
      <c r="G15" s="16"/>
      <c r="H15" s="16">
        <v>0.27777777777777801</v>
      </c>
      <c r="I15" s="16">
        <v>0.18181818181818199</v>
      </c>
      <c r="J15" s="16">
        <v>0.11111111111111099</v>
      </c>
      <c r="K15" s="16">
        <v>0.26086956521739102</v>
      </c>
      <c r="L15" s="16">
        <v>0.11764705882352899</v>
      </c>
      <c r="M15" s="16">
        <v>0.25</v>
      </c>
      <c r="N15" s="16">
        <v>0.15151515151515199</v>
      </c>
      <c r="O15" s="16">
        <v>0.25</v>
      </c>
      <c r="P15" s="16">
        <v>0</v>
      </c>
      <c r="Q15" s="16">
        <v>0.33333333333333298</v>
      </c>
      <c r="R15" s="16">
        <v>1</v>
      </c>
      <c r="S15" s="16">
        <v>0</v>
      </c>
      <c r="T15" s="16">
        <v>0</v>
      </c>
      <c r="U15" s="16">
        <v>0</v>
      </c>
      <c r="V15" s="16">
        <v>0</v>
      </c>
      <c r="W15" s="16" t="s">
        <v>70</v>
      </c>
      <c r="X15" s="16">
        <v>0.33333333333333298</v>
      </c>
      <c r="Y15" s="16"/>
      <c r="Z15" s="16">
        <v>0.18333333333333299</v>
      </c>
      <c r="AA15" s="16">
        <v>0</v>
      </c>
    </row>
    <row r="16" spans="2:27" ht="29" x14ac:dyDescent="0.35">
      <c r="B16" s="17" t="s">
        <v>245</v>
      </c>
      <c r="C16" s="16">
        <v>0.16304347826087001</v>
      </c>
      <c r="D16" s="16">
        <v>0.185714285714286</v>
      </c>
      <c r="E16" s="16">
        <v>0.18181818181818199</v>
      </c>
      <c r="F16" s="16">
        <v>0.04</v>
      </c>
      <c r="G16" s="16"/>
      <c r="H16" s="16">
        <v>0.16666666666666699</v>
      </c>
      <c r="I16" s="16">
        <v>0.15151515151515199</v>
      </c>
      <c r="J16" s="16">
        <v>0.11111111111111099</v>
      </c>
      <c r="K16" s="16">
        <v>0.26086956521739102</v>
      </c>
      <c r="L16" s="16">
        <v>0.14705882352941199</v>
      </c>
      <c r="M16" s="16">
        <v>0.25</v>
      </c>
      <c r="N16" s="16">
        <v>0.12121212121212099</v>
      </c>
      <c r="O16" s="16">
        <v>0.25</v>
      </c>
      <c r="P16" s="16">
        <v>0</v>
      </c>
      <c r="Q16" s="16">
        <v>0.33333333333333298</v>
      </c>
      <c r="R16" s="16">
        <v>0</v>
      </c>
      <c r="S16" s="16">
        <v>0</v>
      </c>
      <c r="T16" s="16">
        <v>0</v>
      </c>
      <c r="U16" s="16">
        <v>0</v>
      </c>
      <c r="V16" s="16">
        <v>1</v>
      </c>
      <c r="W16" s="16" t="s">
        <v>70</v>
      </c>
      <c r="X16" s="16">
        <v>0.33333333333333298</v>
      </c>
      <c r="Y16" s="16"/>
      <c r="Z16" s="16">
        <v>0.16666666666666699</v>
      </c>
      <c r="AA16" s="16">
        <v>0</v>
      </c>
    </row>
    <row r="17" spans="2:27" ht="29" x14ac:dyDescent="0.35">
      <c r="B17" s="17" t="s">
        <v>246</v>
      </c>
      <c r="C17" s="16">
        <v>0.15217391304347799</v>
      </c>
      <c r="D17" s="16">
        <v>0.157142857142857</v>
      </c>
      <c r="E17" s="16">
        <v>9.0909090909090898E-2</v>
      </c>
      <c r="F17" s="16">
        <v>0.12</v>
      </c>
      <c r="G17" s="16"/>
      <c r="H17" s="16">
        <v>5.5555555555555601E-2</v>
      </c>
      <c r="I17" s="16">
        <v>0.21212121212121199</v>
      </c>
      <c r="J17" s="16">
        <v>0.16666666666666699</v>
      </c>
      <c r="K17" s="16">
        <v>8.6956521739130405E-2</v>
      </c>
      <c r="L17" s="16">
        <v>8.8235294117647106E-2</v>
      </c>
      <c r="M17" s="16">
        <v>0.5</v>
      </c>
      <c r="N17" s="16">
        <v>0.24242424242424199</v>
      </c>
      <c r="O17" s="16">
        <v>0.25</v>
      </c>
      <c r="P17" s="16">
        <v>0</v>
      </c>
      <c r="Q17" s="16">
        <v>0</v>
      </c>
      <c r="R17" s="16">
        <v>1</v>
      </c>
      <c r="S17" s="16">
        <v>0</v>
      </c>
      <c r="T17" s="16">
        <v>0</v>
      </c>
      <c r="U17" s="16">
        <v>0</v>
      </c>
      <c r="V17" s="16">
        <v>0</v>
      </c>
      <c r="W17" s="16" t="s">
        <v>70</v>
      </c>
      <c r="X17" s="16">
        <v>0</v>
      </c>
      <c r="Y17" s="16"/>
      <c r="Z17" s="16">
        <v>0.15</v>
      </c>
      <c r="AA17" s="16">
        <v>0</v>
      </c>
    </row>
    <row r="18" spans="2:27" ht="29" x14ac:dyDescent="0.35">
      <c r="B18" s="17" t="s">
        <v>247</v>
      </c>
      <c r="C18" s="16">
        <v>0.14673913043478301</v>
      </c>
      <c r="D18" s="16">
        <v>0.15</v>
      </c>
      <c r="E18" s="16">
        <v>0</v>
      </c>
      <c r="F18" s="16">
        <v>0.16</v>
      </c>
      <c r="G18" s="16"/>
      <c r="H18" s="16">
        <v>5.5555555555555601E-2</v>
      </c>
      <c r="I18" s="16">
        <v>0.27272727272727298</v>
      </c>
      <c r="J18" s="16">
        <v>0.11111111111111099</v>
      </c>
      <c r="K18" s="16">
        <v>0.13043478260869601</v>
      </c>
      <c r="L18" s="16">
        <v>8.8235294117647106E-2</v>
      </c>
      <c r="M18" s="16">
        <v>0</v>
      </c>
      <c r="N18" s="16">
        <v>0.24242424242424199</v>
      </c>
      <c r="O18" s="16">
        <v>0</v>
      </c>
      <c r="P18" s="16">
        <v>0</v>
      </c>
      <c r="Q18" s="16">
        <v>0.33333333333333298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 t="s">
        <v>70</v>
      </c>
      <c r="X18" s="16">
        <v>0</v>
      </c>
      <c r="Y18" s="16"/>
      <c r="Z18" s="16">
        <v>0.13888888888888901</v>
      </c>
      <c r="AA18" s="16">
        <v>1</v>
      </c>
    </row>
    <row r="19" spans="2:27" ht="43.5" x14ac:dyDescent="0.35">
      <c r="B19" s="17" t="s">
        <v>248</v>
      </c>
      <c r="C19" s="16">
        <v>0.141304347826087</v>
      </c>
      <c r="D19" s="16">
        <v>0.16428571428571401</v>
      </c>
      <c r="E19" s="16">
        <v>9.0909090909090898E-2</v>
      </c>
      <c r="F19" s="16">
        <v>0.08</v>
      </c>
      <c r="G19" s="16"/>
      <c r="H19" s="16">
        <v>0.16666666666666699</v>
      </c>
      <c r="I19" s="16">
        <v>0.12121212121212099</v>
      </c>
      <c r="J19" s="16">
        <v>0.16666666666666699</v>
      </c>
      <c r="K19" s="16">
        <v>0.173913043478261</v>
      </c>
      <c r="L19" s="16">
        <v>5.8823529411764698E-2</v>
      </c>
      <c r="M19" s="16">
        <v>0.75</v>
      </c>
      <c r="N19" s="16">
        <v>0.12121212121212099</v>
      </c>
      <c r="O19" s="16">
        <v>0</v>
      </c>
      <c r="P19" s="16">
        <v>0</v>
      </c>
      <c r="Q19" s="16">
        <v>0.33333333333333298</v>
      </c>
      <c r="R19" s="16">
        <v>0</v>
      </c>
      <c r="S19" s="16">
        <v>0.33333333333333298</v>
      </c>
      <c r="T19" s="16">
        <v>0</v>
      </c>
      <c r="U19" s="16">
        <v>0</v>
      </c>
      <c r="V19" s="16">
        <v>0</v>
      </c>
      <c r="W19" s="16" t="s">
        <v>70</v>
      </c>
      <c r="X19" s="16">
        <v>0.33333333333333298</v>
      </c>
      <c r="Y19" s="16"/>
      <c r="Z19" s="16">
        <v>0.14444444444444399</v>
      </c>
      <c r="AA19" s="16">
        <v>0</v>
      </c>
    </row>
    <row r="20" spans="2:27" ht="43.5" x14ac:dyDescent="0.35">
      <c r="B20" s="17" t="s">
        <v>249</v>
      </c>
      <c r="C20" s="16">
        <v>0.13586956521739099</v>
      </c>
      <c r="D20" s="16">
        <v>0.157142857142857</v>
      </c>
      <c r="E20" s="16">
        <v>9.0909090909090898E-2</v>
      </c>
      <c r="F20" s="16">
        <v>0.08</v>
      </c>
      <c r="G20" s="16"/>
      <c r="H20" s="16">
        <v>5.5555555555555601E-2</v>
      </c>
      <c r="I20" s="16">
        <v>9.0909090909090898E-2</v>
      </c>
      <c r="J20" s="16">
        <v>0.27777777777777801</v>
      </c>
      <c r="K20" s="16">
        <v>0.217391304347826</v>
      </c>
      <c r="L20" s="16">
        <v>0.20588235294117599</v>
      </c>
      <c r="M20" s="16">
        <v>0.25</v>
      </c>
      <c r="N20" s="16">
        <v>6.0606060606060601E-2</v>
      </c>
      <c r="O20" s="16">
        <v>0</v>
      </c>
      <c r="P20" s="16">
        <v>0</v>
      </c>
      <c r="Q20" s="16">
        <v>0</v>
      </c>
      <c r="R20" s="16">
        <v>0</v>
      </c>
      <c r="S20" s="16">
        <v>0.33333333333333298</v>
      </c>
      <c r="T20" s="16">
        <v>0</v>
      </c>
      <c r="U20" s="16">
        <v>0</v>
      </c>
      <c r="V20" s="16">
        <v>0</v>
      </c>
      <c r="W20" s="16" t="s">
        <v>70</v>
      </c>
      <c r="X20" s="16">
        <v>0</v>
      </c>
      <c r="Y20" s="16"/>
      <c r="Z20" s="16">
        <v>0.13888888888888901</v>
      </c>
      <c r="AA20" s="16">
        <v>0</v>
      </c>
    </row>
    <row r="21" spans="2:27" ht="29" x14ac:dyDescent="0.35">
      <c r="B21" s="17" t="s">
        <v>250</v>
      </c>
      <c r="C21" s="16">
        <v>0.13043478260869601</v>
      </c>
      <c r="D21" s="16">
        <v>0.114285714285714</v>
      </c>
      <c r="E21" s="16">
        <v>0.18181818181818199</v>
      </c>
      <c r="F21" s="16">
        <v>0.2</v>
      </c>
      <c r="G21" s="16"/>
      <c r="H21" s="16">
        <v>0.11111111111111099</v>
      </c>
      <c r="I21" s="16">
        <v>9.0909090909090898E-2</v>
      </c>
      <c r="J21" s="16">
        <v>0.11111111111111099</v>
      </c>
      <c r="K21" s="16">
        <v>0.13043478260869601</v>
      </c>
      <c r="L21" s="16">
        <v>8.8235294117647106E-2</v>
      </c>
      <c r="M21" s="16">
        <v>0.25</v>
      </c>
      <c r="N21" s="16">
        <v>0.24242424242424199</v>
      </c>
      <c r="O21" s="16">
        <v>0</v>
      </c>
      <c r="P21" s="16">
        <v>0</v>
      </c>
      <c r="Q21" s="16">
        <v>0.33333333333333298</v>
      </c>
      <c r="R21" s="16">
        <v>0</v>
      </c>
      <c r="S21" s="16">
        <v>0</v>
      </c>
      <c r="T21" s="16">
        <v>0.25</v>
      </c>
      <c r="U21" s="16">
        <v>0</v>
      </c>
      <c r="V21" s="16">
        <v>0</v>
      </c>
      <c r="W21" s="16" t="s">
        <v>70</v>
      </c>
      <c r="X21" s="16">
        <v>0</v>
      </c>
      <c r="Y21" s="16"/>
      <c r="Z21" s="16">
        <v>0.122222222222222</v>
      </c>
      <c r="AA21" s="16">
        <v>1</v>
      </c>
    </row>
    <row r="22" spans="2:27" ht="29" x14ac:dyDescent="0.35">
      <c r="B22" s="17" t="s">
        <v>251</v>
      </c>
      <c r="C22" s="16">
        <v>9.2391304347826095E-2</v>
      </c>
      <c r="D22" s="16">
        <v>9.2857142857142902E-2</v>
      </c>
      <c r="E22" s="16">
        <v>9.0909090909090898E-2</v>
      </c>
      <c r="F22" s="16">
        <v>0.12</v>
      </c>
      <c r="G22" s="16"/>
      <c r="H22" s="16">
        <v>5.5555555555555601E-2</v>
      </c>
      <c r="I22" s="16">
        <v>9.0909090909090898E-2</v>
      </c>
      <c r="J22" s="16">
        <v>5.5555555555555601E-2</v>
      </c>
      <c r="K22" s="16">
        <v>0.13043478260869601</v>
      </c>
      <c r="L22" s="16">
        <v>5.8823529411764698E-2</v>
      </c>
      <c r="M22" s="16">
        <v>0.25</v>
      </c>
      <c r="N22" s="16">
        <v>9.0909090909090898E-2</v>
      </c>
      <c r="O22" s="16">
        <v>0</v>
      </c>
      <c r="P22" s="16">
        <v>0</v>
      </c>
      <c r="Q22" s="16">
        <v>0</v>
      </c>
      <c r="R22" s="16">
        <v>1</v>
      </c>
      <c r="S22" s="16">
        <v>0.33333333333333298</v>
      </c>
      <c r="T22" s="16">
        <v>0.25</v>
      </c>
      <c r="U22" s="16">
        <v>0</v>
      </c>
      <c r="V22" s="16">
        <v>0</v>
      </c>
      <c r="W22" s="16" t="s">
        <v>70</v>
      </c>
      <c r="X22" s="16">
        <v>0</v>
      </c>
      <c r="Y22" s="16"/>
      <c r="Z22" s="16">
        <v>8.8888888888888906E-2</v>
      </c>
      <c r="AA22" s="16">
        <v>0.5</v>
      </c>
    </row>
    <row r="23" spans="2:27" ht="29" x14ac:dyDescent="0.35">
      <c r="B23" s="17" t="s">
        <v>252</v>
      </c>
      <c r="C23" s="16">
        <v>5.4347826086956499E-2</v>
      </c>
      <c r="D23" s="16">
        <v>5.7142857142857099E-2</v>
      </c>
      <c r="E23" s="16">
        <v>0.18181818181818199</v>
      </c>
      <c r="F23" s="16">
        <v>0</v>
      </c>
      <c r="G23" s="16"/>
      <c r="H23" s="16">
        <v>0.11111111111111099</v>
      </c>
      <c r="I23" s="16">
        <v>6.0606060606060601E-2</v>
      </c>
      <c r="J23" s="16">
        <v>0.11111111111111099</v>
      </c>
      <c r="K23" s="16">
        <v>0</v>
      </c>
      <c r="L23" s="16">
        <v>5.8823529411764698E-2</v>
      </c>
      <c r="M23" s="16">
        <v>0</v>
      </c>
      <c r="N23" s="16">
        <v>6.0606060606060601E-2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 t="s">
        <v>70</v>
      </c>
      <c r="X23" s="16">
        <v>0</v>
      </c>
      <c r="Y23" s="16"/>
      <c r="Z23" s="16">
        <v>5.5555555555555601E-2</v>
      </c>
      <c r="AA23" s="16">
        <v>0</v>
      </c>
    </row>
    <row r="24" spans="2:27" x14ac:dyDescent="0.35">
      <c r="B24" s="17" t="s">
        <v>54</v>
      </c>
      <c r="C24" s="16">
        <v>5.4347826086956499E-2</v>
      </c>
      <c r="D24" s="16">
        <v>0.05</v>
      </c>
      <c r="E24" s="16">
        <v>9.0909090909090898E-2</v>
      </c>
      <c r="F24" s="16">
        <v>0.08</v>
      </c>
      <c r="G24" s="16"/>
      <c r="H24" s="16">
        <v>0.11111111111111099</v>
      </c>
      <c r="I24" s="16">
        <v>9.0909090909090898E-2</v>
      </c>
      <c r="J24" s="16">
        <v>0.11111111111111099</v>
      </c>
      <c r="K24" s="16">
        <v>0</v>
      </c>
      <c r="L24" s="16">
        <v>0</v>
      </c>
      <c r="M24" s="16">
        <v>0</v>
      </c>
      <c r="N24" s="16">
        <v>3.03030303030303E-2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 t="s">
        <v>70</v>
      </c>
      <c r="X24" s="16">
        <v>0.33333333333333298</v>
      </c>
      <c r="Y24" s="16"/>
      <c r="Z24" s="16">
        <v>5.5555555555555601E-2</v>
      </c>
      <c r="AA24" s="16">
        <v>0</v>
      </c>
    </row>
    <row r="25" spans="2:27" x14ac:dyDescent="0.35">
      <c r="B25" s="17" t="s">
        <v>68</v>
      </c>
      <c r="C25" s="18">
        <v>2.1739130434782601E-2</v>
      </c>
      <c r="D25" s="18">
        <v>1.4285714285714299E-2</v>
      </c>
      <c r="E25" s="18">
        <v>0</v>
      </c>
      <c r="F25" s="18">
        <v>0.08</v>
      </c>
      <c r="G25" s="18"/>
      <c r="H25" s="18">
        <v>0</v>
      </c>
      <c r="I25" s="18">
        <v>6.0606060606060601E-2</v>
      </c>
      <c r="J25" s="18">
        <v>5.5555555555555601E-2</v>
      </c>
      <c r="K25" s="18">
        <v>4.3478260869565202E-2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 t="s">
        <v>70</v>
      </c>
      <c r="X25" s="18">
        <v>0</v>
      </c>
      <c r="Y25" s="18"/>
      <c r="Z25" s="18">
        <v>2.2222222222222199E-2</v>
      </c>
      <c r="AA25" s="18">
        <v>0</v>
      </c>
    </row>
    <row r="26" spans="2:27" x14ac:dyDescent="0.35">
      <c r="B26" s="15" t="s">
        <v>254</v>
      </c>
    </row>
    <row r="27" spans="2:27" x14ac:dyDescent="0.35">
      <c r="B27" t="s">
        <v>48</v>
      </c>
    </row>
    <row r="28" spans="2:27" x14ac:dyDescent="0.35">
      <c r="B28" t="s">
        <v>49</v>
      </c>
    </row>
    <row r="30" spans="2:27" x14ac:dyDescent="0.35">
      <c r="B30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J17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29" t="s">
        <v>265</v>
      </c>
      <c r="E2" s="25"/>
      <c r="F2" s="25"/>
      <c r="G2" s="25"/>
      <c r="H2" s="25"/>
      <c r="I2" s="25"/>
      <c r="J2" s="25"/>
    </row>
    <row r="6" spans="2:10" ht="50" customHeight="1" x14ac:dyDescent="0.35">
      <c r="B6" s="19" t="s">
        <v>15</v>
      </c>
      <c r="C6" s="19" t="s">
        <v>255</v>
      </c>
      <c r="D6" s="19" t="s">
        <v>256</v>
      </c>
      <c r="E6" s="19" t="s">
        <v>257</v>
      </c>
      <c r="F6" s="19" t="s">
        <v>258</v>
      </c>
      <c r="G6" s="19" t="s">
        <v>259</v>
      </c>
      <c r="H6" s="19" t="s">
        <v>260</v>
      </c>
      <c r="I6" s="19" t="s">
        <v>261</v>
      </c>
    </row>
    <row r="7" spans="2:10" ht="29" x14ac:dyDescent="0.35">
      <c r="B7" s="17" t="s">
        <v>262</v>
      </c>
      <c r="C7" s="16">
        <v>0.53600000000000003</v>
      </c>
      <c r="D7" s="16">
        <v>0.45066666666666699</v>
      </c>
      <c r="E7" s="16">
        <v>0.49333333333333301</v>
      </c>
      <c r="F7" s="16">
        <v>0.44</v>
      </c>
      <c r="G7" s="16">
        <v>0.54400000000000004</v>
      </c>
      <c r="H7" s="16">
        <v>0.40533333333333299</v>
      </c>
      <c r="I7" s="16">
        <v>0.30933333333333302</v>
      </c>
    </row>
    <row r="8" spans="2:10" ht="43.5" x14ac:dyDescent="0.35">
      <c r="B8" s="17" t="s">
        <v>263</v>
      </c>
      <c r="C8" s="16">
        <v>0.32266666666666699</v>
      </c>
      <c r="D8" s="16">
        <v>0.37066666666666698</v>
      </c>
      <c r="E8" s="16">
        <v>0.36533333333333301</v>
      </c>
      <c r="F8" s="16">
        <v>0.38400000000000001</v>
      </c>
      <c r="G8" s="16">
        <v>0.32</v>
      </c>
      <c r="H8" s="16">
        <v>0.34399999999999997</v>
      </c>
      <c r="I8" s="16">
        <v>0.42399999999999999</v>
      </c>
    </row>
    <row r="9" spans="2:10" ht="29" x14ac:dyDescent="0.35">
      <c r="B9" s="17" t="s">
        <v>264</v>
      </c>
      <c r="C9" s="16">
        <v>3.46666666666667E-2</v>
      </c>
      <c r="D9" s="16">
        <v>0.04</v>
      </c>
      <c r="E9" s="16">
        <v>3.7333333333333302E-2</v>
      </c>
      <c r="F9" s="16">
        <v>6.4000000000000001E-2</v>
      </c>
      <c r="G9" s="16">
        <v>2.9333333333333302E-2</v>
      </c>
      <c r="H9" s="16">
        <v>0.104</v>
      </c>
      <c r="I9" s="16">
        <v>0.146666666666667</v>
      </c>
    </row>
    <row r="10" spans="2:10" x14ac:dyDescent="0.35">
      <c r="B10" s="17" t="s">
        <v>54</v>
      </c>
      <c r="C10" s="16">
        <v>0.10666666666666701</v>
      </c>
      <c r="D10" s="16">
        <v>0.13866666666666699</v>
      </c>
      <c r="E10" s="16">
        <v>0.104</v>
      </c>
      <c r="F10" s="16">
        <v>0.112</v>
      </c>
      <c r="G10" s="16">
        <v>0.10666666666666701</v>
      </c>
      <c r="H10" s="16">
        <v>0.146666666666667</v>
      </c>
      <c r="I10" s="16">
        <v>0.12</v>
      </c>
    </row>
    <row r="11" spans="2:10" x14ac:dyDescent="0.35">
      <c r="B11" s="15"/>
      <c r="C11" s="15"/>
      <c r="D11" s="15"/>
      <c r="E11" s="15"/>
      <c r="F11" s="15"/>
      <c r="G11" s="15"/>
      <c r="H11" s="15"/>
      <c r="I11" s="15"/>
    </row>
    <row r="12" spans="2:10" x14ac:dyDescent="0.35">
      <c r="B12" t="s">
        <v>48</v>
      </c>
    </row>
    <row r="13" spans="2:10" x14ac:dyDescent="0.35">
      <c r="B13" t="s">
        <v>49</v>
      </c>
    </row>
    <row r="17" spans="2:2" x14ac:dyDescent="0.35">
      <c r="B17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266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262</v>
      </c>
      <c r="C8" s="16">
        <v>0.53600000000000003</v>
      </c>
      <c r="D8" s="16">
        <v>0.54512635379061403</v>
      </c>
      <c r="E8" s="16">
        <v>0.55172413793103403</v>
      </c>
      <c r="F8" s="16">
        <v>0.47368421052631599</v>
      </c>
      <c r="G8" s="16"/>
      <c r="H8" s="16">
        <v>0.52777777777777801</v>
      </c>
      <c r="I8" s="16">
        <v>0.602739726027397</v>
      </c>
      <c r="J8" s="16">
        <v>0.48648648648648701</v>
      </c>
      <c r="K8" s="16">
        <v>0.5</v>
      </c>
      <c r="L8" s="16">
        <v>0.5</v>
      </c>
      <c r="M8" s="16">
        <v>1</v>
      </c>
      <c r="N8" s="16">
        <v>0.537313432835821</v>
      </c>
      <c r="O8" s="16">
        <v>0.36363636363636398</v>
      </c>
      <c r="P8" s="16">
        <v>1</v>
      </c>
      <c r="Q8" s="16">
        <v>0.75</v>
      </c>
      <c r="R8" s="16">
        <v>0.5</v>
      </c>
      <c r="S8" s="16">
        <v>0.5</v>
      </c>
      <c r="T8" s="16">
        <v>0.55555555555555602</v>
      </c>
      <c r="U8" s="16">
        <v>0</v>
      </c>
      <c r="V8" s="16">
        <v>0.5</v>
      </c>
      <c r="W8" s="16">
        <v>0.5</v>
      </c>
      <c r="X8" s="16">
        <v>0.8</v>
      </c>
      <c r="Y8" s="16"/>
      <c r="Z8" s="16">
        <v>0.539083557951482</v>
      </c>
      <c r="AA8" s="16">
        <v>0.5</v>
      </c>
    </row>
    <row r="9" spans="2:27" ht="43.5" x14ac:dyDescent="0.35">
      <c r="B9" s="17" t="s">
        <v>263</v>
      </c>
      <c r="C9" s="16">
        <v>0.32266666666666699</v>
      </c>
      <c r="D9" s="16">
        <v>0.30685920577617298</v>
      </c>
      <c r="E9" s="16">
        <v>0.44827586206896602</v>
      </c>
      <c r="F9" s="16">
        <v>0.35087719298245601</v>
      </c>
      <c r="G9" s="16"/>
      <c r="H9" s="16">
        <v>0.30555555555555602</v>
      </c>
      <c r="I9" s="16">
        <v>0.24657534246575299</v>
      </c>
      <c r="J9" s="16">
        <v>0.40540540540540498</v>
      </c>
      <c r="K9" s="16">
        <v>0.375</v>
      </c>
      <c r="L9" s="16">
        <v>0.41666666666666702</v>
      </c>
      <c r="M9" s="16">
        <v>0</v>
      </c>
      <c r="N9" s="16">
        <v>0.34328358208955201</v>
      </c>
      <c r="O9" s="16">
        <v>0.27272727272727298</v>
      </c>
      <c r="P9" s="16">
        <v>0</v>
      </c>
      <c r="Q9" s="16">
        <v>0.25</v>
      </c>
      <c r="R9" s="16">
        <v>0.5</v>
      </c>
      <c r="S9" s="16">
        <v>0.33333333333333298</v>
      </c>
      <c r="T9" s="16">
        <v>0.33333333333333298</v>
      </c>
      <c r="U9" s="16">
        <v>0.2</v>
      </c>
      <c r="V9" s="16">
        <v>0</v>
      </c>
      <c r="W9" s="16">
        <v>0</v>
      </c>
      <c r="X9" s="16">
        <v>0</v>
      </c>
      <c r="Y9" s="16"/>
      <c r="Z9" s="16">
        <v>0.320754716981132</v>
      </c>
      <c r="AA9" s="16">
        <v>0</v>
      </c>
    </row>
    <row r="10" spans="2:27" ht="29" x14ac:dyDescent="0.35">
      <c r="B10" s="17" t="s">
        <v>264</v>
      </c>
      <c r="C10" s="16">
        <v>3.46666666666667E-2</v>
      </c>
      <c r="D10" s="16">
        <v>3.9711191335740102E-2</v>
      </c>
      <c r="E10" s="16">
        <v>0</v>
      </c>
      <c r="F10" s="16">
        <v>3.5087719298245598E-2</v>
      </c>
      <c r="G10" s="16"/>
      <c r="H10" s="16">
        <v>0</v>
      </c>
      <c r="I10" s="16">
        <v>6.8493150684931503E-2</v>
      </c>
      <c r="J10" s="16">
        <v>0</v>
      </c>
      <c r="K10" s="16">
        <v>2.0833333333333301E-2</v>
      </c>
      <c r="L10" s="16">
        <v>1.6666666666666701E-2</v>
      </c>
      <c r="M10" s="16">
        <v>0</v>
      </c>
      <c r="N10" s="16">
        <v>1.49253731343284E-2</v>
      </c>
      <c r="O10" s="16">
        <v>9.0909090909090898E-2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0.6</v>
      </c>
      <c r="V10" s="16">
        <v>0.5</v>
      </c>
      <c r="W10" s="16">
        <v>0</v>
      </c>
      <c r="X10" s="16">
        <v>0</v>
      </c>
      <c r="Y10" s="16"/>
      <c r="Z10" s="16">
        <v>3.2345013477088999E-2</v>
      </c>
      <c r="AA10" s="16">
        <v>0.5</v>
      </c>
    </row>
    <row r="11" spans="2:27" x14ac:dyDescent="0.35">
      <c r="B11" s="17" t="s">
        <v>54</v>
      </c>
      <c r="C11" s="18">
        <v>0.10666666666666701</v>
      </c>
      <c r="D11" s="18">
        <v>0.10830324909747301</v>
      </c>
      <c r="E11" s="18">
        <v>0</v>
      </c>
      <c r="F11" s="18">
        <v>0.140350877192982</v>
      </c>
      <c r="G11" s="18"/>
      <c r="H11" s="18">
        <v>0.16666666666666699</v>
      </c>
      <c r="I11" s="18">
        <v>8.2191780821917804E-2</v>
      </c>
      <c r="J11" s="18">
        <v>0.108108108108108</v>
      </c>
      <c r="K11" s="18">
        <v>0.104166666666667</v>
      </c>
      <c r="L11" s="18">
        <v>6.6666666666666693E-2</v>
      </c>
      <c r="M11" s="18">
        <v>0</v>
      </c>
      <c r="N11" s="18">
        <v>0.104477611940299</v>
      </c>
      <c r="O11" s="18">
        <v>0.27272727272727298</v>
      </c>
      <c r="P11" s="18">
        <v>0</v>
      </c>
      <c r="Q11" s="18">
        <v>0</v>
      </c>
      <c r="R11" s="18">
        <v>0</v>
      </c>
      <c r="S11" s="18">
        <v>0.16666666666666699</v>
      </c>
      <c r="T11" s="18">
        <v>0.11111111111111099</v>
      </c>
      <c r="U11" s="18">
        <v>0.2</v>
      </c>
      <c r="V11" s="18">
        <v>0</v>
      </c>
      <c r="W11" s="18">
        <v>0.5</v>
      </c>
      <c r="X11" s="18">
        <v>0.2</v>
      </c>
      <c r="Y11" s="18"/>
      <c r="Z11" s="18">
        <v>0.107816711590297</v>
      </c>
      <c r="AA11" s="18">
        <v>0</v>
      </c>
    </row>
    <row r="12" spans="2:27" x14ac:dyDescent="0.35">
      <c r="B12" s="15"/>
    </row>
    <row r="13" spans="2:27" x14ac:dyDescent="0.35">
      <c r="B13" t="s">
        <v>48</v>
      </c>
    </row>
    <row r="14" spans="2:27" x14ac:dyDescent="0.35">
      <c r="B14" t="s">
        <v>49</v>
      </c>
    </row>
    <row r="16" spans="2:27" x14ac:dyDescent="0.35">
      <c r="B16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267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262</v>
      </c>
      <c r="C8" s="16">
        <v>0.45066666666666699</v>
      </c>
      <c r="D8" s="16">
        <v>0.45126353790613699</v>
      </c>
      <c r="E8" s="16">
        <v>0.48275862068965503</v>
      </c>
      <c r="F8" s="16">
        <v>0.45614035087719301</v>
      </c>
      <c r="G8" s="16"/>
      <c r="H8" s="16">
        <v>0.41666666666666702</v>
      </c>
      <c r="I8" s="16">
        <v>0.43835616438356201</v>
      </c>
      <c r="J8" s="16">
        <v>0.51351351351351304</v>
      </c>
      <c r="K8" s="16">
        <v>0.5</v>
      </c>
      <c r="L8" s="16">
        <v>0.4</v>
      </c>
      <c r="M8" s="16">
        <v>0.8</v>
      </c>
      <c r="N8" s="16">
        <v>0.462686567164179</v>
      </c>
      <c r="O8" s="16">
        <v>0.18181818181818199</v>
      </c>
      <c r="P8" s="16">
        <v>0.33333333333333298</v>
      </c>
      <c r="Q8" s="16">
        <v>0.75</v>
      </c>
      <c r="R8" s="16">
        <v>0.5</v>
      </c>
      <c r="S8" s="16">
        <v>0.33333333333333298</v>
      </c>
      <c r="T8" s="16">
        <v>0.66666666666666696</v>
      </c>
      <c r="U8" s="16">
        <v>0.2</v>
      </c>
      <c r="V8" s="16">
        <v>0.5</v>
      </c>
      <c r="W8" s="16">
        <v>0.5</v>
      </c>
      <c r="X8" s="16">
        <v>0.4</v>
      </c>
      <c r="Y8" s="16"/>
      <c r="Z8" s="16">
        <v>0.44743935309972999</v>
      </c>
      <c r="AA8" s="16">
        <v>0.5</v>
      </c>
    </row>
    <row r="9" spans="2:27" ht="43.5" x14ac:dyDescent="0.35">
      <c r="B9" s="17" t="s">
        <v>263</v>
      </c>
      <c r="C9" s="16">
        <v>0.37066666666666698</v>
      </c>
      <c r="D9" s="16">
        <v>0.37545126353790598</v>
      </c>
      <c r="E9" s="16">
        <v>0.44827586206896602</v>
      </c>
      <c r="F9" s="16">
        <v>0.29824561403508798</v>
      </c>
      <c r="G9" s="16"/>
      <c r="H9" s="16">
        <v>0.36111111111111099</v>
      </c>
      <c r="I9" s="16">
        <v>0.31506849315068503</v>
      </c>
      <c r="J9" s="16">
        <v>0.40540540540540498</v>
      </c>
      <c r="K9" s="16">
        <v>0.39583333333333298</v>
      </c>
      <c r="L9" s="16">
        <v>0.45</v>
      </c>
      <c r="M9" s="16">
        <v>0.2</v>
      </c>
      <c r="N9" s="16">
        <v>0.328358208955224</v>
      </c>
      <c r="O9" s="16">
        <v>0.45454545454545497</v>
      </c>
      <c r="P9" s="16">
        <v>0.33333333333333298</v>
      </c>
      <c r="Q9" s="16">
        <v>0.25</v>
      </c>
      <c r="R9" s="16">
        <v>0.5</v>
      </c>
      <c r="S9" s="16">
        <v>0.66666666666666696</v>
      </c>
      <c r="T9" s="16">
        <v>0.22222222222222199</v>
      </c>
      <c r="U9" s="16">
        <v>0.6</v>
      </c>
      <c r="V9" s="16">
        <v>0.5</v>
      </c>
      <c r="W9" s="16">
        <v>0</v>
      </c>
      <c r="X9" s="16">
        <v>0.2</v>
      </c>
      <c r="Y9" s="16"/>
      <c r="Z9" s="16">
        <v>0.37196765498652301</v>
      </c>
      <c r="AA9" s="16">
        <v>0.5</v>
      </c>
    </row>
    <row r="10" spans="2:27" ht="29" x14ac:dyDescent="0.35">
      <c r="B10" s="17" t="s">
        <v>264</v>
      </c>
      <c r="C10" s="16">
        <v>0.04</v>
      </c>
      <c r="D10" s="16">
        <v>3.2490974729241902E-2</v>
      </c>
      <c r="E10" s="16">
        <v>3.4482758620689703E-2</v>
      </c>
      <c r="F10" s="16">
        <v>8.7719298245614002E-2</v>
      </c>
      <c r="G10" s="16"/>
      <c r="H10" s="16">
        <v>0</v>
      </c>
      <c r="I10" s="16">
        <v>0.10958904109589</v>
      </c>
      <c r="J10" s="16">
        <v>2.7027027027027001E-2</v>
      </c>
      <c r="K10" s="16">
        <v>0</v>
      </c>
      <c r="L10" s="16">
        <v>0.05</v>
      </c>
      <c r="M10" s="16">
        <v>0</v>
      </c>
      <c r="N10" s="16">
        <v>2.9850746268656699E-2</v>
      </c>
      <c r="O10" s="16">
        <v>9.0909090909090898E-2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/>
      <c r="Z10" s="16">
        <v>4.0431266846361197E-2</v>
      </c>
      <c r="AA10" s="16">
        <v>0</v>
      </c>
    </row>
    <row r="11" spans="2:27" x14ac:dyDescent="0.35">
      <c r="B11" s="17" t="s">
        <v>54</v>
      </c>
      <c r="C11" s="18">
        <v>0.13866666666666699</v>
      </c>
      <c r="D11" s="18">
        <v>0.140794223826715</v>
      </c>
      <c r="E11" s="18">
        <v>3.4482758620689703E-2</v>
      </c>
      <c r="F11" s="18">
        <v>0.157894736842105</v>
      </c>
      <c r="G11" s="18"/>
      <c r="H11" s="18">
        <v>0.22222222222222199</v>
      </c>
      <c r="I11" s="18">
        <v>0.13698630136986301</v>
      </c>
      <c r="J11" s="18">
        <v>5.4054054054054099E-2</v>
      </c>
      <c r="K11" s="18">
        <v>0.104166666666667</v>
      </c>
      <c r="L11" s="18">
        <v>0.1</v>
      </c>
      <c r="M11" s="18">
        <v>0</v>
      </c>
      <c r="N11" s="18">
        <v>0.17910447761194001</v>
      </c>
      <c r="O11" s="18">
        <v>0.27272727272727298</v>
      </c>
      <c r="P11" s="18">
        <v>0.33333333333333298</v>
      </c>
      <c r="Q11" s="18">
        <v>0</v>
      </c>
      <c r="R11" s="18">
        <v>0</v>
      </c>
      <c r="S11" s="18">
        <v>0</v>
      </c>
      <c r="T11" s="18">
        <v>0.11111111111111099</v>
      </c>
      <c r="U11" s="18">
        <v>0.2</v>
      </c>
      <c r="V11" s="18">
        <v>0</v>
      </c>
      <c r="W11" s="18">
        <v>0.5</v>
      </c>
      <c r="X11" s="18">
        <v>0.4</v>
      </c>
      <c r="Y11" s="18"/>
      <c r="Z11" s="18">
        <v>0.140161725067385</v>
      </c>
      <c r="AA11" s="18">
        <v>0</v>
      </c>
    </row>
    <row r="12" spans="2:27" x14ac:dyDescent="0.35">
      <c r="B12" s="15"/>
    </row>
    <row r="13" spans="2:27" x14ac:dyDescent="0.35">
      <c r="B13" t="s">
        <v>48</v>
      </c>
    </row>
    <row r="14" spans="2:27" x14ac:dyDescent="0.35">
      <c r="B14" t="s">
        <v>49</v>
      </c>
    </row>
    <row r="16" spans="2:27" x14ac:dyDescent="0.35">
      <c r="B16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268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262</v>
      </c>
      <c r="C8" s="16">
        <v>0.49333333333333301</v>
      </c>
      <c r="D8" s="16">
        <v>0.494584837545126</v>
      </c>
      <c r="E8" s="16">
        <v>0.55172413793103403</v>
      </c>
      <c r="F8" s="16">
        <v>0.49122807017543901</v>
      </c>
      <c r="G8" s="16"/>
      <c r="H8" s="16">
        <v>0.44444444444444398</v>
      </c>
      <c r="I8" s="16">
        <v>0.465753424657534</v>
      </c>
      <c r="J8" s="16">
        <v>0.59459459459459496</v>
      </c>
      <c r="K8" s="16">
        <v>0.35416666666666702</v>
      </c>
      <c r="L8" s="16">
        <v>0.46666666666666701</v>
      </c>
      <c r="M8" s="16">
        <v>1</v>
      </c>
      <c r="N8" s="16">
        <v>0.58208955223880599</v>
      </c>
      <c r="O8" s="16">
        <v>0.18181818181818199</v>
      </c>
      <c r="P8" s="16">
        <v>1</v>
      </c>
      <c r="Q8" s="16">
        <v>0.75</v>
      </c>
      <c r="R8" s="16">
        <v>0.5</v>
      </c>
      <c r="S8" s="16">
        <v>0.16666666666666699</v>
      </c>
      <c r="T8" s="16">
        <v>0.66666666666666696</v>
      </c>
      <c r="U8" s="16">
        <v>0.4</v>
      </c>
      <c r="V8" s="16">
        <v>0.5</v>
      </c>
      <c r="W8" s="16">
        <v>0.5</v>
      </c>
      <c r="X8" s="16">
        <v>0.8</v>
      </c>
      <c r="Y8" s="16"/>
      <c r="Z8" s="16">
        <v>0.490566037735849</v>
      </c>
      <c r="AA8" s="16">
        <v>0.5</v>
      </c>
    </row>
    <row r="9" spans="2:27" ht="43.5" x14ac:dyDescent="0.35">
      <c r="B9" s="17" t="s">
        <v>263</v>
      </c>
      <c r="C9" s="16">
        <v>0.36533333333333301</v>
      </c>
      <c r="D9" s="16">
        <v>0.37545126353790598</v>
      </c>
      <c r="E9" s="16">
        <v>0.34482758620689702</v>
      </c>
      <c r="F9" s="16">
        <v>0.31578947368421101</v>
      </c>
      <c r="G9" s="16"/>
      <c r="H9" s="16">
        <v>0.38888888888888901</v>
      </c>
      <c r="I9" s="16">
        <v>0.32876712328767099</v>
      </c>
      <c r="J9" s="16">
        <v>0.32432432432432401</v>
      </c>
      <c r="K9" s="16">
        <v>0.5</v>
      </c>
      <c r="L9" s="16">
        <v>0.43333333333333302</v>
      </c>
      <c r="M9" s="16">
        <v>0</v>
      </c>
      <c r="N9" s="16">
        <v>0.28358208955223901</v>
      </c>
      <c r="O9" s="16">
        <v>0.54545454545454497</v>
      </c>
      <c r="P9" s="16">
        <v>0</v>
      </c>
      <c r="Q9" s="16">
        <v>0.25</v>
      </c>
      <c r="R9" s="16">
        <v>0.5</v>
      </c>
      <c r="S9" s="16">
        <v>0.83333333333333304</v>
      </c>
      <c r="T9" s="16">
        <v>0.22222222222222199</v>
      </c>
      <c r="U9" s="16">
        <v>0.2</v>
      </c>
      <c r="V9" s="16">
        <v>0.5</v>
      </c>
      <c r="W9" s="16">
        <v>0.5</v>
      </c>
      <c r="X9" s="16">
        <v>0</v>
      </c>
      <c r="Y9" s="16"/>
      <c r="Z9" s="16">
        <v>0.369272237196765</v>
      </c>
      <c r="AA9" s="16">
        <v>0</v>
      </c>
    </row>
    <row r="10" spans="2:27" ht="29" x14ac:dyDescent="0.35">
      <c r="B10" s="17" t="s">
        <v>264</v>
      </c>
      <c r="C10" s="16">
        <v>3.7333333333333302E-2</v>
      </c>
      <c r="D10" s="16">
        <v>2.5270758122743701E-2</v>
      </c>
      <c r="E10" s="16">
        <v>6.8965517241379296E-2</v>
      </c>
      <c r="F10" s="16">
        <v>8.7719298245614002E-2</v>
      </c>
      <c r="G10" s="16"/>
      <c r="H10" s="16">
        <v>0</v>
      </c>
      <c r="I10" s="16">
        <v>9.5890410958904104E-2</v>
      </c>
      <c r="J10" s="16">
        <v>0</v>
      </c>
      <c r="K10" s="16">
        <v>6.25E-2</v>
      </c>
      <c r="L10" s="16">
        <v>1.6666666666666701E-2</v>
      </c>
      <c r="M10" s="16">
        <v>0</v>
      </c>
      <c r="N10" s="16">
        <v>2.9850746268656699E-2</v>
      </c>
      <c r="O10" s="16">
        <v>9.0909090909090898E-2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/>
      <c r="Z10" s="16">
        <v>3.5040431266846403E-2</v>
      </c>
      <c r="AA10" s="16">
        <v>0.5</v>
      </c>
    </row>
    <row r="11" spans="2:27" x14ac:dyDescent="0.35">
      <c r="B11" s="17" t="s">
        <v>54</v>
      </c>
      <c r="C11" s="18">
        <v>0.104</v>
      </c>
      <c r="D11" s="18">
        <v>0.104693140794224</v>
      </c>
      <c r="E11" s="18">
        <v>3.4482758620689703E-2</v>
      </c>
      <c r="F11" s="18">
        <v>0.105263157894737</v>
      </c>
      <c r="G11" s="18"/>
      <c r="H11" s="18">
        <v>0.16666666666666699</v>
      </c>
      <c r="I11" s="18">
        <v>0.10958904109589</v>
      </c>
      <c r="J11" s="18">
        <v>8.1081081081081099E-2</v>
      </c>
      <c r="K11" s="18">
        <v>8.3333333333333301E-2</v>
      </c>
      <c r="L11" s="18">
        <v>8.3333333333333301E-2</v>
      </c>
      <c r="M11" s="18">
        <v>0</v>
      </c>
      <c r="N11" s="18">
        <v>0.104477611940299</v>
      </c>
      <c r="O11" s="18">
        <v>0.18181818181818199</v>
      </c>
      <c r="P11" s="18">
        <v>0</v>
      </c>
      <c r="Q11" s="18">
        <v>0</v>
      </c>
      <c r="R11" s="18">
        <v>0</v>
      </c>
      <c r="S11" s="18">
        <v>0</v>
      </c>
      <c r="T11" s="18">
        <v>0.11111111111111099</v>
      </c>
      <c r="U11" s="18">
        <v>0.4</v>
      </c>
      <c r="V11" s="18">
        <v>0</v>
      </c>
      <c r="W11" s="18">
        <v>0</v>
      </c>
      <c r="X11" s="18">
        <v>0.2</v>
      </c>
      <c r="Y11" s="18"/>
      <c r="Z11" s="18">
        <v>0.105121293800539</v>
      </c>
      <c r="AA11" s="18">
        <v>0</v>
      </c>
    </row>
    <row r="12" spans="2:27" x14ac:dyDescent="0.35">
      <c r="B12" s="15"/>
    </row>
    <row r="13" spans="2:27" x14ac:dyDescent="0.35">
      <c r="B13" t="s">
        <v>48</v>
      </c>
    </row>
    <row r="14" spans="2:27" x14ac:dyDescent="0.35">
      <c r="B14" t="s">
        <v>49</v>
      </c>
    </row>
    <row r="16" spans="2:27" x14ac:dyDescent="0.35">
      <c r="B16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269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262</v>
      </c>
      <c r="C8" s="16">
        <v>0.44</v>
      </c>
      <c r="D8" s="16">
        <v>0.43682310469314101</v>
      </c>
      <c r="E8" s="16">
        <v>0.44827586206896602</v>
      </c>
      <c r="F8" s="16">
        <v>0.43859649122806998</v>
      </c>
      <c r="G8" s="16"/>
      <c r="H8" s="16">
        <v>0.33333333333333298</v>
      </c>
      <c r="I8" s="16">
        <v>0.41095890410958902</v>
      </c>
      <c r="J8" s="16">
        <v>0.40540540540540498</v>
      </c>
      <c r="K8" s="16">
        <v>0.47916666666666702</v>
      </c>
      <c r="L8" s="16">
        <v>0.38333333333333303</v>
      </c>
      <c r="M8" s="16">
        <v>0.8</v>
      </c>
      <c r="N8" s="16">
        <v>0.55223880597014896</v>
      </c>
      <c r="O8" s="16">
        <v>0.18181818181818199</v>
      </c>
      <c r="P8" s="16">
        <v>0.33333333333333298</v>
      </c>
      <c r="Q8" s="16">
        <v>0.75</v>
      </c>
      <c r="R8" s="16">
        <v>0.5</v>
      </c>
      <c r="S8" s="16">
        <v>0.16666666666666699</v>
      </c>
      <c r="T8" s="16">
        <v>0.66666666666666696</v>
      </c>
      <c r="U8" s="16">
        <v>0.2</v>
      </c>
      <c r="V8" s="16">
        <v>1</v>
      </c>
      <c r="W8" s="16">
        <v>0.5</v>
      </c>
      <c r="X8" s="16">
        <v>0.6</v>
      </c>
      <c r="Y8" s="16"/>
      <c r="Z8" s="16">
        <v>0.439353099730458</v>
      </c>
      <c r="AA8" s="16">
        <v>0.5</v>
      </c>
    </row>
    <row r="9" spans="2:27" ht="43.5" x14ac:dyDescent="0.35">
      <c r="B9" s="17" t="s">
        <v>263</v>
      </c>
      <c r="C9" s="16">
        <v>0.38400000000000001</v>
      </c>
      <c r="D9" s="16">
        <v>0.39711191335740098</v>
      </c>
      <c r="E9" s="16">
        <v>0.41379310344827602</v>
      </c>
      <c r="F9" s="16">
        <v>0.33333333333333298</v>
      </c>
      <c r="G9" s="16"/>
      <c r="H9" s="16">
        <v>0.36111111111111099</v>
      </c>
      <c r="I9" s="16">
        <v>0.36986301369863001</v>
      </c>
      <c r="J9" s="16">
        <v>0.40540540540540498</v>
      </c>
      <c r="K9" s="16">
        <v>0.41666666666666702</v>
      </c>
      <c r="L9" s="16">
        <v>0.51666666666666705</v>
      </c>
      <c r="M9" s="16">
        <v>0</v>
      </c>
      <c r="N9" s="16">
        <v>0.31343283582089598</v>
      </c>
      <c r="O9" s="16">
        <v>0.36363636363636398</v>
      </c>
      <c r="P9" s="16">
        <v>0.66666666666666696</v>
      </c>
      <c r="Q9" s="16">
        <v>0.25</v>
      </c>
      <c r="R9" s="16">
        <v>0.5</v>
      </c>
      <c r="S9" s="16">
        <v>0.5</v>
      </c>
      <c r="T9" s="16">
        <v>0.22222222222222199</v>
      </c>
      <c r="U9" s="16">
        <v>0.4</v>
      </c>
      <c r="V9" s="16">
        <v>0</v>
      </c>
      <c r="W9" s="16">
        <v>0</v>
      </c>
      <c r="X9" s="16">
        <v>0.4</v>
      </c>
      <c r="Y9" s="16"/>
      <c r="Z9" s="16">
        <v>0.38544474393530997</v>
      </c>
      <c r="AA9" s="16">
        <v>0</v>
      </c>
    </row>
    <row r="10" spans="2:27" ht="29" x14ac:dyDescent="0.35">
      <c r="B10" s="17" t="s">
        <v>264</v>
      </c>
      <c r="C10" s="16">
        <v>6.4000000000000001E-2</v>
      </c>
      <c r="D10" s="16">
        <v>5.7761732851985603E-2</v>
      </c>
      <c r="E10" s="16">
        <v>0.10344827586206901</v>
      </c>
      <c r="F10" s="16">
        <v>8.7719298245614002E-2</v>
      </c>
      <c r="G10" s="16"/>
      <c r="H10" s="16">
        <v>5.5555555555555601E-2</v>
      </c>
      <c r="I10" s="16">
        <v>9.5890410958904104E-2</v>
      </c>
      <c r="J10" s="16">
        <v>8.1081081081081099E-2</v>
      </c>
      <c r="K10" s="16">
        <v>6.25E-2</v>
      </c>
      <c r="L10" s="16">
        <v>3.3333333333333298E-2</v>
      </c>
      <c r="M10" s="16">
        <v>0.2</v>
      </c>
      <c r="N10" s="16">
        <v>1.49253731343284E-2</v>
      </c>
      <c r="O10" s="16">
        <v>0.18181818181818199</v>
      </c>
      <c r="P10" s="16">
        <v>0</v>
      </c>
      <c r="Q10" s="16">
        <v>0</v>
      </c>
      <c r="R10" s="16">
        <v>0</v>
      </c>
      <c r="S10" s="16">
        <v>0.33333333333333298</v>
      </c>
      <c r="T10" s="16">
        <v>0</v>
      </c>
      <c r="U10" s="16">
        <v>0.2</v>
      </c>
      <c r="V10" s="16">
        <v>0</v>
      </c>
      <c r="W10" s="16">
        <v>0</v>
      </c>
      <c r="X10" s="16">
        <v>0</v>
      </c>
      <c r="Y10" s="16"/>
      <c r="Z10" s="16">
        <v>6.1994609164420497E-2</v>
      </c>
      <c r="AA10" s="16">
        <v>0.5</v>
      </c>
    </row>
    <row r="11" spans="2:27" x14ac:dyDescent="0.35">
      <c r="B11" s="17" t="s">
        <v>54</v>
      </c>
      <c r="C11" s="18">
        <v>0.112</v>
      </c>
      <c r="D11" s="18">
        <v>0.10830324909747301</v>
      </c>
      <c r="E11" s="18">
        <v>3.4482758620689703E-2</v>
      </c>
      <c r="F11" s="18">
        <v>0.140350877192982</v>
      </c>
      <c r="G11" s="18"/>
      <c r="H11" s="18">
        <v>0.25</v>
      </c>
      <c r="I11" s="18">
        <v>0.123287671232877</v>
      </c>
      <c r="J11" s="18">
        <v>0.108108108108108</v>
      </c>
      <c r="K11" s="18">
        <v>4.1666666666666699E-2</v>
      </c>
      <c r="L11" s="18">
        <v>6.6666666666666693E-2</v>
      </c>
      <c r="M11" s="18">
        <v>0</v>
      </c>
      <c r="N11" s="18">
        <v>0.119402985074627</v>
      </c>
      <c r="O11" s="18">
        <v>0.27272727272727298</v>
      </c>
      <c r="P11" s="18">
        <v>0</v>
      </c>
      <c r="Q11" s="18">
        <v>0</v>
      </c>
      <c r="R11" s="18">
        <v>0</v>
      </c>
      <c r="S11" s="18">
        <v>0</v>
      </c>
      <c r="T11" s="18">
        <v>0.11111111111111099</v>
      </c>
      <c r="U11" s="18">
        <v>0.2</v>
      </c>
      <c r="V11" s="18">
        <v>0</v>
      </c>
      <c r="W11" s="18">
        <v>0.5</v>
      </c>
      <c r="X11" s="18">
        <v>0</v>
      </c>
      <c r="Y11" s="18"/>
      <c r="Z11" s="18">
        <v>0.113207547169811</v>
      </c>
      <c r="AA11" s="18">
        <v>0</v>
      </c>
    </row>
    <row r="12" spans="2:27" x14ac:dyDescent="0.35">
      <c r="B12" s="15"/>
    </row>
    <row r="13" spans="2:27" x14ac:dyDescent="0.35">
      <c r="B13" t="s">
        <v>48</v>
      </c>
    </row>
    <row r="14" spans="2:27" x14ac:dyDescent="0.35">
      <c r="B14" t="s">
        <v>49</v>
      </c>
    </row>
    <row r="16" spans="2:27" x14ac:dyDescent="0.35">
      <c r="B16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270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262</v>
      </c>
      <c r="C8" s="16">
        <v>0.54400000000000004</v>
      </c>
      <c r="D8" s="16">
        <v>0.55595667870036103</v>
      </c>
      <c r="E8" s="16">
        <v>0.55172413793103403</v>
      </c>
      <c r="F8" s="16">
        <v>0.49122807017543901</v>
      </c>
      <c r="G8" s="16"/>
      <c r="H8" s="16">
        <v>0.52777777777777801</v>
      </c>
      <c r="I8" s="16">
        <v>0.58904109589041098</v>
      </c>
      <c r="J8" s="16">
        <v>0.56756756756756799</v>
      </c>
      <c r="K8" s="16">
        <v>0.52083333333333304</v>
      </c>
      <c r="L8" s="16">
        <v>0.5</v>
      </c>
      <c r="M8" s="16">
        <v>1</v>
      </c>
      <c r="N8" s="16">
        <v>0.58208955223880599</v>
      </c>
      <c r="O8" s="16">
        <v>0.18181818181818199</v>
      </c>
      <c r="P8" s="16">
        <v>0.66666666666666696</v>
      </c>
      <c r="Q8" s="16">
        <v>0.75</v>
      </c>
      <c r="R8" s="16">
        <v>0.5</v>
      </c>
      <c r="S8" s="16">
        <v>0.33333333333333298</v>
      </c>
      <c r="T8" s="16">
        <v>0.55555555555555602</v>
      </c>
      <c r="U8" s="16">
        <v>0.2</v>
      </c>
      <c r="V8" s="16">
        <v>0.5</v>
      </c>
      <c r="W8" s="16">
        <v>0.5</v>
      </c>
      <c r="X8" s="16">
        <v>0.8</v>
      </c>
      <c r="Y8" s="16"/>
      <c r="Z8" s="16">
        <v>0.54447439353099703</v>
      </c>
      <c r="AA8" s="16">
        <v>0.5</v>
      </c>
    </row>
    <row r="9" spans="2:27" ht="43.5" x14ac:dyDescent="0.35">
      <c r="B9" s="17" t="s">
        <v>263</v>
      </c>
      <c r="C9" s="16">
        <v>0.32</v>
      </c>
      <c r="D9" s="16">
        <v>0.314079422382672</v>
      </c>
      <c r="E9" s="16">
        <v>0.34482758620689702</v>
      </c>
      <c r="F9" s="16">
        <v>0.33333333333333298</v>
      </c>
      <c r="G9" s="16"/>
      <c r="H9" s="16">
        <v>0.33333333333333298</v>
      </c>
      <c r="I9" s="16">
        <v>0.26027397260273999</v>
      </c>
      <c r="J9" s="16">
        <v>0.29729729729729698</v>
      </c>
      <c r="K9" s="16">
        <v>0.375</v>
      </c>
      <c r="L9" s="16">
        <v>0.38333333333333303</v>
      </c>
      <c r="M9" s="16">
        <v>0</v>
      </c>
      <c r="N9" s="16">
        <v>0.28358208955223901</v>
      </c>
      <c r="O9" s="16">
        <v>0.54545454545454497</v>
      </c>
      <c r="P9" s="16">
        <v>0.33333333333333298</v>
      </c>
      <c r="Q9" s="16">
        <v>0</v>
      </c>
      <c r="R9" s="16">
        <v>0.5</v>
      </c>
      <c r="S9" s="16">
        <v>0.5</v>
      </c>
      <c r="T9" s="16">
        <v>0.33333333333333298</v>
      </c>
      <c r="U9" s="16">
        <v>0.6</v>
      </c>
      <c r="V9" s="16">
        <v>0</v>
      </c>
      <c r="W9" s="16">
        <v>0</v>
      </c>
      <c r="X9" s="16">
        <v>0.2</v>
      </c>
      <c r="Y9" s="16"/>
      <c r="Z9" s="16">
        <v>0.31805929919137499</v>
      </c>
      <c r="AA9" s="16">
        <v>0.5</v>
      </c>
    </row>
    <row r="10" spans="2:27" ht="29" x14ac:dyDescent="0.35">
      <c r="B10" s="17" t="s">
        <v>264</v>
      </c>
      <c r="C10" s="16">
        <v>2.9333333333333302E-2</v>
      </c>
      <c r="D10" s="16">
        <v>2.8880866425992802E-2</v>
      </c>
      <c r="E10" s="16">
        <v>6.8965517241379296E-2</v>
      </c>
      <c r="F10" s="16">
        <v>1.7543859649122799E-2</v>
      </c>
      <c r="G10" s="16"/>
      <c r="H10" s="16">
        <v>0</v>
      </c>
      <c r="I10" s="16">
        <v>6.8493150684931503E-2</v>
      </c>
      <c r="J10" s="16">
        <v>2.7027027027027001E-2</v>
      </c>
      <c r="K10" s="16">
        <v>2.0833333333333301E-2</v>
      </c>
      <c r="L10" s="16">
        <v>0</v>
      </c>
      <c r="M10" s="16">
        <v>0</v>
      </c>
      <c r="N10" s="16">
        <v>1.49253731343284E-2</v>
      </c>
      <c r="O10" s="16">
        <v>0</v>
      </c>
      <c r="P10" s="16">
        <v>0</v>
      </c>
      <c r="Q10" s="16">
        <v>0.25</v>
      </c>
      <c r="R10" s="16">
        <v>0</v>
      </c>
      <c r="S10" s="16">
        <v>0.16666666666666699</v>
      </c>
      <c r="T10" s="16">
        <v>0</v>
      </c>
      <c r="U10" s="16">
        <v>0</v>
      </c>
      <c r="V10" s="16">
        <v>0.5</v>
      </c>
      <c r="W10" s="16">
        <v>0</v>
      </c>
      <c r="X10" s="16">
        <v>0</v>
      </c>
      <c r="Y10" s="16"/>
      <c r="Z10" s="16">
        <v>2.9649595687331502E-2</v>
      </c>
      <c r="AA10" s="16">
        <v>0</v>
      </c>
    </row>
    <row r="11" spans="2:27" x14ac:dyDescent="0.35">
      <c r="B11" s="17" t="s">
        <v>54</v>
      </c>
      <c r="C11" s="18">
        <v>0.10666666666666701</v>
      </c>
      <c r="D11" s="18">
        <v>0.101083032490975</v>
      </c>
      <c r="E11" s="18">
        <v>3.4482758620689703E-2</v>
      </c>
      <c r="F11" s="18">
        <v>0.157894736842105</v>
      </c>
      <c r="G11" s="18"/>
      <c r="H11" s="18">
        <v>0.13888888888888901</v>
      </c>
      <c r="I11" s="18">
        <v>8.2191780821917804E-2</v>
      </c>
      <c r="J11" s="18">
        <v>0.108108108108108</v>
      </c>
      <c r="K11" s="18">
        <v>8.3333333333333301E-2</v>
      </c>
      <c r="L11" s="18">
        <v>0.116666666666667</v>
      </c>
      <c r="M11" s="18">
        <v>0</v>
      </c>
      <c r="N11" s="18">
        <v>0.119402985074627</v>
      </c>
      <c r="O11" s="18">
        <v>0.27272727272727298</v>
      </c>
      <c r="P11" s="18">
        <v>0</v>
      </c>
      <c r="Q11" s="18">
        <v>0</v>
      </c>
      <c r="R11" s="18">
        <v>0</v>
      </c>
      <c r="S11" s="18">
        <v>0</v>
      </c>
      <c r="T11" s="18">
        <v>0.11111111111111099</v>
      </c>
      <c r="U11" s="18">
        <v>0.2</v>
      </c>
      <c r="V11" s="18">
        <v>0</v>
      </c>
      <c r="W11" s="18">
        <v>0.5</v>
      </c>
      <c r="X11" s="18">
        <v>0</v>
      </c>
      <c r="Y11" s="18"/>
      <c r="Z11" s="18">
        <v>0.107816711590297</v>
      </c>
      <c r="AA11" s="18">
        <v>0</v>
      </c>
    </row>
    <row r="12" spans="2:27" x14ac:dyDescent="0.35">
      <c r="B12" s="15"/>
    </row>
    <row r="13" spans="2:27" x14ac:dyDescent="0.35">
      <c r="B13" t="s">
        <v>48</v>
      </c>
    </row>
    <row r="14" spans="2:27" x14ac:dyDescent="0.35">
      <c r="B14" t="s">
        <v>49</v>
      </c>
    </row>
    <row r="16" spans="2:27" x14ac:dyDescent="0.35">
      <c r="B16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271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262</v>
      </c>
      <c r="C8" s="16">
        <v>0.40533333333333299</v>
      </c>
      <c r="D8" s="16">
        <v>0.41877256317689499</v>
      </c>
      <c r="E8" s="16">
        <v>0.41379310344827602</v>
      </c>
      <c r="F8" s="16">
        <v>0.40350877192982498</v>
      </c>
      <c r="G8" s="16"/>
      <c r="H8" s="16">
        <v>0.36111111111111099</v>
      </c>
      <c r="I8" s="16">
        <v>0.397260273972603</v>
      </c>
      <c r="J8" s="16">
        <v>0.27027027027027001</v>
      </c>
      <c r="K8" s="16">
        <v>0.45833333333333298</v>
      </c>
      <c r="L8" s="16">
        <v>0.41666666666666702</v>
      </c>
      <c r="M8" s="16">
        <v>0.2</v>
      </c>
      <c r="N8" s="16">
        <v>0.49253731343283602</v>
      </c>
      <c r="O8" s="16">
        <v>0.27272727272727298</v>
      </c>
      <c r="P8" s="16">
        <v>0.33333333333333298</v>
      </c>
      <c r="Q8" s="16">
        <v>0.75</v>
      </c>
      <c r="R8" s="16">
        <v>0.5</v>
      </c>
      <c r="S8" s="16">
        <v>0.16666666666666699</v>
      </c>
      <c r="T8" s="16">
        <v>0.33333333333333298</v>
      </c>
      <c r="U8" s="16">
        <v>0.2</v>
      </c>
      <c r="V8" s="16">
        <v>0.5</v>
      </c>
      <c r="W8" s="16">
        <v>0.5</v>
      </c>
      <c r="X8" s="16">
        <v>0.8</v>
      </c>
      <c r="Y8" s="16"/>
      <c r="Z8" s="16">
        <v>0.40700808625336898</v>
      </c>
      <c r="AA8" s="16">
        <v>0.5</v>
      </c>
    </row>
    <row r="9" spans="2:27" ht="43.5" x14ac:dyDescent="0.35">
      <c r="B9" s="17" t="s">
        <v>263</v>
      </c>
      <c r="C9" s="16">
        <v>0.34399999999999997</v>
      </c>
      <c r="D9" s="16">
        <v>0.33212996389891702</v>
      </c>
      <c r="E9" s="16">
        <v>0.37931034482758602</v>
      </c>
      <c r="F9" s="16">
        <v>0.35087719298245601</v>
      </c>
      <c r="G9" s="16"/>
      <c r="H9" s="16">
        <v>0.33333333333333298</v>
      </c>
      <c r="I9" s="16">
        <v>0.31506849315068503</v>
      </c>
      <c r="J9" s="16">
        <v>0.51351351351351304</v>
      </c>
      <c r="K9" s="16">
        <v>0.375</v>
      </c>
      <c r="L9" s="16">
        <v>0.36666666666666697</v>
      </c>
      <c r="M9" s="16">
        <v>0.6</v>
      </c>
      <c r="N9" s="16">
        <v>0.28358208955223901</v>
      </c>
      <c r="O9" s="16">
        <v>0.27272727272727298</v>
      </c>
      <c r="P9" s="16">
        <v>0.33333333333333298</v>
      </c>
      <c r="Q9" s="16">
        <v>0</v>
      </c>
      <c r="R9" s="16">
        <v>0.5</v>
      </c>
      <c r="S9" s="16">
        <v>0.33333333333333298</v>
      </c>
      <c r="T9" s="16">
        <v>0.44444444444444398</v>
      </c>
      <c r="U9" s="16">
        <v>0.4</v>
      </c>
      <c r="V9" s="16">
        <v>0</v>
      </c>
      <c r="W9" s="16">
        <v>0</v>
      </c>
      <c r="X9" s="16">
        <v>0</v>
      </c>
      <c r="Y9" s="16"/>
      <c r="Z9" s="16">
        <v>0.339622641509434</v>
      </c>
      <c r="AA9" s="16">
        <v>0.5</v>
      </c>
    </row>
    <row r="10" spans="2:27" ht="29" x14ac:dyDescent="0.35">
      <c r="B10" s="17" t="s">
        <v>264</v>
      </c>
      <c r="C10" s="16">
        <v>0.104</v>
      </c>
      <c r="D10" s="16">
        <v>0.104693140794224</v>
      </c>
      <c r="E10" s="16">
        <v>0.13793103448275901</v>
      </c>
      <c r="F10" s="16">
        <v>0.105263157894737</v>
      </c>
      <c r="G10" s="16"/>
      <c r="H10" s="16">
        <v>8.3333333333333301E-2</v>
      </c>
      <c r="I10" s="16">
        <v>0.13698630136986301</v>
      </c>
      <c r="J10" s="16">
        <v>0.108108108108108</v>
      </c>
      <c r="K10" s="16">
        <v>4.1666666666666699E-2</v>
      </c>
      <c r="L10" s="16">
        <v>0.1</v>
      </c>
      <c r="M10" s="16">
        <v>0.2</v>
      </c>
      <c r="N10" s="16">
        <v>5.9701492537313397E-2</v>
      </c>
      <c r="O10" s="16">
        <v>0.27272727272727298</v>
      </c>
      <c r="P10" s="16">
        <v>0.33333333333333298</v>
      </c>
      <c r="Q10" s="16">
        <v>0.25</v>
      </c>
      <c r="R10" s="16">
        <v>0</v>
      </c>
      <c r="S10" s="16">
        <v>0.33333333333333298</v>
      </c>
      <c r="T10" s="16">
        <v>0</v>
      </c>
      <c r="U10" s="16">
        <v>0.2</v>
      </c>
      <c r="V10" s="16">
        <v>0</v>
      </c>
      <c r="W10" s="16">
        <v>0</v>
      </c>
      <c r="X10" s="16">
        <v>0.2</v>
      </c>
      <c r="Y10" s="16"/>
      <c r="Z10" s="16">
        <v>0.105121293800539</v>
      </c>
      <c r="AA10" s="16">
        <v>0</v>
      </c>
    </row>
    <row r="11" spans="2:27" x14ac:dyDescent="0.35">
      <c r="B11" s="17" t="s">
        <v>54</v>
      </c>
      <c r="C11" s="18">
        <v>0.146666666666667</v>
      </c>
      <c r="D11" s="18">
        <v>0.14440433212996401</v>
      </c>
      <c r="E11" s="18">
        <v>6.8965517241379296E-2</v>
      </c>
      <c r="F11" s="18">
        <v>0.140350877192982</v>
      </c>
      <c r="G11" s="18"/>
      <c r="H11" s="18">
        <v>0.22222222222222199</v>
      </c>
      <c r="I11" s="18">
        <v>0.150684931506849</v>
      </c>
      <c r="J11" s="18">
        <v>0.108108108108108</v>
      </c>
      <c r="K11" s="18">
        <v>0.125</v>
      </c>
      <c r="L11" s="18">
        <v>0.116666666666667</v>
      </c>
      <c r="M11" s="18">
        <v>0</v>
      </c>
      <c r="N11" s="18">
        <v>0.164179104477612</v>
      </c>
      <c r="O11" s="18">
        <v>0.18181818181818199</v>
      </c>
      <c r="P11" s="18">
        <v>0</v>
      </c>
      <c r="Q11" s="18">
        <v>0</v>
      </c>
      <c r="R11" s="18">
        <v>0</v>
      </c>
      <c r="S11" s="18">
        <v>0.16666666666666699</v>
      </c>
      <c r="T11" s="18">
        <v>0.22222222222222199</v>
      </c>
      <c r="U11" s="18">
        <v>0.2</v>
      </c>
      <c r="V11" s="18">
        <v>0.5</v>
      </c>
      <c r="W11" s="18">
        <v>0.5</v>
      </c>
      <c r="X11" s="18">
        <v>0</v>
      </c>
      <c r="Y11" s="18"/>
      <c r="Z11" s="18">
        <v>0.14824797843665799</v>
      </c>
      <c r="AA11" s="18">
        <v>0</v>
      </c>
    </row>
    <row r="12" spans="2:27" x14ac:dyDescent="0.35">
      <c r="B12" s="15"/>
    </row>
    <row r="13" spans="2:27" x14ac:dyDescent="0.35">
      <c r="B13" t="s">
        <v>48</v>
      </c>
    </row>
    <row r="14" spans="2:27" x14ac:dyDescent="0.35">
      <c r="B14" t="s">
        <v>49</v>
      </c>
    </row>
    <row r="16" spans="2:27" x14ac:dyDescent="0.35">
      <c r="B16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A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272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262</v>
      </c>
      <c r="C8" s="16">
        <v>0.30933333333333302</v>
      </c>
      <c r="D8" s="16">
        <v>0.32129963898917002</v>
      </c>
      <c r="E8" s="16">
        <v>0.34482758620689702</v>
      </c>
      <c r="F8" s="16">
        <v>0.28070175438596501</v>
      </c>
      <c r="G8" s="16"/>
      <c r="H8" s="16">
        <v>0.33333333333333298</v>
      </c>
      <c r="I8" s="16">
        <v>0.24657534246575299</v>
      </c>
      <c r="J8" s="16">
        <v>0.21621621621621601</v>
      </c>
      <c r="K8" s="16">
        <v>0.45833333333333298</v>
      </c>
      <c r="L8" s="16">
        <v>0.25</v>
      </c>
      <c r="M8" s="16">
        <v>0.6</v>
      </c>
      <c r="N8" s="16">
        <v>0.31343283582089598</v>
      </c>
      <c r="O8" s="16">
        <v>9.0909090909090898E-2</v>
      </c>
      <c r="P8" s="16">
        <v>0.33333333333333298</v>
      </c>
      <c r="Q8" s="16">
        <v>0.5</v>
      </c>
      <c r="R8" s="16">
        <v>0.5</v>
      </c>
      <c r="S8" s="16">
        <v>0.16666666666666699</v>
      </c>
      <c r="T8" s="16">
        <v>0.44444444444444398</v>
      </c>
      <c r="U8" s="16">
        <v>0.2</v>
      </c>
      <c r="V8" s="16">
        <v>0.5</v>
      </c>
      <c r="W8" s="16">
        <v>0.5</v>
      </c>
      <c r="X8" s="16">
        <v>0.8</v>
      </c>
      <c r="Y8" s="16"/>
      <c r="Z8" s="16">
        <v>0.30727762803234498</v>
      </c>
      <c r="AA8" s="16">
        <v>0.5</v>
      </c>
    </row>
    <row r="9" spans="2:27" ht="43.5" x14ac:dyDescent="0.35">
      <c r="B9" s="17" t="s">
        <v>263</v>
      </c>
      <c r="C9" s="16">
        <v>0.42399999999999999</v>
      </c>
      <c r="D9" s="16">
        <v>0.425992779783394</v>
      </c>
      <c r="E9" s="16">
        <v>0.51724137931034497</v>
      </c>
      <c r="F9" s="16">
        <v>0.35087719298245601</v>
      </c>
      <c r="G9" s="16"/>
      <c r="H9" s="16">
        <v>0.33333333333333298</v>
      </c>
      <c r="I9" s="16">
        <v>0.47945205479452102</v>
      </c>
      <c r="J9" s="16">
        <v>0.48648648648648701</v>
      </c>
      <c r="K9" s="16">
        <v>0.39583333333333298</v>
      </c>
      <c r="L9" s="16">
        <v>0.55000000000000004</v>
      </c>
      <c r="M9" s="16">
        <v>0.4</v>
      </c>
      <c r="N9" s="16">
        <v>0.29850746268656703</v>
      </c>
      <c r="O9" s="16">
        <v>0.54545454545454497</v>
      </c>
      <c r="P9" s="16">
        <v>0.33333333333333298</v>
      </c>
      <c r="Q9" s="16">
        <v>0.25</v>
      </c>
      <c r="R9" s="16">
        <v>0.5</v>
      </c>
      <c r="S9" s="16">
        <v>0.83333333333333304</v>
      </c>
      <c r="T9" s="16">
        <v>0.22222222222222199</v>
      </c>
      <c r="U9" s="16">
        <v>0.4</v>
      </c>
      <c r="V9" s="16">
        <v>0</v>
      </c>
      <c r="W9" s="16">
        <v>0.5</v>
      </c>
      <c r="X9" s="16">
        <v>0.2</v>
      </c>
      <c r="Y9" s="16"/>
      <c r="Z9" s="16">
        <v>0.42318059299191402</v>
      </c>
      <c r="AA9" s="16">
        <v>0.5</v>
      </c>
    </row>
    <row r="10" spans="2:27" ht="29" x14ac:dyDescent="0.35">
      <c r="B10" s="17" t="s">
        <v>264</v>
      </c>
      <c r="C10" s="16">
        <v>0.146666666666667</v>
      </c>
      <c r="D10" s="16">
        <v>0.13718411552346599</v>
      </c>
      <c r="E10" s="16">
        <v>0.13793103448275901</v>
      </c>
      <c r="F10" s="16">
        <v>0.21052631578947401</v>
      </c>
      <c r="G10" s="16"/>
      <c r="H10" s="16">
        <v>0.13888888888888901</v>
      </c>
      <c r="I10" s="16">
        <v>0.164383561643836</v>
      </c>
      <c r="J10" s="16">
        <v>0.24324324324324301</v>
      </c>
      <c r="K10" s="16">
        <v>6.25E-2</v>
      </c>
      <c r="L10" s="16">
        <v>0.1</v>
      </c>
      <c r="M10" s="16">
        <v>0</v>
      </c>
      <c r="N10" s="16">
        <v>0.22388059701492499</v>
      </c>
      <c r="O10" s="16">
        <v>9.0909090909090898E-2</v>
      </c>
      <c r="P10" s="16">
        <v>0</v>
      </c>
      <c r="Q10" s="16">
        <v>0.25</v>
      </c>
      <c r="R10" s="16">
        <v>0</v>
      </c>
      <c r="S10" s="16">
        <v>0</v>
      </c>
      <c r="T10" s="16">
        <v>0.11111111111111099</v>
      </c>
      <c r="U10" s="16">
        <v>0.2</v>
      </c>
      <c r="V10" s="16">
        <v>0.5</v>
      </c>
      <c r="W10" s="16">
        <v>0</v>
      </c>
      <c r="X10" s="16">
        <v>0</v>
      </c>
      <c r="Y10" s="16"/>
      <c r="Z10" s="16">
        <v>0.14824797843665799</v>
      </c>
      <c r="AA10" s="16">
        <v>0</v>
      </c>
    </row>
    <row r="11" spans="2:27" x14ac:dyDescent="0.35">
      <c r="B11" s="17" t="s">
        <v>54</v>
      </c>
      <c r="C11" s="18">
        <v>0.12</v>
      </c>
      <c r="D11" s="18">
        <v>0.115523465703971</v>
      </c>
      <c r="E11" s="18">
        <v>0</v>
      </c>
      <c r="F11" s="18">
        <v>0.157894736842105</v>
      </c>
      <c r="G11" s="18"/>
      <c r="H11" s="18">
        <v>0.194444444444444</v>
      </c>
      <c r="I11" s="18">
        <v>0.10958904109589</v>
      </c>
      <c r="J11" s="18">
        <v>5.4054054054054099E-2</v>
      </c>
      <c r="K11" s="18">
        <v>8.3333333333333301E-2</v>
      </c>
      <c r="L11" s="18">
        <v>0.1</v>
      </c>
      <c r="M11" s="18">
        <v>0</v>
      </c>
      <c r="N11" s="18">
        <v>0.164179104477612</v>
      </c>
      <c r="O11" s="18">
        <v>0.27272727272727298</v>
      </c>
      <c r="P11" s="18">
        <v>0.33333333333333298</v>
      </c>
      <c r="Q11" s="18">
        <v>0</v>
      </c>
      <c r="R11" s="18">
        <v>0</v>
      </c>
      <c r="S11" s="18">
        <v>0</v>
      </c>
      <c r="T11" s="18">
        <v>0.22222222222222199</v>
      </c>
      <c r="U11" s="18">
        <v>0.2</v>
      </c>
      <c r="V11" s="18">
        <v>0</v>
      </c>
      <c r="W11" s="18">
        <v>0</v>
      </c>
      <c r="X11" s="18">
        <v>0</v>
      </c>
      <c r="Y11" s="18"/>
      <c r="Z11" s="18">
        <v>0.12129380053908401</v>
      </c>
      <c r="AA11" s="18">
        <v>0</v>
      </c>
    </row>
    <row r="12" spans="2:27" x14ac:dyDescent="0.35">
      <c r="B12" s="15"/>
    </row>
    <row r="13" spans="2:27" x14ac:dyDescent="0.35">
      <c r="B13" t="s">
        <v>48</v>
      </c>
    </row>
    <row r="14" spans="2:27" x14ac:dyDescent="0.35">
      <c r="B14" t="s">
        <v>49</v>
      </c>
    </row>
    <row r="16" spans="2:27" x14ac:dyDescent="0.35">
      <c r="B16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281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185</v>
      </c>
      <c r="D7" s="10">
        <v>135</v>
      </c>
      <c r="E7" s="10">
        <v>13</v>
      </c>
      <c r="F7" s="10">
        <v>31</v>
      </c>
      <c r="G7" s="10"/>
      <c r="H7" s="10">
        <v>17</v>
      </c>
      <c r="I7" s="10">
        <v>35</v>
      </c>
      <c r="J7" s="10">
        <v>18</v>
      </c>
      <c r="K7" s="10">
        <v>23</v>
      </c>
      <c r="L7" s="10">
        <v>25</v>
      </c>
      <c r="M7" s="10">
        <v>1</v>
      </c>
      <c r="N7" s="10">
        <v>38</v>
      </c>
      <c r="O7" s="10">
        <v>6</v>
      </c>
      <c r="P7" s="10">
        <v>3</v>
      </c>
      <c r="Q7" s="10">
        <v>2</v>
      </c>
      <c r="R7" s="10">
        <v>2</v>
      </c>
      <c r="S7" s="10">
        <v>3</v>
      </c>
      <c r="T7" s="10">
        <v>5</v>
      </c>
      <c r="U7" s="10">
        <v>2</v>
      </c>
      <c r="V7" s="10">
        <v>2</v>
      </c>
      <c r="W7" s="10">
        <v>1</v>
      </c>
      <c r="X7" s="10">
        <v>2</v>
      </c>
      <c r="Y7" s="10"/>
      <c r="Z7" s="10">
        <v>181</v>
      </c>
      <c r="AA7" s="10">
        <v>2</v>
      </c>
    </row>
    <row r="8" spans="2:27" ht="43.5" x14ac:dyDescent="0.35">
      <c r="B8" s="17" t="s">
        <v>273</v>
      </c>
      <c r="C8" s="16">
        <v>0.464864864864865</v>
      </c>
      <c r="D8" s="16">
        <v>0.47407407407407398</v>
      </c>
      <c r="E8" s="16">
        <v>0.30769230769230799</v>
      </c>
      <c r="F8" s="16">
        <v>0.483870967741935</v>
      </c>
      <c r="G8" s="16"/>
      <c r="H8" s="16">
        <v>0.58823529411764697</v>
      </c>
      <c r="I8" s="16">
        <v>0.4</v>
      </c>
      <c r="J8" s="16">
        <v>0.38888888888888901</v>
      </c>
      <c r="K8" s="16">
        <v>0.47826086956521702</v>
      </c>
      <c r="L8" s="16">
        <v>0.52</v>
      </c>
      <c r="M8" s="16">
        <v>0</v>
      </c>
      <c r="N8" s="16">
        <v>0.52631578947368396</v>
      </c>
      <c r="O8" s="16">
        <v>0.16666666666666699</v>
      </c>
      <c r="P8" s="16">
        <v>0.33333333333333298</v>
      </c>
      <c r="Q8" s="16">
        <v>1</v>
      </c>
      <c r="R8" s="16">
        <v>1</v>
      </c>
      <c r="S8" s="16">
        <v>0.66666666666666696</v>
      </c>
      <c r="T8" s="16">
        <v>0.2</v>
      </c>
      <c r="U8" s="16">
        <v>0</v>
      </c>
      <c r="V8" s="16">
        <v>0.5</v>
      </c>
      <c r="W8" s="16">
        <v>1</v>
      </c>
      <c r="X8" s="16">
        <v>0</v>
      </c>
      <c r="Y8" s="16"/>
      <c r="Z8" s="16">
        <v>0.46408839779005501</v>
      </c>
      <c r="AA8" s="16">
        <v>0.5</v>
      </c>
    </row>
    <row r="9" spans="2:27" ht="29" x14ac:dyDescent="0.35">
      <c r="B9" s="17" t="s">
        <v>274</v>
      </c>
      <c r="C9" s="16">
        <v>0.464864864864865</v>
      </c>
      <c r="D9" s="16">
        <v>0.48148148148148101</v>
      </c>
      <c r="E9" s="16">
        <v>0.230769230769231</v>
      </c>
      <c r="F9" s="16">
        <v>0.51612903225806495</v>
      </c>
      <c r="G9" s="16"/>
      <c r="H9" s="16">
        <v>0.58823529411764697</v>
      </c>
      <c r="I9" s="16">
        <v>0.51428571428571401</v>
      </c>
      <c r="J9" s="16">
        <v>0.5</v>
      </c>
      <c r="K9" s="16">
        <v>0.47826086956521702</v>
      </c>
      <c r="L9" s="16">
        <v>0.48</v>
      </c>
      <c r="M9" s="16">
        <v>0</v>
      </c>
      <c r="N9" s="16">
        <v>0.47368421052631599</v>
      </c>
      <c r="O9" s="16">
        <v>0.16666666666666699</v>
      </c>
      <c r="P9" s="16">
        <v>0.33333333333333298</v>
      </c>
      <c r="Q9" s="16">
        <v>1</v>
      </c>
      <c r="R9" s="16">
        <v>0.5</v>
      </c>
      <c r="S9" s="16">
        <v>0</v>
      </c>
      <c r="T9" s="16">
        <v>0</v>
      </c>
      <c r="U9" s="16">
        <v>0.5</v>
      </c>
      <c r="V9" s="16">
        <v>0</v>
      </c>
      <c r="W9" s="16">
        <v>0</v>
      </c>
      <c r="X9" s="16">
        <v>1</v>
      </c>
      <c r="Y9" s="16"/>
      <c r="Z9" s="16">
        <v>0.45856353591160198</v>
      </c>
      <c r="AA9" s="16">
        <v>1</v>
      </c>
    </row>
    <row r="10" spans="2:27" ht="43.5" x14ac:dyDescent="0.35">
      <c r="B10" s="17" t="s">
        <v>275</v>
      </c>
      <c r="C10" s="16">
        <v>0.40540540540540498</v>
      </c>
      <c r="D10" s="16">
        <v>0.407407407407407</v>
      </c>
      <c r="E10" s="16">
        <v>0.38461538461538503</v>
      </c>
      <c r="F10" s="16">
        <v>0.38709677419354799</v>
      </c>
      <c r="G10" s="16"/>
      <c r="H10" s="16">
        <v>0.47058823529411797</v>
      </c>
      <c r="I10" s="16">
        <v>0.42857142857142899</v>
      </c>
      <c r="J10" s="16">
        <v>0.33333333333333298</v>
      </c>
      <c r="K10" s="16">
        <v>0.52173913043478304</v>
      </c>
      <c r="L10" s="16">
        <v>0.36</v>
      </c>
      <c r="M10" s="16">
        <v>1</v>
      </c>
      <c r="N10" s="16">
        <v>0.31578947368421101</v>
      </c>
      <c r="O10" s="16">
        <v>0.5</v>
      </c>
      <c r="P10" s="16">
        <v>0.66666666666666696</v>
      </c>
      <c r="Q10" s="16">
        <v>0.5</v>
      </c>
      <c r="R10" s="16">
        <v>0.5</v>
      </c>
      <c r="S10" s="16">
        <v>0.33333333333333298</v>
      </c>
      <c r="T10" s="16">
        <v>0.4</v>
      </c>
      <c r="U10" s="16">
        <v>0</v>
      </c>
      <c r="V10" s="16">
        <v>0.5</v>
      </c>
      <c r="W10" s="16">
        <v>0</v>
      </c>
      <c r="X10" s="16">
        <v>0.5</v>
      </c>
      <c r="Y10" s="16"/>
      <c r="Z10" s="16">
        <v>0.39779005524861899</v>
      </c>
      <c r="AA10" s="16">
        <v>1</v>
      </c>
    </row>
    <row r="11" spans="2:27" ht="43.5" x14ac:dyDescent="0.35">
      <c r="B11" s="17" t="s">
        <v>276</v>
      </c>
      <c r="C11" s="16">
        <v>0.19459459459459499</v>
      </c>
      <c r="D11" s="16">
        <v>0.21481481481481501</v>
      </c>
      <c r="E11" s="16">
        <v>0.15384615384615399</v>
      </c>
      <c r="F11" s="16">
        <v>0.16129032258064499</v>
      </c>
      <c r="G11" s="16"/>
      <c r="H11" s="16">
        <v>5.8823529411764698E-2</v>
      </c>
      <c r="I11" s="16">
        <v>0.2</v>
      </c>
      <c r="J11" s="16">
        <v>0.27777777777777801</v>
      </c>
      <c r="K11" s="16">
        <v>0.173913043478261</v>
      </c>
      <c r="L11" s="16">
        <v>0.16</v>
      </c>
      <c r="M11" s="16">
        <v>0</v>
      </c>
      <c r="N11" s="16">
        <v>0.31578947368421101</v>
      </c>
      <c r="O11" s="16">
        <v>0.16666666666666699</v>
      </c>
      <c r="P11" s="16">
        <v>0</v>
      </c>
      <c r="Q11" s="16">
        <v>0.5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0.5</v>
      </c>
      <c r="Y11" s="16"/>
      <c r="Z11" s="16">
        <v>0.18232044198895</v>
      </c>
      <c r="AA11" s="16">
        <v>1</v>
      </c>
    </row>
    <row r="12" spans="2:27" ht="43.5" x14ac:dyDescent="0.35">
      <c r="B12" s="17" t="s">
        <v>277</v>
      </c>
      <c r="C12" s="16">
        <v>0.178378378378378</v>
      </c>
      <c r="D12" s="16">
        <v>0.17777777777777801</v>
      </c>
      <c r="E12" s="16">
        <v>0.230769230769231</v>
      </c>
      <c r="F12" s="16">
        <v>0.19354838709677399</v>
      </c>
      <c r="G12" s="16"/>
      <c r="H12" s="16">
        <v>5.8823529411764698E-2</v>
      </c>
      <c r="I12" s="16">
        <v>0.14285714285714299</v>
      </c>
      <c r="J12" s="16">
        <v>0.11111111111111099</v>
      </c>
      <c r="K12" s="16">
        <v>0.26086956521739102</v>
      </c>
      <c r="L12" s="16">
        <v>0.36</v>
      </c>
      <c r="M12" s="16">
        <v>0</v>
      </c>
      <c r="N12" s="16">
        <v>0.18421052631578899</v>
      </c>
      <c r="O12" s="16">
        <v>0.16666666666666699</v>
      </c>
      <c r="P12" s="16">
        <v>0</v>
      </c>
      <c r="Q12" s="16">
        <v>0.5</v>
      </c>
      <c r="R12" s="16">
        <v>0</v>
      </c>
      <c r="S12" s="16">
        <v>0</v>
      </c>
      <c r="T12" s="16">
        <v>0.2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0.17679558011049701</v>
      </c>
      <c r="AA12" s="16">
        <v>0</v>
      </c>
    </row>
    <row r="13" spans="2:27" ht="43.5" x14ac:dyDescent="0.35">
      <c r="B13" s="17" t="s">
        <v>278</v>
      </c>
      <c r="C13" s="16">
        <v>0.12972972972972999</v>
      </c>
      <c r="D13" s="16">
        <v>0.125925925925926</v>
      </c>
      <c r="E13" s="16">
        <v>0</v>
      </c>
      <c r="F13" s="16">
        <v>0.19354838709677399</v>
      </c>
      <c r="G13" s="16"/>
      <c r="H13" s="16">
        <v>0</v>
      </c>
      <c r="I13" s="16">
        <v>8.5714285714285701E-2</v>
      </c>
      <c r="J13" s="16">
        <v>5.5555555555555601E-2</v>
      </c>
      <c r="K13" s="16">
        <v>0.13043478260869601</v>
      </c>
      <c r="L13" s="16">
        <v>0.12</v>
      </c>
      <c r="M13" s="16">
        <v>0</v>
      </c>
      <c r="N13" s="16">
        <v>0.26315789473684198</v>
      </c>
      <c r="O13" s="16">
        <v>0</v>
      </c>
      <c r="P13" s="16">
        <v>0</v>
      </c>
      <c r="Q13" s="16">
        <v>0.5</v>
      </c>
      <c r="R13" s="16">
        <v>0</v>
      </c>
      <c r="S13" s="16">
        <v>0</v>
      </c>
      <c r="T13" s="16">
        <v>0.2</v>
      </c>
      <c r="U13" s="16">
        <v>0</v>
      </c>
      <c r="V13" s="16">
        <v>0.5</v>
      </c>
      <c r="W13" s="16">
        <v>0</v>
      </c>
      <c r="X13" s="16">
        <v>0.5</v>
      </c>
      <c r="Y13" s="16"/>
      <c r="Z13" s="16">
        <v>0.121546961325967</v>
      </c>
      <c r="AA13" s="16">
        <v>0.5</v>
      </c>
    </row>
    <row r="14" spans="2:27" ht="29" x14ac:dyDescent="0.35">
      <c r="B14" s="17" t="s">
        <v>279</v>
      </c>
      <c r="C14" s="16">
        <v>8.6486486486486505E-2</v>
      </c>
      <c r="D14" s="16">
        <v>8.8888888888888906E-2</v>
      </c>
      <c r="E14" s="16">
        <v>0.15384615384615399</v>
      </c>
      <c r="F14" s="16">
        <v>6.4516129032258104E-2</v>
      </c>
      <c r="G14" s="16"/>
      <c r="H14" s="16">
        <v>0</v>
      </c>
      <c r="I14" s="16">
        <v>5.7142857142857099E-2</v>
      </c>
      <c r="J14" s="16">
        <v>0.16666666666666699</v>
      </c>
      <c r="K14" s="16">
        <v>0.13043478260869601</v>
      </c>
      <c r="L14" s="16">
        <v>0.08</v>
      </c>
      <c r="M14" s="16">
        <v>0</v>
      </c>
      <c r="N14" s="16">
        <v>0.105263157894737</v>
      </c>
      <c r="O14" s="16">
        <v>0</v>
      </c>
      <c r="P14" s="16">
        <v>0.33333333333333298</v>
      </c>
      <c r="Q14" s="16">
        <v>0.5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/>
      <c r="Z14" s="16">
        <v>8.2872928176795604E-2</v>
      </c>
      <c r="AA14" s="16">
        <v>0</v>
      </c>
    </row>
    <row r="15" spans="2:27" x14ac:dyDescent="0.35">
      <c r="B15" s="17" t="s">
        <v>54</v>
      </c>
      <c r="C15" s="16">
        <v>3.24324324324324E-2</v>
      </c>
      <c r="D15" s="16">
        <v>1.48148148148148E-2</v>
      </c>
      <c r="E15" s="16">
        <v>7.69230769230769E-2</v>
      </c>
      <c r="F15" s="16">
        <v>6.4516129032258104E-2</v>
      </c>
      <c r="G15" s="16"/>
      <c r="H15" s="16">
        <v>0</v>
      </c>
      <c r="I15" s="16">
        <v>5.7142857142857099E-2</v>
      </c>
      <c r="J15" s="16">
        <v>0</v>
      </c>
      <c r="K15" s="16">
        <v>0</v>
      </c>
      <c r="L15" s="16">
        <v>0</v>
      </c>
      <c r="M15" s="16">
        <v>0</v>
      </c>
      <c r="N15" s="16">
        <v>5.2631578947368397E-2</v>
      </c>
      <c r="O15" s="16">
        <v>0.16666666666666699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0.5</v>
      </c>
      <c r="V15" s="16">
        <v>0</v>
      </c>
      <c r="W15" s="16">
        <v>0</v>
      </c>
      <c r="X15" s="16">
        <v>0</v>
      </c>
      <c r="Y15" s="16"/>
      <c r="Z15" s="16">
        <v>3.3149171270718203E-2</v>
      </c>
      <c r="AA15" s="16">
        <v>0</v>
      </c>
    </row>
    <row r="16" spans="2:27" ht="29" x14ac:dyDescent="0.35">
      <c r="B16" s="17" t="s">
        <v>280</v>
      </c>
      <c r="C16" s="16">
        <v>2.7027027027027001E-2</v>
      </c>
      <c r="D16" s="16">
        <v>2.96296296296296E-2</v>
      </c>
      <c r="E16" s="16">
        <v>0</v>
      </c>
      <c r="F16" s="16">
        <v>3.2258064516128997E-2</v>
      </c>
      <c r="G16" s="16"/>
      <c r="H16" s="16">
        <v>0.11764705882352899</v>
      </c>
      <c r="I16" s="16">
        <v>0</v>
      </c>
      <c r="J16" s="16">
        <v>0</v>
      </c>
      <c r="K16" s="16">
        <v>0</v>
      </c>
      <c r="L16" s="16">
        <v>0.04</v>
      </c>
      <c r="M16" s="16">
        <v>0</v>
      </c>
      <c r="N16" s="16">
        <v>2.6315789473684199E-2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0.5</v>
      </c>
      <c r="V16" s="16">
        <v>0</v>
      </c>
      <c r="W16" s="16">
        <v>0</v>
      </c>
      <c r="X16" s="16">
        <v>0</v>
      </c>
      <c r="Y16" s="16"/>
      <c r="Z16" s="16">
        <v>2.7624309392265199E-2</v>
      </c>
      <c r="AA16" s="16">
        <v>0</v>
      </c>
    </row>
    <row r="17" spans="2:27" x14ac:dyDescent="0.35">
      <c r="B17" s="17" t="s">
        <v>68</v>
      </c>
      <c r="C17" s="18">
        <v>9.1891891891891897E-2</v>
      </c>
      <c r="D17" s="18">
        <v>8.8888888888888906E-2</v>
      </c>
      <c r="E17" s="18">
        <v>7.69230769230769E-2</v>
      </c>
      <c r="F17" s="18">
        <v>0.12903225806451599</v>
      </c>
      <c r="G17" s="18"/>
      <c r="H17" s="18">
        <v>0</v>
      </c>
      <c r="I17" s="18">
        <v>0.114285714285714</v>
      </c>
      <c r="J17" s="18">
        <v>0</v>
      </c>
      <c r="K17" s="18">
        <v>0.13043478260869601</v>
      </c>
      <c r="L17" s="18">
        <v>0.16</v>
      </c>
      <c r="M17" s="18">
        <v>0</v>
      </c>
      <c r="N17" s="18">
        <v>7.8947368421052599E-2</v>
      </c>
      <c r="O17" s="18">
        <v>0.16666666666666699</v>
      </c>
      <c r="P17" s="18">
        <v>0.33333333333333298</v>
      </c>
      <c r="Q17" s="18">
        <v>0</v>
      </c>
      <c r="R17" s="18">
        <v>0</v>
      </c>
      <c r="S17" s="18">
        <v>0</v>
      </c>
      <c r="T17" s="18">
        <v>0.2</v>
      </c>
      <c r="U17" s="18">
        <v>0</v>
      </c>
      <c r="V17" s="18">
        <v>0</v>
      </c>
      <c r="W17" s="18">
        <v>0</v>
      </c>
      <c r="X17" s="18">
        <v>0</v>
      </c>
      <c r="Y17" s="18"/>
      <c r="Z17" s="18">
        <v>8.8397790055248601E-2</v>
      </c>
      <c r="AA17" s="18">
        <v>0</v>
      </c>
    </row>
    <row r="18" spans="2:27" x14ac:dyDescent="0.35">
      <c r="B18" s="15" t="s">
        <v>282</v>
      </c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287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179</v>
      </c>
      <c r="D7" s="10">
        <v>134</v>
      </c>
      <c r="E7" s="10">
        <v>15</v>
      </c>
      <c r="F7" s="10">
        <v>25</v>
      </c>
      <c r="G7" s="10"/>
      <c r="H7" s="10">
        <v>16</v>
      </c>
      <c r="I7" s="10">
        <v>36</v>
      </c>
      <c r="J7" s="10">
        <v>18</v>
      </c>
      <c r="K7" s="10">
        <v>24</v>
      </c>
      <c r="L7" s="10">
        <v>33</v>
      </c>
      <c r="M7" s="10">
        <v>4</v>
      </c>
      <c r="N7" s="10">
        <v>27</v>
      </c>
      <c r="O7" s="10">
        <v>5</v>
      </c>
      <c r="P7" s="10" t="s">
        <v>69</v>
      </c>
      <c r="Q7" s="10">
        <v>2</v>
      </c>
      <c r="R7" s="10" t="s">
        <v>69</v>
      </c>
      <c r="S7" s="10">
        <v>3</v>
      </c>
      <c r="T7" s="10">
        <v>4</v>
      </c>
      <c r="U7" s="10">
        <v>3</v>
      </c>
      <c r="V7" s="10" t="s">
        <v>69</v>
      </c>
      <c r="W7" s="10">
        <v>1</v>
      </c>
      <c r="X7" s="10">
        <v>3</v>
      </c>
      <c r="Y7" s="10"/>
      <c r="Z7" s="10">
        <v>179</v>
      </c>
      <c r="AA7" s="10" t="s">
        <v>69</v>
      </c>
    </row>
    <row r="8" spans="2:27" ht="43.5" x14ac:dyDescent="0.35">
      <c r="B8" s="17" t="s">
        <v>283</v>
      </c>
      <c r="C8" s="16">
        <v>0.64804469273743004</v>
      </c>
      <c r="D8" s="16">
        <v>0.65671641791044799</v>
      </c>
      <c r="E8" s="16">
        <v>0.73333333333333295</v>
      </c>
      <c r="F8" s="16">
        <v>0.52</v>
      </c>
      <c r="G8" s="16"/>
      <c r="H8" s="16">
        <v>0.6875</v>
      </c>
      <c r="I8" s="16">
        <v>0.63888888888888895</v>
      </c>
      <c r="J8" s="16">
        <v>0.5</v>
      </c>
      <c r="K8" s="16">
        <v>0.54166666666666696</v>
      </c>
      <c r="L8" s="16">
        <v>0.66666666666666696</v>
      </c>
      <c r="M8" s="16">
        <v>0.75</v>
      </c>
      <c r="N8" s="16">
        <v>0.74074074074074103</v>
      </c>
      <c r="O8" s="16">
        <v>0.6</v>
      </c>
      <c r="P8" s="16" t="s">
        <v>70</v>
      </c>
      <c r="Q8" s="16">
        <v>1</v>
      </c>
      <c r="R8" s="16" t="s">
        <v>70</v>
      </c>
      <c r="S8" s="16">
        <v>1</v>
      </c>
      <c r="T8" s="16">
        <v>0.5</v>
      </c>
      <c r="U8" s="16">
        <v>0.66666666666666696</v>
      </c>
      <c r="V8" s="16" t="s">
        <v>70</v>
      </c>
      <c r="W8" s="16">
        <v>0</v>
      </c>
      <c r="X8" s="16">
        <v>1</v>
      </c>
      <c r="Y8" s="16"/>
      <c r="Z8" s="16">
        <v>0.64804469273743004</v>
      </c>
      <c r="AA8" s="16" t="s">
        <v>70</v>
      </c>
    </row>
    <row r="9" spans="2:27" ht="29" x14ac:dyDescent="0.35">
      <c r="B9" s="17" t="s">
        <v>284</v>
      </c>
      <c r="C9" s="16">
        <v>0.63687150837988804</v>
      </c>
      <c r="D9" s="16">
        <v>0.61194029850746301</v>
      </c>
      <c r="E9" s="16">
        <v>0.6</v>
      </c>
      <c r="F9" s="16">
        <v>0.72</v>
      </c>
      <c r="G9" s="16"/>
      <c r="H9" s="16">
        <v>0.5625</v>
      </c>
      <c r="I9" s="16">
        <v>0.55555555555555602</v>
      </c>
      <c r="J9" s="16">
        <v>0.61111111111111105</v>
      </c>
      <c r="K9" s="16">
        <v>0.79166666666666696</v>
      </c>
      <c r="L9" s="16">
        <v>0.69696969696969702</v>
      </c>
      <c r="M9" s="16">
        <v>0.5</v>
      </c>
      <c r="N9" s="16">
        <v>0.592592592592593</v>
      </c>
      <c r="O9" s="16">
        <v>0.6</v>
      </c>
      <c r="P9" s="16" t="s">
        <v>70</v>
      </c>
      <c r="Q9" s="16">
        <v>1</v>
      </c>
      <c r="R9" s="16" t="s">
        <v>70</v>
      </c>
      <c r="S9" s="16">
        <v>0.66666666666666696</v>
      </c>
      <c r="T9" s="16">
        <v>0.75</v>
      </c>
      <c r="U9" s="16">
        <v>0.33333333333333298</v>
      </c>
      <c r="V9" s="16" t="s">
        <v>70</v>
      </c>
      <c r="W9" s="16">
        <v>1</v>
      </c>
      <c r="X9" s="16">
        <v>0.66666666666666696</v>
      </c>
      <c r="Y9" s="16"/>
      <c r="Z9" s="16">
        <v>0.63687150837988804</v>
      </c>
      <c r="AA9" s="16" t="s">
        <v>70</v>
      </c>
    </row>
    <row r="10" spans="2:27" ht="43.5" x14ac:dyDescent="0.35">
      <c r="B10" s="17" t="s">
        <v>285</v>
      </c>
      <c r="C10" s="16">
        <v>0.52513966480446905</v>
      </c>
      <c r="D10" s="16">
        <v>0.48507462686567199</v>
      </c>
      <c r="E10" s="16">
        <v>0.66666666666666696</v>
      </c>
      <c r="F10" s="16">
        <v>0.64</v>
      </c>
      <c r="G10" s="16"/>
      <c r="H10" s="16">
        <v>0.625</v>
      </c>
      <c r="I10" s="16">
        <v>0.33333333333333298</v>
      </c>
      <c r="J10" s="16">
        <v>0.5</v>
      </c>
      <c r="K10" s="16">
        <v>0.5</v>
      </c>
      <c r="L10" s="16">
        <v>0.63636363636363602</v>
      </c>
      <c r="M10" s="16">
        <v>0.75</v>
      </c>
      <c r="N10" s="16">
        <v>0.592592592592593</v>
      </c>
      <c r="O10" s="16">
        <v>0.4</v>
      </c>
      <c r="P10" s="16" t="s">
        <v>70</v>
      </c>
      <c r="Q10" s="16">
        <v>1</v>
      </c>
      <c r="R10" s="16" t="s">
        <v>70</v>
      </c>
      <c r="S10" s="16">
        <v>1</v>
      </c>
      <c r="T10" s="16">
        <v>0.5</v>
      </c>
      <c r="U10" s="16">
        <v>0</v>
      </c>
      <c r="V10" s="16" t="s">
        <v>70</v>
      </c>
      <c r="W10" s="16">
        <v>0</v>
      </c>
      <c r="X10" s="16">
        <v>0.66666666666666696</v>
      </c>
      <c r="Y10" s="16"/>
      <c r="Z10" s="16">
        <v>0.52513966480446905</v>
      </c>
      <c r="AA10" s="16" t="s">
        <v>70</v>
      </c>
    </row>
    <row r="11" spans="2:27" ht="43.5" x14ac:dyDescent="0.35">
      <c r="B11" s="17" t="s">
        <v>286</v>
      </c>
      <c r="C11" s="16">
        <v>0.31843575418994402</v>
      </c>
      <c r="D11" s="16">
        <v>0.31343283582089598</v>
      </c>
      <c r="E11" s="16">
        <v>0.266666666666667</v>
      </c>
      <c r="F11" s="16">
        <v>0.32</v>
      </c>
      <c r="G11" s="16"/>
      <c r="H11" s="16">
        <v>0.375</v>
      </c>
      <c r="I11" s="16">
        <v>0.194444444444444</v>
      </c>
      <c r="J11" s="16">
        <v>0.33333333333333298</v>
      </c>
      <c r="K11" s="16">
        <v>0.41666666666666702</v>
      </c>
      <c r="L11" s="16">
        <v>0.30303030303030298</v>
      </c>
      <c r="M11" s="16">
        <v>0.25</v>
      </c>
      <c r="N11" s="16">
        <v>0.407407407407407</v>
      </c>
      <c r="O11" s="16">
        <v>0.2</v>
      </c>
      <c r="P11" s="16" t="s">
        <v>70</v>
      </c>
      <c r="Q11" s="16">
        <v>1</v>
      </c>
      <c r="R11" s="16" t="s">
        <v>70</v>
      </c>
      <c r="S11" s="16">
        <v>0</v>
      </c>
      <c r="T11" s="16">
        <v>0.25</v>
      </c>
      <c r="U11" s="16">
        <v>0.33333333333333298</v>
      </c>
      <c r="V11" s="16" t="s">
        <v>70</v>
      </c>
      <c r="W11" s="16">
        <v>0</v>
      </c>
      <c r="X11" s="16">
        <v>0.33333333333333298</v>
      </c>
      <c r="Y11" s="16"/>
      <c r="Z11" s="16">
        <v>0.31843575418994402</v>
      </c>
      <c r="AA11" s="16" t="s">
        <v>70</v>
      </c>
    </row>
    <row r="12" spans="2:27" x14ac:dyDescent="0.35">
      <c r="B12" s="17" t="s">
        <v>68</v>
      </c>
      <c r="C12" s="16">
        <v>2.7932960893854698E-2</v>
      </c>
      <c r="D12" s="16">
        <v>2.2388059701492501E-2</v>
      </c>
      <c r="E12" s="16">
        <v>6.6666666666666693E-2</v>
      </c>
      <c r="F12" s="16">
        <v>0.04</v>
      </c>
      <c r="G12" s="16"/>
      <c r="H12" s="16">
        <v>6.25E-2</v>
      </c>
      <c r="I12" s="16">
        <v>8.3333333333333301E-2</v>
      </c>
      <c r="J12" s="16">
        <v>0</v>
      </c>
      <c r="K12" s="16">
        <v>0</v>
      </c>
      <c r="L12" s="16">
        <v>3.03030303030303E-2</v>
      </c>
      <c r="M12" s="16">
        <v>0</v>
      </c>
      <c r="N12" s="16">
        <v>0</v>
      </c>
      <c r="O12" s="16">
        <v>0</v>
      </c>
      <c r="P12" s="16" t="s">
        <v>70</v>
      </c>
      <c r="Q12" s="16">
        <v>0</v>
      </c>
      <c r="R12" s="16" t="s">
        <v>70</v>
      </c>
      <c r="S12" s="16">
        <v>0</v>
      </c>
      <c r="T12" s="16">
        <v>0</v>
      </c>
      <c r="U12" s="16">
        <v>0</v>
      </c>
      <c r="V12" s="16" t="s">
        <v>70</v>
      </c>
      <c r="W12" s="16">
        <v>0</v>
      </c>
      <c r="X12" s="16">
        <v>0</v>
      </c>
      <c r="Y12" s="16"/>
      <c r="Z12" s="16">
        <v>2.7932960893854698E-2</v>
      </c>
      <c r="AA12" s="16" t="s">
        <v>70</v>
      </c>
    </row>
    <row r="13" spans="2:27" x14ac:dyDescent="0.35">
      <c r="B13" s="17" t="s">
        <v>97</v>
      </c>
      <c r="C13" s="18">
        <v>5.5865921787709499E-3</v>
      </c>
      <c r="D13" s="18">
        <v>7.4626865671641798E-3</v>
      </c>
      <c r="E13" s="18">
        <v>0</v>
      </c>
      <c r="F13" s="18">
        <v>0</v>
      </c>
      <c r="G13" s="18"/>
      <c r="H13" s="18">
        <v>0</v>
      </c>
      <c r="I13" s="18">
        <v>0</v>
      </c>
      <c r="J13" s="18">
        <v>0</v>
      </c>
      <c r="K13" s="18">
        <v>4.1666666666666699E-2</v>
      </c>
      <c r="L13" s="18">
        <v>0</v>
      </c>
      <c r="M13" s="18">
        <v>0</v>
      </c>
      <c r="N13" s="18">
        <v>0</v>
      </c>
      <c r="O13" s="18">
        <v>0</v>
      </c>
      <c r="P13" s="18" t="s">
        <v>70</v>
      </c>
      <c r="Q13" s="18">
        <v>0</v>
      </c>
      <c r="R13" s="18" t="s">
        <v>70</v>
      </c>
      <c r="S13" s="18">
        <v>0</v>
      </c>
      <c r="T13" s="18">
        <v>0</v>
      </c>
      <c r="U13" s="18">
        <v>0</v>
      </c>
      <c r="V13" s="18" t="s">
        <v>70</v>
      </c>
      <c r="W13" s="18">
        <v>0</v>
      </c>
      <c r="X13" s="18">
        <v>0</v>
      </c>
      <c r="Y13" s="18"/>
      <c r="Z13" s="18">
        <v>5.5865921787709499E-3</v>
      </c>
      <c r="AA13" s="18" t="s">
        <v>70</v>
      </c>
    </row>
    <row r="14" spans="2:27" x14ac:dyDescent="0.35">
      <c r="B14" s="15" t="s">
        <v>72</v>
      </c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A17"/>
  <sheetViews>
    <sheetView showGridLines="0" topLeftCell="A6" workbookViewId="0">
      <pane xSplit="2" topLeftCell="P1" activePane="topRight" state="frozen"/>
      <selection pane="topRight" activeCell="R10" sqref="R10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290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0.60266666666666702</v>
      </c>
      <c r="D8" s="16">
        <v>0.61371841155234697</v>
      </c>
      <c r="E8" s="16">
        <v>0.65517241379310298</v>
      </c>
      <c r="F8" s="16">
        <v>0.54385964912280704</v>
      </c>
      <c r="G8" s="16"/>
      <c r="H8" s="16">
        <v>0.61111111111111105</v>
      </c>
      <c r="I8" s="16">
        <v>0.61643835616438403</v>
      </c>
      <c r="J8" s="16">
        <v>0.59459459459459496</v>
      </c>
      <c r="K8" s="16">
        <v>0.64583333333333304</v>
      </c>
      <c r="L8" s="16">
        <v>0.5</v>
      </c>
      <c r="M8" s="16">
        <v>0.8</v>
      </c>
      <c r="N8" s="16">
        <v>0.61194029850746301</v>
      </c>
      <c r="O8" s="16">
        <v>0.54545454545454497</v>
      </c>
      <c r="P8" s="16">
        <v>0.33333333333333298</v>
      </c>
      <c r="Q8" s="16">
        <v>1</v>
      </c>
      <c r="R8" s="16">
        <v>0.5</v>
      </c>
      <c r="S8" s="16">
        <v>0.66666666666666696</v>
      </c>
      <c r="T8" s="16">
        <v>0.77777777777777801</v>
      </c>
      <c r="U8" s="16">
        <v>0.6</v>
      </c>
      <c r="V8" s="16">
        <v>0.5</v>
      </c>
      <c r="W8" s="16">
        <v>0.5</v>
      </c>
      <c r="X8" s="16">
        <v>0.6</v>
      </c>
      <c r="Y8" s="16"/>
      <c r="Z8" s="16">
        <v>0.60377358490566002</v>
      </c>
      <c r="AA8" s="16">
        <v>0.5</v>
      </c>
    </row>
    <row r="9" spans="2:27" x14ac:dyDescent="0.35">
      <c r="B9" s="17" t="s">
        <v>158</v>
      </c>
      <c r="C9" s="16">
        <v>0.32266666666666699</v>
      </c>
      <c r="D9" s="16">
        <v>0.29963898916967502</v>
      </c>
      <c r="E9" s="16">
        <v>0.34482758620689702</v>
      </c>
      <c r="F9" s="16">
        <v>0.38596491228070201</v>
      </c>
      <c r="G9" s="16"/>
      <c r="H9" s="16">
        <v>0.36111111111111099</v>
      </c>
      <c r="I9" s="16">
        <v>0.27397260273972601</v>
      </c>
      <c r="J9" s="16">
        <v>0.32432432432432401</v>
      </c>
      <c r="K9" s="16">
        <v>0.33333333333333298</v>
      </c>
      <c r="L9" s="16">
        <v>0.41666666666666702</v>
      </c>
      <c r="M9" s="16">
        <v>0.2</v>
      </c>
      <c r="N9" s="16">
        <v>0.328358208955224</v>
      </c>
      <c r="O9" s="16">
        <v>0.27272727272727298</v>
      </c>
      <c r="P9" s="16">
        <v>0.66666666666666696</v>
      </c>
      <c r="Q9" s="16">
        <v>0</v>
      </c>
      <c r="R9" s="16">
        <v>0.5</v>
      </c>
      <c r="S9" s="16">
        <v>0.16666666666666699</v>
      </c>
      <c r="T9" s="16">
        <v>0.11111111111111099</v>
      </c>
      <c r="U9" s="16">
        <v>0.2</v>
      </c>
      <c r="V9" s="16">
        <v>0</v>
      </c>
      <c r="W9" s="16">
        <v>0.5</v>
      </c>
      <c r="X9" s="16">
        <v>0.4</v>
      </c>
      <c r="Y9" s="16"/>
      <c r="Z9" s="16">
        <v>0.320754716981132</v>
      </c>
      <c r="AA9" s="16">
        <v>0.5</v>
      </c>
    </row>
    <row r="10" spans="2:27" x14ac:dyDescent="0.35">
      <c r="B10" s="17" t="s">
        <v>288</v>
      </c>
      <c r="C10" s="16">
        <v>3.7333333333333302E-2</v>
      </c>
      <c r="D10" s="16">
        <v>3.9711191335740102E-2</v>
      </c>
      <c r="E10" s="16">
        <v>0</v>
      </c>
      <c r="F10" s="16">
        <v>5.2631578947368397E-2</v>
      </c>
      <c r="G10" s="16"/>
      <c r="H10" s="16">
        <v>0</v>
      </c>
      <c r="I10" s="16">
        <v>2.7397260273972601E-2</v>
      </c>
      <c r="J10" s="16">
        <v>5.4054054054054099E-2</v>
      </c>
      <c r="K10" s="16">
        <v>0</v>
      </c>
      <c r="L10" s="16">
        <v>0.05</v>
      </c>
      <c r="M10" s="16">
        <v>0</v>
      </c>
      <c r="N10" s="16">
        <v>2.9850746268656699E-2</v>
      </c>
      <c r="O10" s="16">
        <v>0.18181818181818199</v>
      </c>
      <c r="P10" s="16">
        <v>0</v>
      </c>
      <c r="Q10" s="16">
        <v>0</v>
      </c>
      <c r="R10" s="16">
        <v>0</v>
      </c>
      <c r="S10" s="16">
        <v>0</v>
      </c>
      <c r="T10" s="16">
        <v>0.11111111111111099</v>
      </c>
      <c r="U10" s="16">
        <v>0.2</v>
      </c>
      <c r="V10" s="16">
        <v>0.5</v>
      </c>
      <c r="W10" s="16">
        <v>0</v>
      </c>
      <c r="X10" s="16">
        <v>0</v>
      </c>
      <c r="Y10" s="16"/>
      <c r="Z10" s="16">
        <v>3.77358490566038E-2</v>
      </c>
      <c r="AA10" s="16">
        <v>0</v>
      </c>
    </row>
    <row r="11" spans="2:27" x14ac:dyDescent="0.35">
      <c r="B11" s="17" t="s">
        <v>289</v>
      </c>
      <c r="C11" s="16">
        <v>2.1333333333333301E-2</v>
      </c>
      <c r="D11" s="16">
        <v>2.5270758122743701E-2</v>
      </c>
      <c r="E11" s="16">
        <v>0</v>
      </c>
      <c r="F11" s="16">
        <v>1.7543859649122799E-2</v>
      </c>
      <c r="G11" s="16"/>
      <c r="H11" s="16">
        <v>0</v>
      </c>
      <c r="I11" s="16">
        <v>5.4794520547945202E-2</v>
      </c>
      <c r="J11" s="16">
        <v>0</v>
      </c>
      <c r="K11" s="16">
        <v>2.0833333333333301E-2</v>
      </c>
      <c r="L11" s="16">
        <v>3.3333333333333298E-2</v>
      </c>
      <c r="M11" s="16">
        <v>0</v>
      </c>
      <c r="N11" s="16">
        <v>1.49253731343284E-2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2.15633423180593E-2</v>
      </c>
      <c r="AA11" s="16">
        <v>0</v>
      </c>
    </row>
    <row r="12" spans="2:27" s="31" customFormat="1" x14ac:dyDescent="0.35">
      <c r="B12" s="30" t="s">
        <v>54</v>
      </c>
      <c r="C12" s="32">
        <v>1.6E-2</v>
      </c>
      <c r="D12" s="32">
        <v>2.1660649819494601E-2</v>
      </c>
      <c r="E12" s="32">
        <v>0</v>
      </c>
      <c r="F12" s="32">
        <v>0</v>
      </c>
      <c r="G12" s="32"/>
      <c r="H12" s="32">
        <v>2.7777777777777801E-2</v>
      </c>
      <c r="I12" s="32">
        <v>2.7397260273972601E-2</v>
      </c>
      <c r="J12" s="32">
        <v>2.7027027027027001E-2</v>
      </c>
      <c r="K12" s="32">
        <v>0</v>
      </c>
      <c r="L12" s="32">
        <v>0</v>
      </c>
      <c r="M12" s="32">
        <v>0</v>
      </c>
      <c r="N12" s="32">
        <v>1.49253731343284E-2</v>
      </c>
      <c r="O12" s="32">
        <v>0</v>
      </c>
      <c r="P12" s="32">
        <v>0</v>
      </c>
      <c r="Q12" s="32">
        <v>0</v>
      </c>
      <c r="R12" s="32">
        <v>0</v>
      </c>
      <c r="S12" s="32">
        <v>0.16666666666666699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/>
      <c r="Z12" s="32">
        <v>1.61725067385445E-2</v>
      </c>
      <c r="AA12" s="32">
        <v>0</v>
      </c>
    </row>
    <row r="13" spans="2:27" x14ac:dyDescent="0.35">
      <c r="B13" s="15"/>
    </row>
    <row r="14" spans="2:27" x14ac:dyDescent="0.35">
      <c r="B14" t="s">
        <v>48</v>
      </c>
    </row>
    <row r="15" spans="2:27" x14ac:dyDescent="0.35">
      <c r="B15" t="s">
        <v>49</v>
      </c>
    </row>
    <row r="17" spans="2:2" x14ac:dyDescent="0.35">
      <c r="B17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A17"/>
  <sheetViews>
    <sheetView showGridLines="0" topLeftCell="A5" workbookViewId="0">
      <pane xSplit="2" topLeftCell="C1" activePane="topRight" state="frozen"/>
      <selection pane="topRight" activeCell="T9" sqref="T9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291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0.55466666666666697</v>
      </c>
      <c r="D8" s="16">
        <v>0.57400722021660699</v>
      </c>
      <c r="E8" s="16">
        <v>0.58620689655172398</v>
      </c>
      <c r="F8" s="16">
        <v>0.45614035087719301</v>
      </c>
      <c r="G8" s="16"/>
      <c r="H8" s="16">
        <v>0.61111111111111105</v>
      </c>
      <c r="I8" s="16">
        <v>0.602739726027397</v>
      </c>
      <c r="J8" s="16">
        <v>0.40540540540540498</v>
      </c>
      <c r="K8" s="16">
        <v>0.66666666666666696</v>
      </c>
      <c r="L8" s="16">
        <v>0.41666666666666702</v>
      </c>
      <c r="M8" s="16">
        <v>0.6</v>
      </c>
      <c r="N8" s="16">
        <v>0.55223880597014896</v>
      </c>
      <c r="O8" s="16">
        <v>0.54545454545454497</v>
      </c>
      <c r="P8" s="16">
        <v>0.33333333333333298</v>
      </c>
      <c r="Q8" s="16">
        <v>1</v>
      </c>
      <c r="R8" s="16">
        <v>0.5</v>
      </c>
      <c r="S8" s="16">
        <v>0.66666666666666696</v>
      </c>
      <c r="T8" s="16">
        <v>0.77777777777777801</v>
      </c>
      <c r="U8" s="16">
        <v>0.4</v>
      </c>
      <c r="V8" s="16">
        <v>0.5</v>
      </c>
      <c r="W8" s="16">
        <v>0.5</v>
      </c>
      <c r="X8" s="16">
        <v>0.6</v>
      </c>
      <c r="Y8" s="16"/>
      <c r="Z8" s="16">
        <v>0.55256064690026996</v>
      </c>
      <c r="AA8" s="16">
        <v>1</v>
      </c>
    </row>
    <row r="9" spans="2:27" x14ac:dyDescent="0.35">
      <c r="B9" s="17" t="s">
        <v>158</v>
      </c>
      <c r="C9" s="16">
        <v>0.357333333333333</v>
      </c>
      <c r="D9" s="16">
        <v>0.324909747292419</v>
      </c>
      <c r="E9" s="16">
        <v>0.41379310344827602</v>
      </c>
      <c r="F9" s="16">
        <v>0.45614035087719301</v>
      </c>
      <c r="G9" s="16"/>
      <c r="H9" s="16">
        <v>0.36111111111111099</v>
      </c>
      <c r="I9" s="16">
        <v>0.26027397260273999</v>
      </c>
      <c r="J9" s="16">
        <v>0.48648648648648701</v>
      </c>
      <c r="K9" s="16">
        <v>0.3125</v>
      </c>
      <c r="L9" s="16">
        <v>0.46666666666666701</v>
      </c>
      <c r="M9" s="16">
        <v>0.4</v>
      </c>
      <c r="N9" s="16">
        <v>0.38805970149253699</v>
      </c>
      <c r="O9" s="16">
        <v>0.36363636363636398</v>
      </c>
      <c r="P9" s="16">
        <v>0.33333333333333298</v>
      </c>
      <c r="Q9" s="16">
        <v>0</v>
      </c>
      <c r="R9" s="16">
        <v>0.5</v>
      </c>
      <c r="S9" s="16">
        <v>0.16666666666666699</v>
      </c>
      <c r="T9" s="16">
        <v>0.11111111111111099</v>
      </c>
      <c r="U9" s="16">
        <v>0.4</v>
      </c>
      <c r="V9" s="16">
        <v>0.5</v>
      </c>
      <c r="W9" s="16">
        <v>0.5</v>
      </c>
      <c r="X9" s="16">
        <v>0.2</v>
      </c>
      <c r="Y9" s="16"/>
      <c r="Z9" s="16">
        <v>0.35849056603773599</v>
      </c>
      <c r="AA9" s="16">
        <v>0</v>
      </c>
    </row>
    <row r="10" spans="2:27" x14ac:dyDescent="0.35">
      <c r="B10" s="17" t="s">
        <v>288</v>
      </c>
      <c r="C10" s="16">
        <v>5.3333333333333302E-2</v>
      </c>
      <c r="D10" s="16">
        <v>5.7761732851985603E-2</v>
      </c>
      <c r="E10" s="16">
        <v>0</v>
      </c>
      <c r="F10" s="16">
        <v>7.0175438596491196E-2</v>
      </c>
      <c r="G10" s="16"/>
      <c r="H10" s="16">
        <v>2.7777777777777801E-2</v>
      </c>
      <c r="I10" s="16">
        <v>6.8493150684931503E-2</v>
      </c>
      <c r="J10" s="16">
        <v>5.4054054054054099E-2</v>
      </c>
      <c r="K10" s="16">
        <v>0</v>
      </c>
      <c r="L10" s="16">
        <v>8.3333333333333301E-2</v>
      </c>
      <c r="M10" s="16">
        <v>0</v>
      </c>
      <c r="N10" s="16">
        <v>2.9850746268656699E-2</v>
      </c>
      <c r="O10" s="16">
        <v>9.0909090909090898E-2</v>
      </c>
      <c r="P10" s="16">
        <v>0.33333333333333298</v>
      </c>
      <c r="Q10" s="16">
        <v>0</v>
      </c>
      <c r="R10" s="16">
        <v>0</v>
      </c>
      <c r="S10" s="16">
        <v>0</v>
      </c>
      <c r="T10" s="16">
        <v>0.11111111111111099</v>
      </c>
      <c r="U10" s="16">
        <v>0.2</v>
      </c>
      <c r="V10" s="16">
        <v>0</v>
      </c>
      <c r="W10" s="16">
        <v>0</v>
      </c>
      <c r="X10" s="16">
        <v>0.2</v>
      </c>
      <c r="Y10" s="16"/>
      <c r="Z10" s="16">
        <v>5.3908355795148299E-2</v>
      </c>
      <c r="AA10" s="16">
        <v>0</v>
      </c>
    </row>
    <row r="11" spans="2:27" x14ac:dyDescent="0.35">
      <c r="B11" s="17" t="s">
        <v>289</v>
      </c>
      <c r="C11" s="16">
        <v>2.1333333333333301E-2</v>
      </c>
      <c r="D11" s="16">
        <v>2.5270758122743701E-2</v>
      </c>
      <c r="E11" s="16">
        <v>0</v>
      </c>
      <c r="F11" s="16">
        <v>1.7543859649122799E-2</v>
      </c>
      <c r="G11" s="16"/>
      <c r="H11" s="16">
        <v>0</v>
      </c>
      <c r="I11" s="16">
        <v>5.4794520547945202E-2</v>
      </c>
      <c r="J11" s="16">
        <v>0</v>
      </c>
      <c r="K11" s="16">
        <v>2.0833333333333301E-2</v>
      </c>
      <c r="L11" s="16">
        <v>3.3333333333333298E-2</v>
      </c>
      <c r="M11" s="16">
        <v>0</v>
      </c>
      <c r="N11" s="16">
        <v>1.49253731343284E-2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2.15633423180593E-2</v>
      </c>
      <c r="AA11" s="16">
        <v>0</v>
      </c>
    </row>
    <row r="12" spans="2:27" s="31" customFormat="1" x14ac:dyDescent="0.35">
      <c r="B12" s="30" t="s">
        <v>54</v>
      </c>
      <c r="C12" s="32">
        <v>1.3333333333333299E-2</v>
      </c>
      <c r="D12" s="32">
        <v>1.8050541516245501E-2</v>
      </c>
      <c r="E12" s="32">
        <v>0</v>
      </c>
      <c r="F12" s="32">
        <v>0</v>
      </c>
      <c r="G12" s="32"/>
      <c r="H12" s="32">
        <v>0</v>
      </c>
      <c r="I12" s="32">
        <v>1.3698630136986301E-2</v>
      </c>
      <c r="J12" s="32">
        <v>5.4054054054054099E-2</v>
      </c>
      <c r="K12" s="32">
        <v>0</v>
      </c>
      <c r="L12" s="32">
        <v>0</v>
      </c>
      <c r="M12" s="32">
        <v>0</v>
      </c>
      <c r="N12" s="32">
        <v>1.49253731343284E-2</v>
      </c>
      <c r="O12" s="32">
        <v>0</v>
      </c>
      <c r="P12" s="32">
        <v>0</v>
      </c>
      <c r="Q12" s="32">
        <v>0</v>
      </c>
      <c r="R12" s="32">
        <v>0</v>
      </c>
      <c r="S12" s="32">
        <v>0.16666666666666699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/>
      <c r="Z12" s="32">
        <v>1.3477088948787099E-2</v>
      </c>
      <c r="AA12" s="32">
        <v>0</v>
      </c>
    </row>
    <row r="13" spans="2:27" x14ac:dyDescent="0.35">
      <c r="B13" s="15"/>
    </row>
    <row r="14" spans="2:27" x14ac:dyDescent="0.35">
      <c r="B14" t="s">
        <v>48</v>
      </c>
    </row>
    <row r="15" spans="2:27" x14ac:dyDescent="0.35">
      <c r="B15" t="s">
        <v>49</v>
      </c>
    </row>
    <row r="17" spans="2:2" x14ac:dyDescent="0.35">
      <c r="B17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J16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29" t="s">
        <v>301</v>
      </c>
      <c r="E2" s="25"/>
      <c r="F2" s="25"/>
      <c r="G2" s="25"/>
      <c r="H2" s="25"/>
      <c r="I2" s="25"/>
      <c r="J2" s="25"/>
    </row>
    <row r="6" spans="2:10" ht="50" customHeight="1" x14ac:dyDescent="0.35">
      <c r="B6" s="19" t="s">
        <v>15</v>
      </c>
      <c r="C6" s="19" t="s">
        <v>292</v>
      </c>
      <c r="D6" s="19" t="s">
        <v>293</v>
      </c>
      <c r="E6" s="19" t="s">
        <v>294</v>
      </c>
      <c r="F6" s="19" t="s">
        <v>295</v>
      </c>
      <c r="G6" s="19" t="s">
        <v>296</v>
      </c>
      <c r="H6" s="19" t="s">
        <v>297</v>
      </c>
      <c r="I6" s="19" t="s">
        <v>298</v>
      </c>
    </row>
    <row r="7" spans="2:10" x14ac:dyDescent="0.35">
      <c r="B7" s="17" t="s">
        <v>299</v>
      </c>
      <c r="C7" s="16">
        <v>0.46400000000000002</v>
      </c>
      <c r="D7" s="16">
        <v>9.6000000000000002E-2</v>
      </c>
      <c r="E7" s="16">
        <v>0.44266666666666699</v>
      </c>
      <c r="F7" s="16">
        <v>0.36</v>
      </c>
      <c r="G7" s="16">
        <v>0.50133333333333296</v>
      </c>
      <c r="H7" s="16">
        <v>0.21866666666666701</v>
      </c>
      <c r="I7" s="16">
        <v>0.36266666666666703</v>
      </c>
    </row>
    <row r="8" spans="2:10" ht="29" x14ac:dyDescent="0.35">
      <c r="B8" s="17" t="s">
        <v>300</v>
      </c>
      <c r="C8" s="16">
        <v>0.34666666666666701</v>
      </c>
      <c r="D8" s="16">
        <v>0.789333333333333</v>
      </c>
      <c r="E8" s="16">
        <v>0.42666666666666703</v>
      </c>
      <c r="F8" s="16">
        <v>0.56266666666666698</v>
      </c>
      <c r="G8" s="16">
        <v>0.274666666666667</v>
      </c>
      <c r="H8" s="16">
        <v>0.60799999999999998</v>
      </c>
      <c r="I8" s="16">
        <v>0.421333333333333</v>
      </c>
    </row>
    <row r="9" spans="2:10" x14ac:dyDescent="0.35">
      <c r="B9" s="17" t="s">
        <v>54</v>
      </c>
      <c r="C9" s="16">
        <v>0.18933333333333299</v>
      </c>
      <c r="D9" s="16">
        <v>0.114666666666667</v>
      </c>
      <c r="E9" s="16">
        <v>0.13066666666666699</v>
      </c>
      <c r="F9" s="16">
        <v>7.7333333333333296E-2</v>
      </c>
      <c r="G9" s="16">
        <v>0.224</v>
      </c>
      <c r="H9" s="16">
        <v>0.17333333333333301</v>
      </c>
      <c r="I9" s="16">
        <v>0.216</v>
      </c>
    </row>
    <row r="10" spans="2:10" x14ac:dyDescent="0.35">
      <c r="B10" s="15"/>
      <c r="C10" s="15"/>
      <c r="D10" s="15"/>
      <c r="E10" s="15"/>
      <c r="F10" s="15"/>
      <c r="G10" s="15"/>
      <c r="H10" s="15"/>
      <c r="I10" s="15"/>
    </row>
    <row r="11" spans="2:10" x14ac:dyDescent="0.35">
      <c r="B11" t="s">
        <v>48</v>
      </c>
    </row>
    <row r="12" spans="2:10" x14ac:dyDescent="0.35">
      <c r="B12" t="s">
        <v>49</v>
      </c>
    </row>
    <row r="16" spans="2:10" x14ac:dyDescent="0.35">
      <c r="B16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302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299</v>
      </c>
      <c r="C8" s="16">
        <v>0.46400000000000002</v>
      </c>
      <c r="D8" s="16">
        <v>0.483754512635379</v>
      </c>
      <c r="E8" s="16">
        <v>0.37931034482758602</v>
      </c>
      <c r="F8" s="16">
        <v>0.43859649122806998</v>
      </c>
      <c r="G8" s="16"/>
      <c r="H8" s="16">
        <v>0.5</v>
      </c>
      <c r="I8" s="16">
        <v>0.34246575342465801</v>
      </c>
      <c r="J8" s="16">
        <v>0.35135135135135098</v>
      </c>
      <c r="K8" s="16">
        <v>0.58333333333333304</v>
      </c>
      <c r="L8" s="16">
        <v>0.45</v>
      </c>
      <c r="M8" s="16">
        <v>0.8</v>
      </c>
      <c r="N8" s="16">
        <v>0.537313432835821</v>
      </c>
      <c r="O8" s="16">
        <v>0.27272727272727298</v>
      </c>
      <c r="P8" s="16">
        <v>0.66666666666666696</v>
      </c>
      <c r="Q8" s="16">
        <v>0.75</v>
      </c>
      <c r="R8" s="16">
        <v>0.5</v>
      </c>
      <c r="S8" s="16">
        <v>0.66666666666666696</v>
      </c>
      <c r="T8" s="16">
        <v>0.44444444444444398</v>
      </c>
      <c r="U8" s="16">
        <v>0.6</v>
      </c>
      <c r="V8" s="16">
        <v>1</v>
      </c>
      <c r="W8" s="16">
        <v>0</v>
      </c>
      <c r="X8" s="16">
        <v>0.2</v>
      </c>
      <c r="Y8" s="16"/>
      <c r="Z8" s="16">
        <v>0.46361185983827502</v>
      </c>
      <c r="AA8" s="16">
        <v>0.5</v>
      </c>
    </row>
    <row r="9" spans="2:27" ht="29" x14ac:dyDescent="0.35">
      <c r="B9" s="17" t="s">
        <v>300</v>
      </c>
      <c r="C9" s="16">
        <v>0.34666666666666701</v>
      </c>
      <c r="D9" s="16">
        <v>0.33212996389891702</v>
      </c>
      <c r="E9" s="16">
        <v>0.37931034482758602</v>
      </c>
      <c r="F9" s="16">
        <v>0.42105263157894701</v>
      </c>
      <c r="G9" s="16"/>
      <c r="H9" s="16">
        <v>0.36111111111111099</v>
      </c>
      <c r="I9" s="16">
        <v>0.41095890410958902</v>
      </c>
      <c r="J9" s="16">
        <v>0.48648648648648701</v>
      </c>
      <c r="K9" s="16">
        <v>0.25</v>
      </c>
      <c r="L9" s="16">
        <v>0.38333333333333303</v>
      </c>
      <c r="M9" s="16">
        <v>0.2</v>
      </c>
      <c r="N9" s="16">
        <v>0.26865671641791</v>
      </c>
      <c r="O9" s="16">
        <v>0.54545454545454497</v>
      </c>
      <c r="P9" s="16">
        <v>0</v>
      </c>
      <c r="Q9" s="16">
        <v>0.25</v>
      </c>
      <c r="R9" s="16">
        <v>0</v>
      </c>
      <c r="S9" s="16">
        <v>0</v>
      </c>
      <c r="T9" s="16">
        <v>0.44444444444444398</v>
      </c>
      <c r="U9" s="16">
        <v>0.2</v>
      </c>
      <c r="V9" s="16">
        <v>0</v>
      </c>
      <c r="W9" s="16">
        <v>1</v>
      </c>
      <c r="X9" s="16">
        <v>0.2</v>
      </c>
      <c r="Y9" s="16"/>
      <c r="Z9" s="16">
        <v>0.34501347708894903</v>
      </c>
      <c r="AA9" s="16">
        <v>0.5</v>
      </c>
    </row>
    <row r="10" spans="2:27" x14ac:dyDescent="0.35">
      <c r="B10" s="17" t="s">
        <v>54</v>
      </c>
      <c r="C10" s="18">
        <v>0.18933333333333299</v>
      </c>
      <c r="D10" s="18">
        <v>0.18411552346570401</v>
      </c>
      <c r="E10" s="18">
        <v>0.24137931034482801</v>
      </c>
      <c r="F10" s="18">
        <v>0.140350877192982</v>
      </c>
      <c r="G10" s="18"/>
      <c r="H10" s="18">
        <v>0.13888888888888901</v>
      </c>
      <c r="I10" s="18">
        <v>0.24657534246575299</v>
      </c>
      <c r="J10" s="18">
        <v>0.162162162162162</v>
      </c>
      <c r="K10" s="18">
        <v>0.16666666666666699</v>
      </c>
      <c r="L10" s="18">
        <v>0.16666666666666699</v>
      </c>
      <c r="M10" s="18">
        <v>0</v>
      </c>
      <c r="N10" s="18">
        <v>0.19402985074626899</v>
      </c>
      <c r="O10" s="18">
        <v>0.18181818181818199</v>
      </c>
      <c r="P10" s="18">
        <v>0.33333333333333298</v>
      </c>
      <c r="Q10" s="18">
        <v>0</v>
      </c>
      <c r="R10" s="18">
        <v>0.5</v>
      </c>
      <c r="S10" s="18">
        <v>0.33333333333333298</v>
      </c>
      <c r="T10" s="18">
        <v>0.11111111111111099</v>
      </c>
      <c r="U10" s="18">
        <v>0.2</v>
      </c>
      <c r="V10" s="18">
        <v>0</v>
      </c>
      <c r="W10" s="18">
        <v>0</v>
      </c>
      <c r="X10" s="18">
        <v>0.6</v>
      </c>
      <c r="Y10" s="18"/>
      <c r="Z10" s="18">
        <v>0.19137466307277601</v>
      </c>
      <c r="AA10" s="18">
        <v>0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303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299</v>
      </c>
      <c r="C8" s="16">
        <v>9.6000000000000002E-2</v>
      </c>
      <c r="D8" s="16">
        <v>9.7472924187725601E-2</v>
      </c>
      <c r="E8" s="16">
        <v>6.8965517241379296E-2</v>
      </c>
      <c r="F8" s="16">
        <v>0.12280701754386</v>
      </c>
      <c r="G8" s="16"/>
      <c r="H8" s="16">
        <v>0.13888888888888901</v>
      </c>
      <c r="I8" s="16">
        <v>8.2191780821917804E-2</v>
      </c>
      <c r="J8" s="16">
        <v>8.1081081081081099E-2</v>
      </c>
      <c r="K8" s="16">
        <v>0.16666666666666699</v>
      </c>
      <c r="L8" s="16">
        <v>0.1</v>
      </c>
      <c r="M8" s="16">
        <v>0.4</v>
      </c>
      <c r="N8" s="16">
        <v>4.47761194029851E-2</v>
      </c>
      <c r="O8" s="16">
        <v>0</v>
      </c>
      <c r="P8" s="16">
        <v>0</v>
      </c>
      <c r="Q8" s="16">
        <v>0.25</v>
      </c>
      <c r="R8" s="16">
        <v>0</v>
      </c>
      <c r="S8" s="16">
        <v>0</v>
      </c>
      <c r="T8" s="16">
        <v>0</v>
      </c>
      <c r="U8" s="16">
        <v>0.2</v>
      </c>
      <c r="V8" s="16">
        <v>0</v>
      </c>
      <c r="W8" s="16">
        <v>0</v>
      </c>
      <c r="X8" s="16">
        <v>0.2</v>
      </c>
      <c r="Y8" s="16"/>
      <c r="Z8" s="16">
        <v>9.4339622641509399E-2</v>
      </c>
      <c r="AA8" s="16">
        <v>0.5</v>
      </c>
    </row>
    <row r="9" spans="2:27" ht="29" x14ac:dyDescent="0.35">
      <c r="B9" s="17" t="s">
        <v>300</v>
      </c>
      <c r="C9" s="16">
        <v>0.789333333333333</v>
      </c>
      <c r="D9" s="16">
        <v>0.77256317689530696</v>
      </c>
      <c r="E9" s="16">
        <v>0.89655172413793105</v>
      </c>
      <c r="F9" s="16">
        <v>0.80701754385964897</v>
      </c>
      <c r="G9" s="16"/>
      <c r="H9" s="16">
        <v>0.75</v>
      </c>
      <c r="I9" s="16">
        <v>0.75342465753424703</v>
      </c>
      <c r="J9" s="16">
        <v>0.83783783783783805</v>
      </c>
      <c r="K9" s="16">
        <v>0.72916666666666696</v>
      </c>
      <c r="L9" s="16">
        <v>0.81666666666666698</v>
      </c>
      <c r="M9" s="16">
        <v>0.6</v>
      </c>
      <c r="N9" s="16">
        <v>0.85074626865671599</v>
      </c>
      <c r="O9" s="16">
        <v>0.72727272727272696</v>
      </c>
      <c r="P9" s="16">
        <v>1</v>
      </c>
      <c r="Q9" s="16">
        <v>0.75</v>
      </c>
      <c r="R9" s="16">
        <v>0.5</v>
      </c>
      <c r="S9" s="16">
        <v>1</v>
      </c>
      <c r="T9" s="16">
        <v>0.88888888888888895</v>
      </c>
      <c r="U9" s="16">
        <v>0.8</v>
      </c>
      <c r="V9" s="16">
        <v>1</v>
      </c>
      <c r="W9" s="16">
        <v>1</v>
      </c>
      <c r="X9" s="16">
        <v>0.4</v>
      </c>
      <c r="Y9" s="16"/>
      <c r="Z9" s="16">
        <v>0.79245283018867896</v>
      </c>
      <c r="AA9" s="16">
        <v>0.5</v>
      </c>
    </row>
    <row r="10" spans="2:27" x14ac:dyDescent="0.35">
      <c r="B10" s="17" t="s">
        <v>54</v>
      </c>
      <c r="C10" s="18">
        <v>0.114666666666667</v>
      </c>
      <c r="D10" s="18">
        <v>0.129963898916967</v>
      </c>
      <c r="E10" s="18">
        <v>3.4482758620689703E-2</v>
      </c>
      <c r="F10" s="18">
        <v>7.0175438596491196E-2</v>
      </c>
      <c r="G10" s="18"/>
      <c r="H10" s="18">
        <v>0.11111111111111099</v>
      </c>
      <c r="I10" s="18">
        <v>0.164383561643836</v>
      </c>
      <c r="J10" s="18">
        <v>8.1081081081081099E-2</v>
      </c>
      <c r="K10" s="18">
        <v>0.104166666666667</v>
      </c>
      <c r="L10" s="18">
        <v>8.3333333333333301E-2</v>
      </c>
      <c r="M10" s="18">
        <v>0</v>
      </c>
      <c r="N10" s="18">
        <v>0.104477611940299</v>
      </c>
      <c r="O10" s="18">
        <v>0.27272727272727298</v>
      </c>
      <c r="P10" s="18">
        <v>0</v>
      </c>
      <c r="Q10" s="18">
        <v>0</v>
      </c>
      <c r="R10" s="18">
        <v>0.5</v>
      </c>
      <c r="S10" s="18">
        <v>0</v>
      </c>
      <c r="T10" s="18">
        <v>0.11111111111111099</v>
      </c>
      <c r="U10" s="18">
        <v>0</v>
      </c>
      <c r="V10" s="18">
        <v>0</v>
      </c>
      <c r="W10" s="18">
        <v>0</v>
      </c>
      <c r="X10" s="18">
        <v>0.4</v>
      </c>
      <c r="Y10" s="18"/>
      <c r="Z10" s="18">
        <v>0.113207547169811</v>
      </c>
      <c r="AA10" s="18">
        <v>0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304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299</v>
      </c>
      <c r="C8" s="16">
        <v>0.44266666666666699</v>
      </c>
      <c r="D8" s="16">
        <v>0.46209386281588399</v>
      </c>
      <c r="E8" s="16">
        <v>0.31034482758620702</v>
      </c>
      <c r="F8" s="16">
        <v>0.43859649122806998</v>
      </c>
      <c r="G8" s="16"/>
      <c r="H8" s="16">
        <v>0.41666666666666702</v>
      </c>
      <c r="I8" s="16">
        <v>0.397260273972603</v>
      </c>
      <c r="J8" s="16">
        <v>0.40540540540540498</v>
      </c>
      <c r="K8" s="16">
        <v>0.47916666666666702</v>
      </c>
      <c r="L8" s="16">
        <v>0.36666666666666697</v>
      </c>
      <c r="M8" s="16">
        <v>0.8</v>
      </c>
      <c r="N8" s="16">
        <v>0.52238805970149205</v>
      </c>
      <c r="O8" s="16">
        <v>0.45454545454545497</v>
      </c>
      <c r="P8" s="16">
        <v>1</v>
      </c>
      <c r="Q8" s="16">
        <v>0.25</v>
      </c>
      <c r="R8" s="16">
        <v>0.5</v>
      </c>
      <c r="S8" s="16">
        <v>0.83333333333333304</v>
      </c>
      <c r="T8" s="16">
        <v>0.33333333333333298</v>
      </c>
      <c r="U8" s="16">
        <v>0.6</v>
      </c>
      <c r="V8" s="16">
        <v>0.5</v>
      </c>
      <c r="W8" s="16">
        <v>0</v>
      </c>
      <c r="X8" s="16">
        <v>0.2</v>
      </c>
      <c r="Y8" s="16"/>
      <c r="Z8" s="16">
        <v>0.44204851752021601</v>
      </c>
      <c r="AA8" s="16">
        <v>0</v>
      </c>
    </row>
    <row r="9" spans="2:27" ht="29" x14ac:dyDescent="0.35">
      <c r="B9" s="17" t="s">
        <v>300</v>
      </c>
      <c r="C9" s="16">
        <v>0.42666666666666703</v>
      </c>
      <c r="D9" s="16">
        <v>0.40794223826714798</v>
      </c>
      <c r="E9" s="16">
        <v>0.51724137931034497</v>
      </c>
      <c r="F9" s="16">
        <v>0.50877192982456099</v>
      </c>
      <c r="G9" s="16"/>
      <c r="H9" s="16">
        <v>0.44444444444444398</v>
      </c>
      <c r="I9" s="16">
        <v>0.465753424657534</v>
      </c>
      <c r="J9" s="16">
        <v>0.48648648648648701</v>
      </c>
      <c r="K9" s="16">
        <v>0.35416666666666702</v>
      </c>
      <c r="L9" s="16">
        <v>0.483333333333333</v>
      </c>
      <c r="M9" s="16">
        <v>0.2</v>
      </c>
      <c r="N9" s="16">
        <v>0.38805970149253699</v>
      </c>
      <c r="O9" s="16">
        <v>0.36363636363636398</v>
      </c>
      <c r="P9" s="16">
        <v>0</v>
      </c>
      <c r="Q9" s="16">
        <v>0.75</v>
      </c>
      <c r="R9" s="16">
        <v>0</v>
      </c>
      <c r="S9" s="16">
        <v>0.16666666666666699</v>
      </c>
      <c r="T9" s="16">
        <v>0.55555555555555602</v>
      </c>
      <c r="U9" s="16">
        <v>0.2</v>
      </c>
      <c r="V9" s="16">
        <v>0.5</v>
      </c>
      <c r="W9" s="16">
        <v>1</v>
      </c>
      <c r="X9" s="16">
        <v>0.4</v>
      </c>
      <c r="Y9" s="16"/>
      <c r="Z9" s="16">
        <v>0.42587601078167098</v>
      </c>
      <c r="AA9" s="16">
        <v>1</v>
      </c>
    </row>
    <row r="10" spans="2:27" x14ac:dyDescent="0.35">
      <c r="B10" s="17" t="s">
        <v>54</v>
      </c>
      <c r="C10" s="18">
        <v>0.13066666666666699</v>
      </c>
      <c r="D10" s="18">
        <v>0.129963898916967</v>
      </c>
      <c r="E10" s="18">
        <v>0.17241379310344801</v>
      </c>
      <c r="F10" s="18">
        <v>5.2631578947368397E-2</v>
      </c>
      <c r="G10" s="18"/>
      <c r="H10" s="18">
        <v>0.13888888888888901</v>
      </c>
      <c r="I10" s="18">
        <v>0.13698630136986301</v>
      </c>
      <c r="J10" s="18">
        <v>0.108108108108108</v>
      </c>
      <c r="K10" s="18">
        <v>0.16666666666666699</v>
      </c>
      <c r="L10" s="18">
        <v>0.15</v>
      </c>
      <c r="M10" s="18">
        <v>0</v>
      </c>
      <c r="N10" s="18">
        <v>8.9552238805970102E-2</v>
      </c>
      <c r="O10" s="18">
        <v>0.18181818181818199</v>
      </c>
      <c r="P10" s="18">
        <v>0</v>
      </c>
      <c r="Q10" s="18">
        <v>0</v>
      </c>
      <c r="R10" s="18">
        <v>0.5</v>
      </c>
      <c r="S10" s="18">
        <v>0</v>
      </c>
      <c r="T10" s="18">
        <v>0.11111111111111099</v>
      </c>
      <c r="U10" s="18">
        <v>0.2</v>
      </c>
      <c r="V10" s="18">
        <v>0</v>
      </c>
      <c r="W10" s="18">
        <v>0</v>
      </c>
      <c r="X10" s="18">
        <v>0.4</v>
      </c>
      <c r="Y10" s="18"/>
      <c r="Z10" s="18">
        <v>0.13207547169811301</v>
      </c>
      <c r="AA10" s="18">
        <v>0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305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299</v>
      </c>
      <c r="C8" s="16">
        <v>0.36</v>
      </c>
      <c r="D8" s="16">
        <v>0.35740072202166101</v>
      </c>
      <c r="E8" s="16">
        <v>0.37931034482758602</v>
      </c>
      <c r="F8" s="16">
        <v>0.40350877192982498</v>
      </c>
      <c r="G8" s="16"/>
      <c r="H8" s="16">
        <v>0.36111111111111099</v>
      </c>
      <c r="I8" s="16">
        <v>0.42465753424657499</v>
      </c>
      <c r="J8" s="16">
        <v>0.27027027027027001</v>
      </c>
      <c r="K8" s="16">
        <v>0.45833333333333298</v>
      </c>
      <c r="L8" s="16">
        <v>0.25</v>
      </c>
      <c r="M8" s="16">
        <v>0.4</v>
      </c>
      <c r="N8" s="16">
        <v>0.41791044776119401</v>
      </c>
      <c r="O8" s="16">
        <v>0.45454545454545497</v>
      </c>
      <c r="P8" s="16">
        <v>0.33333333333333298</v>
      </c>
      <c r="Q8" s="16">
        <v>0.25</v>
      </c>
      <c r="R8" s="16">
        <v>0</v>
      </c>
      <c r="S8" s="16">
        <v>0.5</v>
      </c>
      <c r="T8" s="16">
        <v>0.11111111111111099</v>
      </c>
      <c r="U8" s="16">
        <v>0.4</v>
      </c>
      <c r="V8" s="16">
        <v>0</v>
      </c>
      <c r="W8" s="16">
        <v>0.5</v>
      </c>
      <c r="X8" s="16">
        <v>0</v>
      </c>
      <c r="Y8" s="16"/>
      <c r="Z8" s="16">
        <v>0.35579514824797798</v>
      </c>
      <c r="AA8" s="16">
        <v>0.5</v>
      </c>
    </row>
    <row r="9" spans="2:27" ht="29" x14ac:dyDescent="0.35">
      <c r="B9" s="17" t="s">
        <v>300</v>
      </c>
      <c r="C9" s="16">
        <v>0.56266666666666698</v>
      </c>
      <c r="D9" s="16">
        <v>0.57039711191335696</v>
      </c>
      <c r="E9" s="16">
        <v>0.55172413793103403</v>
      </c>
      <c r="F9" s="16">
        <v>0.54385964912280704</v>
      </c>
      <c r="G9" s="16"/>
      <c r="H9" s="16">
        <v>0.55555555555555602</v>
      </c>
      <c r="I9" s="16">
        <v>0.49315068493150699</v>
      </c>
      <c r="J9" s="16">
        <v>0.67567567567567599</v>
      </c>
      <c r="K9" s="16">
        <v>0.39583333333333298</v>
      </c>
      <c r="L9" s="16">
        <v>0.7</v>
      </c>
      <c r="M9" s="16">
        <v>0.6</v>
      </c>
      <c r="N9" s="16">
        <v>0.52238805970149205</v>
      </c>
      <c r="O9" s="16">
        <v>0.54545454545454497</v>
      </c>
      <c r="P9" s="16">
        <v>0.66666666666666696</v>
      </c>
      <c r="Q9" s="16">
        <v>0.75</v>
      </c>
      <c r="R9" s="16">
        <v>0.5</v>
      </c>
      <c r="S9" s="16">
        <v>0.33333333333333298</v>
      </c>
      <c r="T9" s="16">
        <v>0.66666666666666696</v>
      </c>
      <c r="U9" s="16">
        <v>0.6</v>
      </c>
      <c r="V9" s="16">
        <v>1</v>
      </c>
      <c r="W9" s="16">
        <v>0.5</v>
      </c>
      <c r="X9" s="16">
        <v>1</v>
      </c>
      <c r="Y9" s="16"/>
      <c r="Z9" s="16">
        <v>0.56603773584905703</v>
      </c>
      <c r="AA9" s="16">
        <v>0.5</v>
      </c>
    </row>
    <row r="10" spans="2:27" x14ac:dyDescent="0.35">
      <c r="B10" s="17" t="s">
        <v>54</v>
      </c>
      <c r="C10" s="18">
        <v>7.7333333333333296E-2</v>
      </c>
      <c r="D10" s="18">
        <v>7.2202166064981907E-2</v>
      </c>
      <c r="E10" s="18">
        <v>6.8965517241379296E-2</v>
      </c>
      <c r="F10" s="18">
        <v>5.2631578947368397E-2</v>
      </c>
      <c r="G10" s="18"/>
      <c r="H10" s="18">
        <v>8.3333333333333301E-2</v>
      </c>
      <c r="I10" s="18">
        <v>8.2191780821917804E-2</v>
      </c>
      <c r="J10" s="18">
        <v>5.4054054054054099E-2</v>
      </c>
      <c r="K10" s="18">
        <v>0.14583333333333301</v>
      </c>
      <c r="L10" s="18">
        <v>0.05</v>
      </c>
      <c r="M10" s="18">
        <v>0</v>
      </c>
      <c r="N10" s="18">
        <v>5.9701492537313397E-2</v>
      </c>
      <c r="O10" s="18">
        <v>0</v>
      </c>
      <c r="P10" s="18">
        <v>0</v>
      </c>
      <c r="Q10" s="18">
        <v>0</v>
      </c>
      <c r="R10" s="18">
        <v>0.5</v>
      </c>
      <c r="S10" s="18">
        <v>0.16666666666666699</v>
      </c>
      <c r="T10" s="18">
        <v>0.22222222222222199</v>
      </c>
      <c r="U10" s="18">
        <v>0</v>
      </c>
      <c r="V10" s="18">
        <v>0</v>
      </c>
      <c r="W10" s="18">
        <v>0</v>
      </c>
      <c r="X10" s="18">
        <v>0</v>
      </c>
      <c r="Y10" s="18"/>
      <c r="Z10" s="18">
        <v>7.8167115902965004E-2</v>
      </c>
      <c r="AA10" s="18">
        <v>0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306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299</v>
      </c>
      <c r="C8" s="16">
        <v>0.50133333333333296</v>
      </c>
      <c r="D8" s="16">
        <v>0.51985559566786999</v>
      </c>
      <c r="E8" s="16">
        <v>0.37931034482758602</v>
      </c>
      <c r="F8" s="16">
        <v>0.50877192982456099</v>
      </c>
      <c r="G8" s="16"/>
      <c r="H8" s="16">
        <v>0.52777777777777801</v>
      </c>
      <c r="I8" s="16">
        <v>0.49315068493150699</v>
      </c>
      <c r="J8" s="16">
        <v>0.48648648648648701</v>
      </c>
      <c r="K8" s="16">
        <v>0.5625</v>
      </c>
      <c r="L8" s="16">
        <v>0.45</v>
      </c>
      <c r="M8" s="16">
        <v>0.8</v>
      </c>
      <c r="N8" s="16">
        <v>0.462686567164179</v>
      </c>
      <c r="O8" s="16">
        <v>0.54545454545454497</v>
      </c>
      <c r="P8" s="16">
        <v>0.66666666666666696</v>
      </c>
      <c r="Q8" s="16">
        <v>0.5</v>
      </c>
      <c r="R8" s="16">
        <v>0.5</v>
      </c>
      <c r="S8" s="16">
        <v>0.66666666666666696</v>
      </c>
      <c r="T8" s="16">
        <v>0.44444444444444398</v>
      </c>
      <c r="U8" s="16">
        <v>0.4</v>
      </c>
      <c r="V8" s="16">
        <v>0.5</v>
      </c>
      <c r="W8" s="16">
        <v>1</v>
      </c>
      <c r="X8" s="16">
        <v>0.4</v>
      </c>
      <c r="Y8" s="16"/>
      <c r="Z8" s="16">
        <v>0.50134770889487901</v>
      </c>
      <c r="AA8" s="16">
        <v>0.5</v>
      </c>
    </row>
    <row r="9" spans="2:27" ht="29" x14ac:dyDescent="0.35">
      <c r="B9" s="17" t="s">
        <v>300</v>
      </c>
      <c r="C9" s="16">
        <v>0.274666666666667</v>
      </c>
      <c r="D9" s="16">
        <v>0.25992779783393499</v>
      </c>
      <c r="E9" s="16">
        <v>0.31034482758620702</v>
      </c>
      <c r="F9" s="16">
        <v>0.31578947368421101</v>
      </c>
      <c r="G9" s="16"/>
      <c r="H9" s="16">
        <v>0.33333333333333298</v>
      </c>
      <c r="I9" s="16">
        <v>0.27397260273972601</v>
      </c>
      <c r="J9" s="16">
        <v>0.27027027027027001</v>
      </c>
      <c r="K9" s="16">
        <v>0.20833333333333301</v>
      </c>
      <c r="L9" s="16">
        <v>0.36666666666666697</v>
      </c>
      <c r="M9" s="16">
        <v>0</v>
      </c>
      <c r="N9" s="16">
        <v>0.26865671641791</v>
      </c>
      <c r="O9" s="16">
        <v>0.36363636363636398</v>
      </c>
      <c r="P9" s="16">
        <v>0</v>
      </c>
      <c r="Q9" s="16">
        <v>0.25</v>
      </c>
      <c r="R9" s="16">
        <v>0</v>
      </c>
      <c r="S9" s="16">
        <v>0</v>
      </c>
      <c r="T9" s="16">
        <v>0.33333333333333298</v>
      </c>
      <c r="U9" s="16">
        <v>0.4</v>
      </c>
      <c r="V9" s="16">
        <v>0.5</v>
      </c>
      <c r="W9" s="16">
        <v>0</v>
      </c>
      <c r="X9" s="16">
        <v>0</v>
      </c>
      <c r="Y9" s="16"/>
      <c r="Z9" s="16">
        <v>0.27223719676549901</v>
      </c>
      <c r="AA9" s="16">
        <v>0.5</v>
      </c>
    </row>
    <row r="10" spans="2:27" x14ac:dyDescent="0.35">
      <c r="B10" s="17" t="s">
        <v>54</v>
      </c>
      <c r="C10" s="18">
        <v>0.224</v>
      </c>
      <c r="D10" s="18">
        <v>0.22021660649819499</v>
      </c>
      <c r="E10" s="18">
        <v>0.31034482758620702</v>
      </c>
      <c r="F10" s="18">
        <v>0.175438596491228</v>
      </c>
      <c r="G10" s="18"/>
      <c r="H10" s="18">
        <v>0.13888888888888901</v>
      </c>
      <c r="I10" s="18">
        <v>0.232876712328767</v>
      </c>
      <c r="J10" s="18">
        <v>0.24324324324324301</v>
      </c>
      <c r="K10" s="18">
        <v>0.22916666666666699</v>
      </c>
      <c r="L10" s="18">
        <v>0.18333333333333299</v>
      </c>
      <c r="M10" s="18">
        <v>0.2</v>
      </c>
      <c r="N10" s="18">
        <v>0.26865671641791</v>
      </c>
      <c r="O10" s="18">
        <v>9.0909090909090898E-2</v>
      </c>
      <c r="P10" s="18">
        <v>0.33333333333333298</v>
      </c>
      <c r="Q10" s="18">
        <v>0.25</v>
      </c>
      <c r="R10" s="18">
        <v>0.5</v>
      </c>
      <c r="S10" s="18">
        <v>0.33333333333333298</v>
      </c>
      <c r="T10" s="18">
        <v>0.22222222222222199</v>
      </c>
      <c r="U10" s="18">
        <v>0.2</v>
      </c>
      <c r="V10" s="18">
        <v>0</v>
      </c>
      <c r="W10" s="18">
        <v>0</v>
      </c>
      <c r="X10" s="18">
        <v>0.6</v>
      </c>
      <c r="Y10" s="18"/>
      <c r="Z10" s="18">
        <v>0.22641509433962301</v>
      </c>
      <c r="AA10" s="18">
        <v>0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307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299</v>
      </c>
      <c r="C8" s="16">
        <v>0.21866666666666701</v>
      </c>
      <c r="D8" s="16">
        <v>0.22743682310469299</v>
      </c>
      <c r="E8" s="16">
        <v>0.24137931034482801</v>
      </c>
      <c r="F8" s="16">
        <v>0.157894736842105</v>
      </c>
      <c r="G8" s="16"/>
      <c r="H8" s="16">
        <v>0.22222222222222199</v>
      </c>
      <c r="I8" s="16">
        <v>0.20547945205479501</v>
      </c>
      <c r="J8" s="16">
        <v>0.18918918918918901</v>
      </c>
      <c r="K8" s="16">
        <v>0.29166666666666702</v>
      </c>
      <c r="L8" s="16">
        <v>0.16666666666666699</v>
      </c>
      <c r="M8" s="16">
        <v>0.2</v>
      </c>
      <c r="N8" s="16">
        <v>0.20895522388059701</v>
      </c>
      <c r="O8" s="16">
        <v>0.36363636363636398</v>
      </c>
      <c r="P8" s="16">
        <v>0.66666666666666696</v>
      </c>
      <c r="Q8" s="16">
        <v>0.25</v>
      </c>
      <c r="R8" s="16">
        <v>0</v>
      </c>
      <c r="S8" s="16">
        <v>0.33333333333333298</v>
      </c>
      <c r="T8" s="16">
        <v>0</v>
      </c>
      <c r="U8" s="16">
        <v>0.2</v>
      </c>
      <c r="V8" s="16">
        <v>0.5</v>
      </c>
      <c r="W8" s="16">
        <v>0.5</v>
      </c>
      <c r="X8" s="16">
        <v>0.2</v>
      </c>
      <c r="Y8" s="16"/>
      <c r="Z8" s="16">
        <v>0.22102425876010801</v>
      </c>
      <c r="AA8" s="16">
        <v>0</v>
      </c>
    </row>
    <row r="9" spans="2:27" ht="29" x14ac:dyDescent="0.35">
      <c r="B9" s="17" t="s">
        <v>300</v>
      </c>
      <c r="C9" s="16">
        <v>0.60799999999999998</v>
      </c>
      <c r="D9" s="16">
        <v>0.60288808664259896</v>
      </c>
      <c r="E9" s="16">
        <v>0.55172413793103403</v>
      </c>
      <c r="F9" s="16">
        <v>0.70175438596491202</v>
      </c>
      <c r="G9" s="16"/>
      <c r="H9" s="16">
        <v>0.61111111111111105</v>
      </c>
      <c r="I9" s="16">
        <v>0.56164383561643805</v>
      </c>
      <c r="J9" s="16">
        <v>0.62162162162162204</v>
      </c>
      <c r="K9" s="16">
        <v>0.54166666666666696</v>
      </c>
      <c r="L9" s="16">
        <v>0.7</v>
      </c>
      <c r="M9" s="16">
        <v>0.8</v>
      </c>
      <c r="N9" s="16">
        <v>0.59701492537313405</v>
      </c>
      <c r="O9" s="16">
        <v>0.54545454545454497</v>
      </c>
      <c r="P9" s="16">
        <v>0</v>
      </c>
      <c r="Q9" s="16">
        <v>0.75</v>
      </c>
      <c r="R9" s="16">
        <v>0.5</v>
      </c>
      <c r="S9" s="16">
        <v>0.66666666666666696</v>
      </c>
      <c r="T9" s="16">
        <v>1</v>
      </c>
      <c r="U9" s="16">
        <v>0.6</v>
      </c>
      <c r="V9" s="16">
        <v>0.5</v>
      </c>
      <c r="W9" s="16">
        <v>0.5</v>
      </c>
      <c r="X9" s="16">
        <v>0.4</v>
      </c>
      <c r="Y9" s="16"/>
      <c r="Z9" s="16">
        <v>0.60916442048517505</v>
      </c>
      <c r="AA9" s="16">
        <v>0.5</v>
      </c>
    </row>
    <row r="10" spans="2:27" x14ac:dyDescent="0.35">
      <c r="B10" s="17" t="s">
        <v>54</v>
      </c>
      <c r="C10" s="18">
        <v>0.17333333333333301</v>
      </c>
      <c r="D10" s="18">
        <v>0.16967509025270799</v>
      </c>
      <c r="E10" s="18">
        <v>0.20689655172413801</v>
      </c>
      <c r="F10" s="18">
        <v>0.140350877192982</v>
      </c>
      <c r="G10" s="18"/>
      <c r="H10" s="18">
        <v>0.16666666666666699</v>
      </c>
      <c r="I10" s="18">
        <v>0.232876712328767</v>
      </c>
      <c r="J10" s="18">
        <v>0.18918918918918901</v>
      </c>
      <c r="K10" s="18">
        <v>0.16666666666666699</v>
      </c>
      <c r="L10" s="18">
        <v>0.133333333333333</v>
      </c>
      <c r="M10" s="18">
        <v>0</v>
      </c>
      <c r="N10" s="18">
        <v>0.19402985074626899</v>
      </c>
      <c r="O10" s="18">
        <v>9.0909090909090898E-2</v>
      </c>
      <c r="P10" s="18">
        <v>0.33333333333333298</v>
      </c>
      <c r="Q10" s="18">
        <v>0</v>
      </c>
      <c r="R10" s="18">
        <v>0.5</v>
      </c>
      <c r="S10" s="18">
        <v>0</v>
      </c>
      <c r="T10" s="18">
        <v>0</v>
      </c>
      <c r="U10" s="18">
        <v>0.2</v>
      </c>
      <c r="V10" s="18">
        <v>0</v>
      </c>
      <c r="W10" s="18">
        <v>0</v>
      </c>
      <c r="X10" s="18">
        <v>0.4</v>
      </c>
      <c r="Y10" s="18"/>
      <c r="Z10" s="18">
        <v>0.169811320754717</v>
      </c>
      <c r="AA10" s="18">
        <v>0.5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308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299</v>
      </c>
      <c r="C8" s="16">
        <v>0.36266666666666703</v>
      </c>
      <c r="D8" s="16">
        <v>0.36101083032490999</v>
      </c>
      <c r="E8" s="16">
        <v>0.41379310344827602</v>
      </c>
      <c r="F8" s="16">
        <v>0.38596491228070201</v>
      </c>
      <c r="G8" s="16"/>
      <c r="H8" s="16">
        <v>0.27777777777777801</v>
      </c>
      <c r="I8" s="16">
        <v>0.31506849315068503</v>
      </c>
      <c r="J8" s="16">
        <v>0.40540540540540498</v>
      </c>
      <c r="K8" s="16">
        <v>0.4375</v>
      </c>
      <c r="L8" s="16">
        <v>0.28333333333333299</v>
      </c>
      <c r="M8" s="16">
        <v>0.6</v>
      </c>
      <c r="N8" s="16">
        <v>0.38805970149253699</v>
      </c>
      <c r="O8" s="16">
        <v>0.27272727272727298</v>
      </c>
      <c r="P8" s="16">
        <v>1</v>
      </c>
      <c r="Q8" s="16">
        <v>0.25</v>
      </c>
      <c r="R8" s="16">
        <v>0.5</v>
      </c>
      <c r="S8" s="16">
        <v>0.5</v>
      </c>
      <c r="T8" s="16">
        <v>0.33333333333333298</v>
      </c>
      <c r="U8" s="16">
        <v>0.6</v>
      </c>
      <c r="V8" s="16">
        <v>0</v>
      </c>
      <c r="W8" s="16">
        <v>1</v>
      </c>
      <c r="X8" s="16">
        <v>0.4</v>
      </c>
      <c r="Y8" s="16"/>
      <c r="Z8" s="16">
        <v>0.35849056603773599</v>
      </c>
      <c r="AA8" s="16">
        <v>1</v>
      </c>
    </row>
    <row r="9" spans="2:27" ht="29" x14ac:dyDescent="0.35">
      <c r="B9" s="17" t="s">
        <v>300</v>
      </c>
      <c r="C9" s="16">
        <v>0.421333333333333</v>
      </c>
      <c r="D9" s="16">
        <v>0.42238267148014402</v>
      </c>
      <c r="E9" s="16">
        <v>0.37931034482758602</v>
      </c>
      <c r="F9" s="16">
        <v>0.45614035087719301</v>
      </c>
      <c r="G9" s="16"/>
      <c r="H9" s="16">
        <v>0.5</v>
      </c>
      <c r="I9" s="16">
        <v>0.45205479452054798</v>
      </c>
      <c r="J9" s="16">
        <v>0.43243243243243201</v>
      </c>
      <c r="K9" s="16">
        <v>0.3125</v>
      </c>
      <c r="L9" s="16">
        <v>0.56666666666666698</v>
      </c>
      <c r="M9" s="16">
        <v>0.2</v>
      </c>
      <c r="N9" s="16">
        <v>0.37313432835820898</v>
      </c>
      <c r="O9" s="16">
        <v>0.63636363636363602</v>
      </c>
      <c r="P9" s="16">
        <v>0</v>
      </c>
      <c r="Q9" s="16">
        <v>0.5</v>
      </c>
      <c r="R9" s="16">
        <v>0</v>
      </c>
      <c r="S9" s="16">
        <v>0.16666666666666699</v>
      </c>
      <c r="T9" s="16">
        <v>0.44444444444444398</v>
      </c>
      <c r="U9" s="16">
        <v>0.2</v>
      </c>
      <c r="V9" s="16">
        <v>0.5</v>
      </c>
      <c r="W9" s="16">
        <v>0</v>
      </c>
      <c r="X9" s="16">
        <v>0</v>
      </c>
      <c r="Y9" s="16"/>
      <c r="Z9" s="16">
        <v>0.42587601078167098</v>
      </c>
      <c r="AA9" s="16">
        <v>0</v>
      </c>
    </row>
    <row r="10" spans="2:27" x14ac:dyDescent="0.35">
      <c r="B10" s="17" t="s">
        <v>54</v>
      </c>
      <c r="C10" s="18">
        <v>0.216</v>
      </c>
      <c r="D10" s="18">
        <v>0.21660649819494601</v>
      </c>
      <c r="E10" s="18">
        <v>0.20689655172413801</v>
      </c>
      <c r="F10" s="18">
        <v>0.157894736842105</v>
      </c>
      <c r="G10" s="18"/>
      <c r="H10" s="18">
        <v>0.22222222222222199</v>
      </c>
      <c r="I10" s="18">
        <v>0.232876712328767</v>
      </c>
      <c r="J10" s="18">
        <v>0.162162162162162</v>
      </c>
      <c r="K10" s="18">
        <v>0.25</v>
      </c>
      <c r="L10" s="18">
        <v>0.15</v>
      </c>
      <c r="M10" s="18">
        <v>0.2</v>
      </c>
      <c r="N10" s="18">
        <v>0.238805970149254</v>
      </c>
      <c r="O10" s="18">
        <v>9.0909090909090898E-2</v>
      </c>
      <c r="P10" s="18">
        <v>0</v>
      </c>
      <c r="Q10" s="18">
        <v>0.25</v>
      </c>
      <c r="R10" s="18">
        <v>0.5</v>
      </c>
      <c r="S10" s="18">
        <v>0.33333333333333298</v>
      </c>
      <c r="T10" s="18">
        <v>0.22222222222222199</v>
      </c>
      <c r="U10" s="18">
        <v>0.2</v>
      </c>
      <c r="V10" s="18">
        <v>0.5</v>
      </c>
      <c r="W10" s="18">
        <v>0</v>
      </c>
      <c r="X10" s="18">
        <v>0.6</v>
      </c>
      <c r="Y10" s="18"/>
      <c r="Z10" s="18">
        <v>0.215633423180593</v>
      </c>
      <c r="AA10" s="18">
        <v>0</v>
      </c>
    </row>
    <row r="11" spans="2:27" x14ac:dyDescent="0.35">
      <c r="B11" s="15"/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K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1" width="20.7265625" customWidth="1"/>
  </cols>
  <sheetData>
    <row r="2" spans="2:11" ht="40" customHeight="1" x14ac:dyDescent="0.35">
      <c r="D2" s="29" t="s">
        <v>322</v>
      </c>
      <c r="E2" s="25"/>
      <c r="F2" s="25"/>
      <c r="G2" s="25"/>
      <c r="H2" s="25"/>
      <c r="I2" s="25"/>
      <c r="J2" s="25"/>
      <c r="K2" s="25"/>
    </row>
    <row r="6" spans="2:11" ht="50" customHeight="1" x14ac:dyDescent="0.35">
      <c r="B6" s="19" t="s">
        <v>15</v>
      </c>
      <c r="C6" s="19" t="s">
        <v>309</v>
      </c>
      <c r="D6" s="19" t="s">
        <v>310</v>
      </c>
      <c r="E6" s="19" t="s">
        <v>311</v>
      </c>
      <c r="F6" s="19" t="s">
        <v>312</v>
      </c>
      <c r="G6" s="19" t="s">
        <v>313</v>
      </c>
      <c r="H6" s="19" t="s">
        <v>314</v>
      </c>
      <c r="I6" s="19" t="s">
        <v>315</v>
      </c>
      <c r="J6" s="19" t="s">
        <v>316</v>
      </c>
    </row>
    <row r="7" spans="2:11" x14ac:dyDescent="0.35">
      <c r="B7" s="17" t="s">
        <v>317</v>
      </c>
      <c r="C7" s="16">
        <v>0.4</v>
      </c>
      <c r="D7" s="16">
        <v>0.293333333333333</v>
      </c>
      <c r="E7" s="16">
        <v>0.23200000000000001</v>
      </c>
      <c r="F7" s="16">
        <v>0.30399999999999999</v>
      </c>
      <c r="G7" s="16">
        <v>0.32800000000000001</v>
      </c>
      <c r="H7" s="16">
        <v>0.24</v>
      </c>
      <c r="I7" s="16">
        <v>0.229333333333333</v>
      </c>
      <c r="J7" s="16">
        <v>0.18666666666666701</v>
      </c>
    </row>
    <row r="8" spans="2:11" x14ac:dyDescent="0.35">
      <c r="B8" s="17" t="s">
        <v>318</v>
      </c>
      <c r="C8" s="16">
        <v>0.376</v>
      </c>
      <c r="D8" s="16">
        <v>0.35466666666666702</v>
      </c>
      <c r="E8" s="16">
        <v>0.46133333333333298</v>
      </c>
      <c r="F8" s="16">
        <v>0.42399999999999999</v>
      </c>
      <c r="G8" s="16">
        <v>0.39200000000000002</v>
      </c>
      <c r="H8" s="16">
        <v>0.42933333333333301</v>
      </c>
      <c r="I8" s="16">
        <v>0.38666666666666699</v>
      </c>
      <c r="J8" s="16">
        <v>0.33600000000000002</v>
      </c>
    </row>
    <row r="9" spans="2:11" ht="29" x14ac:dyDescent="0.35">
      <c r="B9" s="17" t="s">
        <v>319</v>
      </c>
      <c r="C9" s="16">
        <v>0.101333333333333</v>
      </c>
      <c r="D9" s="16">
        <v>0.12266666666666701</v>
      </c>
      <c r="E9" s="16">
        <v>0.197333333333333</v>
      </c>
      <c r="F9" s="16">
        <v>0.17066666666666699</v>
      </c>
      <c r="G9" s="16">
        <v>0.146666666666667</v>
      </c>
      <c r="H9" s="16">
        <v>0.21333333333333299</v>
      </c>
      <c r="I9" s="16">
        <v>0.248</v>
      </c>
      <c r="J9" s="16">
        <v>0.36533333333333301</v>
      </c>
    </row>
    <row r="10" spans="2:11" x14ac:dyDescent="0.35">
      <c r="B10" s="17" t="s">
        <v>320</v>
      </c>
      <c r="C10" s="16">
        <v>4.26666666666667E-2</v>
      </c>
      <c r="D10" s="16">
        <v>0.14933333333333301</v>
      </c>
      <c r="E10" s="16">
        <v>2.4E-2</v>
      </c>
      <c r="F10" s="16">
        <v>2.9333333333333302E-2</v>
      </c>
      <c r="G10" s="16">
        <v>6.4000000000000001E-2</v>
      </c>
      <c r="H10" s="16">
        <v>3.2000000000000001E-2</v>
      </c>
      <c r="I10" s="16">
        <v>6.6666666666666693E-2</v>
      </c>
      <c r="J10" s="16">
        <v>4.26666666666667E-2</v>
      </c>
    </row>
    <row r="11" spans="2:11" x14ac:dyDescent="0.35">
      <c r="B11" s="17" t="s">
        <v>321</v>
      </c>
      <c r="C11" s="16">
        <v>3.7333333333333302E-2</v>
      </c>
      <c r="D11" s="16">
        <v>3.46666666666667E-2</v>
      </c>
      <c r="E11" s="16">
        <v>8.0000000000000002E-3</v>
      </c>
      <c r="F11" s="16">
        <v>1.3333333333333299E-2</v>
      </c>
      <c r="G11" s="16">
        <v>1.0666666666666699E-2</v>
      </c>
      <c r="H11" s="16">
        <v>1.3333333333333299E-2</v>
      </c>
      <c r="I11" s="16">
        <v>1.8666666666666699E-2</v>
      </c>
      <c r="J11" s="16">
        <v>1.0666666666666699E-2</v>
      </c>
    </row>
    <row r="12" spans="2:11" x14ac:dyDescent="0.35">
      <c r="B12" s="17" t="s">
        <v>97</v>
      </c>
      <c r="C12" s="16">
        <v>4.26666666666667E-2</v>
      </c>
      <c r="D12" s="16">
        <v>4.5333333333333302E-2</v>
      </c>
      <c r="E12" s="16">
        <v>7.7333333333333296E-2</v>
      </c>
      <c r="F12" s="16">
        <v>5.86666666666667E-2</v>
      </c>
      <c r="G12" s="16">
        <v>5.86666666666667E-2</v>
      </c>
      <c r="H12" s="16">
        <v>7.1999999999999995E-2</v>
      </c>
      <c r="I12" s="16">
        <v>5.06666666666667E-2</v>
      </c>
      <c r="J12" s="16">
        <v>5.86666666666667E-2</v>
      </c>
    </row>
    <row r="13" spans="2:11" x14ac:dyDescent="0.35">
      <c r="B13" s="15"/>
      <c r="C13" s="15"/>
      <c r="D13" s="15"/>
      <c r="E13" s="15"/>
      <c r="F13" s="15"/>
      <c r="G13" s="15"/>
      <c r="H13" s="15"/>
      <c r="I13" s="15"/>
      <c r="J13" s="15"/>
    </row>
    <row r="14" spans="2:11" x14ac:dyDescent="0.35">
      <c r="B14" t="s">
        <v>48</v>
      </c>
    </row>
    <row r="15" spans="2:11" x14ac:dyDescent="0.35">
      <c r="B15" t="s">
        <v>49</v>
      </c>
    </row>
    <row r="19" spans="2:2" x14ac:dyDescent="0.35">
      <c r="B19" s="8" t="str">
        <f>HYPERLINK("#'Contents'!A1", "Return to Contents")</f>
        <v>Return to Contents</v>
      </c>
    </row>
  </sheetData>
  <mergeCells count="1">
    <mergeCell ref="D2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323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317</v>
      </c>
      <c r="C8" s="16">
        <v>0.4</v>
      </c>
      <c r="D8" s="16">
        <v>0.40794223826714798</v>
      </c>
      <c r="E8" s="16">
        <v>0.48275862068965503</v>
      </c>
      <c r="F8" s="16">
        <v>0.33333333333333298</v>
      </c>
      <c r="G8" s="16"/>
      <c r="H8" s="16">
        <v>0.27777777777777801</v>
      </c>
      <c r="I8" s="16">
        <v>0.41095890410958902</v>
      </c>
      <c r="J8" s="16">
        <v>0.43243243243243201</v>
      </c>
      <c r="K8" s="16">
        <v>0.52083333333333304</v>
      </c>
      <c r="L8" s="16">
        <v>0.31666666666666698</v>
      </c>
      <c r="M8" s="16">
        <v>0.6</v>
      </c>
      <c r="N8" s="16">
        <v>0.35820895522388102</v>
      </c>
      <c r="O8" s="16">
        <v>0.45454545454545497</v>
      </c>
      <c r="P8" s="16">
        <v>0.33333333333333298</v>
      </c>
      <c r="Q8" s="16">
        <v>0.75</v>
      </c>
      <c r="R8" s="16">
        <v>0.5</v>
      </c>
      <c r="S8" s="16">
        <v>0.5</v>
      </c>
      <c r="T8" s="16">
        <v>0.33333333333333298</v>
      </c>
      <c r="U8" s="16">
        <v>0.6</v>
      </c>
      <c r="V8" s="16">
        <v>0.5</v>
      </c>
      <c r="W8" s="16">
        <v>0</v>
      </c>
      <c r="X8" s="16">
        <v>0.6</v>
      </c>
      <c r="Y8" s="16"/>
      <c r="Z8" s="16">
        <v>0.40431266846361202</v>
      </c>
      <c r="AA8" s="16">
        <v>0</v>
      </c>
    </row>
    <row r="9" spans="2:27" x14ac:dyDescent="0.35">
      <c r="B9" s="17" t="s">
        <v>318</v>
      </c>
      <c r="C9" s="16">
        <v>0.376</v>
      </c>
      <c r="D9" s="16">
        <v>0.35740072202166101</v>
      </c>
      <c r="E9" s="16">
        <v>0.37931034482758602</v>
      </c>
      <c r="F9" s="16">
        <v>0.43859649122806998</v>
      </c>
      <c r="G9" s="16"/>
      <c r="H9" s="16">
        <v>0.47222222222222199</v>
      </c>
      <c r="I9" s="16">
        <v>0.32876712328767099</v>
      </c>
      <c r="J9" s="16">
        <v>0.40540540540540498</v>
      </c>
      <c r="K9" s="16">
        <v>0.29166666666666702</v>
      </c>
      <c r="L9" s="16">
        <v>0.46666666666666701</v>
      </c>
      <c r="M9" s="16">
        <v>0.4</v>
      </c>
      <c r="N9" s="16">
        <v>0.43283582089552203</v>
      </c>
      <c r="O9" s="16">
        <v>0.27272727272727298</v>
      </c>
      <c r="P9" s="16">
        <v>0.33333333333333298</v>
      </c>
      <c r="Q9" s="16">
        <v>0</v>
      </c>
      <c r="R9" s="16">
        <v>0</v>
      </c>
      <c r="S9" s="16">
        <v>0.16666666666666699</v>
      </c>
      <c r="T9" s="16">
        <v>0.33333333333333298</v>
      </c>
      <c r="U9" s="16">
        <v>0</v>
      </c>
      <c r="V9" s="16">
        <v>0.5</v>
      </c>
      <c r="W9" s="16">
        <v>1</v>
      </c>
      <c r="X9" s="16">
        <v>0.2</v>
      </c>
      <c r="Y9" s="16"/>
      <c r="Z9" s="16">
        <v>0.369272237196765</v>
      </c>
      <c r="AA9" s="16">
        <v>1</v>
      </c>
    </row>
    <row r="10" spans="2:27" ht="29" x14ac:dyDescent="0.35">
      <c r="B10" s="17" t="s">
        <v>319</v>
      </c>
      <c r="C10" s="16">
        <v>0.101333333333333</v>
      </c>
      <c r="D10" s="16">
        <v>9.7472924187725601E-2</v>
      </c>
      <c r="E10" s="16">
        <v>0.13793103448275901</v>
      </c>
      <c r="F10" s="16">
        <v>0.12280701754386</v>
      </c>
      <c r="G10" s="16"/>
      <c r="H10" s="16">
        <v>0.16666666666666699</v>
      </c>
      <c r="I10" s="16">
        <v>0.123287671232877</v>
      </c>
      <c r="J10" s="16">
        <v>5.4054054054054099E-2</v>
      </c>
      <c r="K10" s="16">
        <v>6.25E-2</v>
      </c>
      <c r="L10" s="16">
        <v>8.3333333333333301E-2</v>
      </c>
      <c r="M10" s="16">
        <v>0</v>
      </c>
      <c r="N10" s="16">
        <v>0.119402985074627</v>
      </c>
      <c r="O10" s="16">
        <v>0.18181818181818199</v>
      </c>
      <c r="P10" s="16">
        <v>0</v>
      </c>
      <c r="Q10" s="16">
        <v>0.25</v>
      </c>
      <c r="R10" s="16">
        <v>0</v>
      </c>
      <c r="S10" s="16">
        <v>0.16666666666666699</v>
      </c>
      <c r="T10" s="16">
        <v>0</v>
      </c>
      <c r="U10" s="16">
        <v>0.2</v>
      </c>
      <c r="V10" s="16">
        <v>0</v>
      </c>
      <c r="W10" s="16">
        <v>0</v>
      </c>
      <c r="X10" s="16">
        <v>0</v>
      </c>
      <c r="Y10" s="16"/>
      <c r="Z10" s="16">
        <v>0.102425876010782</v>
      </c>
      <c r="AA10" s="16">
        <v>0</v>
      </c>
    </row>
    <row r="11" spans="2:27" x14ac:dyDescent="0.35">
      <c r="B11" s="17" t="s">
        <v>320</v>
      </c>
      <c r="C11" s="16">
        <v>4.26666666666667E-2</v>
      </c>
      <c r="D11" s="16">
        <v>5.0541516245487403E-2</v>
      </c>
      <c r="E11" s="16">
        <v>0</v>
      </c>
      <c r="F11" s="16">
        <v>3.5087719298245598E-2</v>
      </c>
      <c r="G11" s="16"/>
      <c r="H11" s="16">
        <v>5.5555555555555601E-2</v>
      </c>
      <c r="I11" s="16">
        <v>6.8493150684931503E-2</v>
      </c>
      <c r="J11" s="16">
        <v>2.7027027027027001E-2</v>
      </c>
      <c r="K11" s="16">
        <v>4.1666666666666699E-2</v>
      </c>
      <c r="L11" s="16">
        <v>6.6666666666666693E-2</v>
      </c>
      <c r="M11" s="16">
        <v>0</v>
      </c>
      <c r="N11" s="16">
        <v>1.49253731343284E-2</v>
      </c>
      <c r="O11" s="16">
        <v>0</v>
      </c>
      <c r="P11" s="16">
        <v>0.33333333333333298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4.3126684636118601E-2</v>
      </c>
      <c r="AA11" s="16">
        <v>0</v>
      </c>
    </row>
    <row r="12" spans="2:27" x14ac:dyDescent="0.35">
      <c r="B12" s="17" t="s">
        <v>321</v>
      </c>
      <c r="C12" s="16">
        <v>3.7333333333333302E-2</v>
      </c>
      <c r="D12" s="16">
        <v>3.2490974729241902E-2</v>
      </c>
      <c r="E12" s="16">
        <v>0</v>
      </c>
      <c r="F12" s="16">
        <v>5.2631578947368397E-2</v>
      </c>
      <c r="G12" s="16"/>
      <c r="H12" s="16">
        <v>2.7777777777777801E-2</v>
      </c>
      <c r="I12" s="16">
        <v>2.7397260273972601E-2</v>
      </c>
      <c r="J12" s="16">
        <v>2.7027027027027001E-2</v>
      </c>
      <c r="K12" s="16">
        <v>6.25E-2</v>
      </c>
      <c r="L12" s="16">
        <v>3.3333333333333298E-2</v>
      </c>
      <c r="M12" s="16">
        <v>0</v>
      </c>
      <c r="N12" s="16">
        <v>2.9850746268656699E-2</v>
      </c>
      <c r="O12" s="16">
        <v>0</v>
      </c>
      <c r="P12" s="16">
        <v>0</v>
      </c>
      <c r="Q12" s="16">
        <v>0</v>
      </c>
      <c r="R12" s="16">
        <v>0.5</v>
      </c>
      <c r="S12" s="16">
        <v>0</v>
      </c>
      <c r="T12" s="16">
        <v>0.22222222222222199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3.77358490566038E-2</v>
      </c>
      <c r="AA12" s="16">
        <v>0</v>
      </c>
    </row>
    <row r="13" spans="2:27" x14ac:dyDescent="0.35">
      <c r="B13" s="17" t="s">
        <v>97</v>
      </c>
      <c r="C13" s="18">
        <v>4.26666666666667E-2</v>
      </c>
      <c r="D13" s="18">
        <v>5.4151624548736503E-2</v>
      </c>
      <c r="E13" s="18">
        <v>0</v>
      </c>
      <c r="F13" s="18">
        <v>1.7543859649122799E-2</v>
      </c>
      <c r="G13" s="18"/>
      <c r="H13" s="18">
        <v>0</v>
      </c>
      <c r="I13" s="18">
        <v>4.1095890410958902E-2</v>
      </c>
      <c r="J13" s="18">
        <v>5.4054054054054099E-2</v>
      </c>
      <c r="K13" s="18">
        <v>2.0833333333333301E-2</v>
      </c>
      <c r="L13" s="18">
        <v>3.3333333333333298E-2</v>
      </c>
      <c r="M13" s="18">
        <v>0</v>
      </c>
      <c r="N13" s="18">
        <v>4.47761194029851E-2</v>
      </c>
      <c r="O13" s="18">
        <v>9.0909090909090898E-2</v>
      </c>
      <c r="P13" s="18">
        <v>0</v>
      </c>
      <c r="Q13" s="18">
        <v>0</v>
      </c>
      <c r="R13" s="18">
        <v>0</v>
      </c>
      <c r="S13" s="18">
        <v>0.16666666666666699</v>
      </c>
      <c r="T13" s="18">
        <v>0.11111111111111099</v>
      </c>
      <c r="U13" s="18">
        <v>0.2</v>
      </c>
      <c r="V13" s="18">
        <v>0</v>
      </c>
      <c r="W13" s="18">
        <v>0</v>
      </c>
      <c r="X13" s="18">
        <v>0.2</v>
      </c>
      <c r="Y13" s="18"/>
      <c r="Z13" s="18">
        <v>4.3126684636118601E-2</v>
      </c>
      <c r="AA13" s="18">
        <v>0</v>
      </c>
    </row>
    <row r="14" spans="2:27" x14ac:dyDescent="0.35">
      <c r="B14" s="15"/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324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317</v>
      </c>
      <c r="C8" s="16">
        <v>0.293333333333333</v>
      </c>
      <c r="D8" s="16">
        <v>0.28519855595667898</v>
      </c>
      <c r="E8" s="16">
        <v>0.51724137931034497</v>
      </c>
      <c r="F8" s="16">
        <v>0.24561403508771901</v>
      </c>
      <c r="G8" s="16"/>
      <c r="H8" s="16">
        <v>0.25</v>
      </c>
      <c r="I8" s="16">
        <v>0.38356164383561597</v>
      </c>
      <c r="J8" s="16">
        <v>0.29729729729729698</v>
      </c>
      <c r="K8" s="16">
        <v>0.35416666666666702</v>
      </c>
      <c r="L8" s="16">
        <v>0.16666666666666699</v>
      </c>
      <c r="M8" s="16">
        <v>0.2</v>
      </c>
      <c r="N8" s="16">
        <v>0.238805970149254</v>
      </c>
      <c r="O8" s="16">
        <v>0.45454545454545497</v>
      </c>
      <c r="P8" s="16">
        <v>0.33333333333333298</v>
      </c>
      <c r="Q8" s="16">
        <v>0.75</v>
      </c>
      <c r="R8" s="16">
        <v>0.5</v>
      </c>
      <c r="S8" s="16">
        <v>0.33333333333333298</v>
      </c>
      <c r="T8" s="16">
        <v>0.22222222222222199</v>
      </c>
      <c r="U8" s="16">
        <v>0.6</v>
      </c>
      <c r="V8" s="16">
        <v>0</v>
      </c>
      <c r="W8" s="16">
        <v>0.5</v>
      </c>
      <c r="X8" s="16">
        <v>0</v>
      </c>
      <c r="Y8" s="16"/>
      <c r="Z8" s="16">
        <v>0.29649595687331498</v>
      </c>
      <c r="AA8" s="16">
        <v>0</v>
      </c>
    </row>
    <row r="9" spans="2:27" x14ac:dyDescent="0.35">
      <c r="B9" s="17" t="s">
        <v>318</v>
      </c>
      <c r="C9" s="16">
        <v>0.35466666666666702</v>
      </c>
      <c r="D9" s="16">
        <v>0.34296028880866403</v>
      </c>
      <c r="E9" s="16">
        <v>0.44827586206896602</v>
      </c>
      <c r="F9" s="16">
        <v>0.36842105263157898</v>
      </c>
      <c r="G9" s="16"/>
      <c r="H9" s="16">
        <v>0.33333333333333298</v>
      </c>
      <c r="I9" s="16">
        <v>0.31506849315068503</v>
      </c>
      <c r="J9" s="16">
        <v>0.32432432432432401</v>
      </c>
      <c r="K9" s="16">
        <v>0.22916666666666699</v>
      </c>
      <c r="L9" s="16">
        <v>0.58333333333333304</v>
      </c>
      <c r="M9" s="16">
        <v>0.2</v>
      </c>
      <c r="N9" s="16">
        <v>0.328358208955224</v>
      </c>
      <c r="O9" s="16">
        <v>0.27272727272727298</v>
      </c>
      <c r="P9" s="16">
        <v>0.33333333333333298</v>
      </c>
      <c r="Q9" s="16">
        <v>0</v>
      </c>
      <c r="R9" s="16">
        <v>0.5</v>
      </c>
      <c r="S9" s="16">
        <v>0.33333333333333298</v>
      </c>
      <c r="T9" s="16">
        <v>0.66666666666666696</v>
      </c>
      <c r="U9" s="16">
        <v>0</v>
      </c>
      <c r="V9" s="16">
        <v>0</v>
      </c>
      <c r="W9" s="16">
        <v>0.5</v>
      </c>
      <c r="X9" s="16">
        <v>0.6</v>
      </c>
      <c r="Y9" s="16"/>
      <c r="Z9" s="16">
        <v>0.350404312668464</v>
      </c>
      <c r="AA9" s="16">
        <v>1</v>
      </c>
    </row>
    <row r="10" spans="2:27" ht="29" x14ac:dyDescent="0.35">
      <c r="B10" s="17" t="s">
        <v>319</v>
      </c>
      <c r="C10" s="16">
        <v>0.12266666666666701</v>
      </c>
      <c r="D10" s="16">
        <v>0.129963898916967</v>
      </c>
      <c r="E10" s="16">
        <v>3.4482758620689703E-2</v>
      </c>
      <c r="F10" s="16">
        <v>0.105263157894737</v>
      </c>
      <c r="G10" s="16"/>
      <c r="H10" s="16">
        <v>0.16666666666666699</v>
      </c>
      <c r="I10" s="16">
        <v>0.10958904109589</v>
      </c>
      <c r="J10" s="16">
        <v>0.18918918918918901</v>
      </c>
      <c r="K10" s="16">
        <v>8.3333333333333301E-2</v>
      </c>
      <c r="L10" s="16">
        <v>6.6666666666666693E-2</v>
      </c>
      <c r="M10" s="16">
        <v>0.4</v>
      </c>
      <c r="N10" s="16">
        <v>0.17910447761194001</v>
      </c>
      <c r="O10" s="16">
        <v>9.0909090909090898E-2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0.2</v>
      </c>
      <c r="V10" s="16">
        <v>0</v>
      </c>
      <c r="W10" s="16">
        <v>0</v>
      </c>
      <c r="X10" s="16">
        <v>0.2</v>
      </c>
      <c r="Y10" s="16"/>
      <c r="Z10" s="16">
        <v>0.12129380053908401</v>
      </c>
      <c r="AA10" s="16">
        <v>0</v>
      </c>
    </row>
    <row r="11" spans="2:27" x14ac:dyDescent="0.35">
      <c r="B11" s="17" t="s">
        <v>320</v>
      </c>
      <c r="C11" s="16">
        <v>0.14933333333333301</v>
      </c>
      <c r="D11" s="16">
        <v>0.15884476534295999</v>
      </c>
      <c r="E11" s="16">
        <v>0</v>
      </c>
      <c r="F11" s="16">
        <v>0.19298245614035101</v>
      </c>
      <c r="G11" s="16"/>
      <c r="H11" s="16">
        <v>0.194444444444444</v>
      </c>
      <c r="I11" s="16">
        <v>0.123287671232877</v>
      </c>
      <c r="J11" s="16">
        <v>8.1081081081081099E-2</v>
      </c>
      <c r="K11" s="16">
        <v>0.27083333333333298</v>
      </c>
      <c r="L11" s="16">
        <v>0.133333333333333</v>
      </c>
      <c r="M11" s="16">
        <v>0.2</v>
      </c>
      <c r="N11" s="16">
        <v>0.134328358208955</v>
      </c>
      <c r="O11" s="16">
        <v>0</v>
      </c>
      <c r="P11" s="16">
        <v>0.33333333333333298</v>
      </c>
      <c r="Q11" s="16">
        <v>0.25</v>
      </c>
      <c r="R11" s="16">
        <v>0</v>
      </c>
      <c r="S11" s="16">
        <v>0</v>
      </c>
      <c r="T11" s="16">
        <v>0.11111111111111099</v>
      </c>
      <c r="U11" s="16">
        <v>0</v>
      </c>
      <c r="V11" s="16">
        <v>1</v>
      </c>
      <c r="W11" s="16">
        <v>0</v>
      </c>
      <c r="X11" s="16">
        <v>0.2</v>
      </c>
      <c r="Y11" s="16"/>
      <c r="Z11" s="16">
        <v>0.15094339622641501</v>
      </c>
      <c r="AA11" s="16">
        <v>0</v>
      </c>
    </row>
    <row r="12" spans="2:27" x14ac:dyDescent="0.35">
      <c r="B12" s="17" t="s">
        <v>321</v>
      </c>
      <c r="C12" s="16">
        <v>3.46666666666667E-2</v>
      </c>
      <c r="D12" s="16">
        <v>2.8880866425992802E-2</v>
      </c>
      <c r="E12" s="16">
        <v>0</v>
      </c>
      <c r="F12" s="16">
        <v>7.0175438596491196E-2</v>
      </c>
      <c r="G12" s="16"/>
      <c r="H12" s="16">
        <v>2.7777777777777801E-2</v>
      </c>
      <c r="I12" s="16">
        <v>4.1095890410958902E-2</v>
      </c>
      <c r="J12" s="16">
        <v>5.4054054054054099E-2</v>
      </c>
      <c r="K12" s="16">
        <v>0</v>
      </c>
      <c r="L12" s="16">
        <v>3.3333333333333298E-2</v>
      </c>
      <c r="M12" s="16">
        <v>0</v>
      </c>
      <c r="N12" s="16">
        <v>4.47761194029851E-2</v>
      </c>
      <c r="O12" s="16">
        <v>0</v>
      </c>
      <c r="P12" s="16">
        <v>0</v>
      </c>
      <c r="Q12" s="16">
        <v>0</v>
      </c>
      <c r="R12" s="16">
        <v>0</v>
      </c>
      <c r="S12" s="16">
        <v>0.33333333333333298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3.5040431266846403E-2</v>
      </c>
      <c r="AA12" s="16">
        <v>0</v>
      </c>
    </row>
    <row r="13" spans="2:27" x14ac:dyDescent="0.35">
      <c r="B13" s="17" t="s">
        <v>97</v>
      </c>
      <c r="C13" s="18">
        <v>4.5333333333333302E-2</v>
      </c>
      <c r="D13" s="18">
        <v>5.4151624548736503E-2</v>
      </c>
      <c r="E13" s="18">
        <v>0</v>
      </c>
      <c r="F13" s="18">
        <v>1.7543859649122799E-2</v>
      </c>
      <c r="G13" s="18"/>
      <c r="H13" s="18">
        <v>2.7777777777777801E-2</v>
      </c>
      <c r="I13" s="18">
        <v>2.7397260273972601E-2</v>
      </c>
      <c r="J13" s="18">
        <v>5.4054054054054099E-2</v>
      </c>
      <c r="K13" s="18">
        <v>6.25E-2</v>
      </c>
      <c r="L13" s="18">
        <v>1.6666666666666701E-2</v>
      </c>
      <c r="M13" s="18">
        <v>0</v>
      </c>
      <c r="N13" s="18">
        <v>7.4626865671641798E-2</v>
      </c>
      <c r="O13" s="18">
        <v>0.18181818181818199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0.2</v>
      </c>
      <c r="V13" s="18">
        <v>0</v>
      </c>
      <c r="W13" s="18">
        <v>0</v>
      </c>
      <c r="X13" s="18">
        <v>0</v>
      </c>
      <c r="Y13" s="18"/>
      <c r="Z13" s="18">
        <v>4.5822102425875998E-2</v>
      </c>
      <c r="AA13" s="18">
        <v>0</v>
      </c>
    </row>
    <row r="14" spans="2:27" x14ac:dyDescent="0.35">
      <c r="B14" s="15"/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325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317</v>
      </c>
      <c r="C8" s="16">
        <v>0.23200000000000001</v>
      </c>
      <c r="D8" s="16">
        <v>0.223826714801444</v>
      </c>
      <c r="E8" s="16">
        <v>0.31034482758620702</v>
      </c>
      <c r="F8" s="16">
        <v>0.26315789473684198</v>
      </c>
      <c r="G8" s="16"/>
      <c r="H8" s="16">
        <v>0.16666666666666699</v>
      </c>
      <c r="I8" s="16">
        <v>0.301369863013699</v>
      </c>
      <c r="J8" s="16">
        <v>0.21621621621621601</v>
      </c>
      <c r="K8" s="16">
        <v>0.3125</v>
      </c>
      <c r="L8" s="16">
        <v>0.116666666666667</v>
      </c>
      <c r="M8" s="16">
        <v>0.4</v>
      </c>
      <c r="N8" s="16">
        <v>0.17910447761194001</v>
      </c>
      <c r="O8" s="16">
        <v>0.27272727272727298</v>
      </c>
      <c r="P8" s="16">
        <v>0.33333333333333298</v>
      </c>
      <c r="Q8" s="16">
        <v>0.75</v>
      </c>
      <c r="R8" s="16">
        <v>0.5</v>
      </c>
      <c r="S8" s="16">
        <v>0.33333333333333298</v>
      </c>
      <c r="T8" s="16">
        <v>0.22222222222222199</v>
      </c>
      <c r="U8" s="16">
        <v>0.2</v>
      </c>
      <c r="V8" s="16">
        <v>0.5</v>
      </c>
      <c r="W8" s="16">
        <v>0</v>
      </c>
      <c r="X8" s="16">
        <v>0.2</v>
      </c>
      <c r="Y8" s="16"/>
      <c r="Z8" s="16">
        <v>0.234501347708895</v>
      </c>
      <c r="AA8" s="16">
        <v>0</v>
      </c>
    </row>
    <row r="9" spans="2:27" x14ac:dyDescent="0.35">
      <c r="B9" s="17" t="s">
        <v>318</v>
      </c>
      <c r="C9" s="16">
        <v>0.46133333333333298</v>
      </c>
      <c r="D9" s="16">
        <v>0.43321299638989202</v>
      </c>
      <c r="E9" s="16">
        <v>0.48275862068965503</v>
      </c>
      <c r="F9" s="16">
        <v>0.56140350877193002</v>
      </c>
      <c r="G9" s="16"/>
      <c r="H9" s="16">
        <v>0.52777777777777801</v>
      </c>
      <c r="I9" s="16">
        <v>0.34246575342465801</v>
      </c>
      <c r="J9" s="16">
        <v>0.48648648648648701</v>
      </c>
      <c r="K9" s="16">
        <v>0.4375</v>
      </c>
      <c r="L9" s="16">
        <v>0.56666666666666698</v>
      </c>
      <c r="M9" s="16">
        <v>0.6</v>
      </c>
      <c r="N9" s="16">
        <v>0.537313432835821</v>
      </c>
      <c r="O9" s="16">
        <v>0.45454545454545497</v>
      </c>
      <c r="P9" s="16">
        <v>0</v>
      </c>
      <c r="Q9" s="16">
        <v>0</v>
      </c>
      <c r="R9" s="16">
        <v>0</v>
      </c>
      <c r="S9" s="16">
        <v>0.33333333333333298</v>
      </c>
      <c r="T9" s="16">
        <v>0.55555555555555602</v>
      </c>
      <c r="U9" s="16">
        <v>0</v>
      </c>
      <c r="V9" s="16">
        <v>0.5</v>
      </c>
      <c r="W9" s="16">
        <v>0.5</v>
      </c>
      <c r="X9" s="16">
        <v>0.6</v>
      </c>
      <c r="Y9" s="16"/>
      <c r="Z9" s="16">
        <v>0.45552560646900297</v>
      </c>
      <c r="AA9" s="16">
        <v>1</v>
      </c>
    </row>
    <row r="10" spans="2:27" ht="29" x14ac:dyDescent="0.35">
      <c r="B10" s="17" t="s">
        <v>319</v>
      </c>
      <c r="C10" s="16">
        <v>0.197333333333333</v>
      </c>
      <c r="D10" s="16">
        <v>0.21660649819494601</v>
      </c>
      <c r="E10" s="16">
        <v>0.20689655172413801</v>
      </c>
      <c r="F10" s="16">
        <v>0.105263157894737</v>
      </c>
      <c r="G10" s="16"/>
      <c r="H10" s="16">
        <v>0.194444444444444</v>
      </c>
      <c r="I10" s="16">
        <v>0.24657534246575299</v>
      </c>
      <c r="J10" s="16">
        <v>0.162162162162162</v>
      </c>
      <c r="K10" s="16">
        <v>0.16666666666666699</v>
      </c>
      <c r="L10" s="16">
        <v>0.21666666666666701</v>
      </c>
      <c r="M10" s="16">
        <v>0</v>
      </c>
      <c r="N10" s="16">
        <v>0.19402985074626899</v>
      </c>
      <c r="O10" s="16">
        <v>0.18181818181818199</v>
      </c>
      <c r="P10" s="16">
        <v>0.66666666666666696</v>
      </c>
      <c r="Q10" s="16">
        <v>0</v>
      </c>
      <c r="R10" s="16">
        <v>0</v>
      </c>
      <c r="S10" s="16">
        <v>0</v>
      </c>
      <c r="T10" s="16">
        <v>0.11111111111111099</v>
      </c>
      <c r="U10" s="16">
        <v>0.6</v>
      </c>
      <c r="V10" s="16">
        <v>0</v>
      </c>
      <c r="W10" s="16">
        <v>0.5</v>
      </c>
      <c r="X10" s="16">
        <v>0</v>
      </c>
      <c r="Y10" s="16"/>
      <c r="Z10" s="16">
        <v>0.199460916442049</v>
      </c>
      <c r="AA10" s="16">
        <v>0</v>
      </c>
    </row>
    <row r="11" spans="2:27" x14ac:dyDescent="0.35">
      <c r="B11" s="17" t="s">
        <v>320</v>
      </c>
      <c r="C11" s="16">
        <v>2.4E-2</v>
      </c>
      <c r="D11" s="16">
        <v>2.1660649819494601E-2</v>
      </c>
      <c r="E11" s="16">
        <v>0</v>
      </c>
      <c r="F11" s="16">
        <v>5.2631578947368397E-2</v>
      </c>
      <c r="G11" s="16"/>
      <c r="H11" s="16">
        <v>5.5555555555555601E-2</v>
      </c>
      <c r="I11" s="16">
        <v>1.3698630136986301E-2</v>
      </c>
      <c r="J11" s="16">
        <v>2.7027027027027001E-2</v>
      </c>
      <c r="K11" s="16">
        <v>0</v>
      </c>
      <c r="L11" s="16">
        <v>3.3333333333333298E-2</v>
      </c>
      <c r="M11" s="16">
        <v>0</v>
      </c>
      <c r="N11" s="16">
        <v>1.49253731343284E-2</v>
      </c>
      <c r="O11" s="16">
        <v>0</v>
      </c>
      <c r="P11" s="16">
        <v>0</v>
      </c>
      <c r="Q11" s="16">
        <v>0.25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0.2</v>
      </c>
      <c r="Y11" s="16"/>
      <c r="Z11" s="16">
        <v>2.4258760107816701E-2</v>
      </c>
      <c r="AA11" s="16">
        <v>0</v>
      </c>
    </row>
    <row r="12" spans="2:27" x14ac:dyDescent="0.35">
      <c r="B12" s="17" t="s">
        <v>321</v>
      </c>
      <c r="C12" s="16">
        <v>8.0000000000000002E-3</v>
      </c>
      <c r="D12" s="16">
        <v>1.0830324909747301E-2</v>
      </c>
      <c r="E12" s="16">
        <v>0</v>
      </c>
      <c r="F12" s="16">
        <v>0</v>
      </c>
      <c r="G12" s="16"/>
      <c r="H12" s="16">
        <v>0</v>
      </c>
      <c r="I12" s="16">
        <v>1.3698630136986301E-2</v>
      </c>
      <c r="J12" s="16">
        <v>0</v>
      </c>
      <c r="K12" s="16">
        <v>0</v>
      </c>
      <c r="L12" s="16">
        <v>3.3333333333333298E-2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8.0862533692722394E-3</v>
      </c>
      <c r="AA12" s="16">
        <v>0</v>
      </c>
    </row>
    <row r="13" spans="2:27" x14ac:dyDescent="0.35">
      <c r="B13" s="17" t="s">
        <v>97</v>
      </c>
      <c r="C13" s="18">
        <v>7.7333333333333296E-2</v>
      </c>
      <c r="D13" s="18">
        <v>9.3862815884476494E-2</v>
      </c>
      <c r="E13" s="18">
        <v>0</v>
      </c>
      <c r="F13" s="18">
        <v>1.7543859649122799E-2</v>
      </c>
      <c r="G13" s="18"/>
      <c r="H13" s="18">
        <v>5.5555555555555601E-2</v>
      </c>
      <c r="I13" s="18">
        <v>8.2191780821917804E-2</v>
      </c>
      <c r="J13" s="18">
        <v>0.108108108108108</v>
      </c>
      <c r="K13" s="18">
        <v>8.3333333333333301E-2</v>
      </c>
      <c r="L13" s="18">
        <v>3.3333333333333298E-2</v>
      </c>
      <c r="M13" s="18">
        <v>0</v>
      </c>
      <c r="N13" s="18">
        <v>7.4626865671641798E-2</v>
      </c>
      <c r="O13" s="18">
        <v>9.0909090909090898E-2</v>
      </c>
      <c r="P13" s="18">
        <v>0</v>
      </c>
      <c r="Q13" s="18">
        <v>0</v>
      </c>
      <c r="R13" s="18">
        <v>0.5</v>
      </c>
      <c r="S13" s="18">
        <v>0.33333333333333298</v>
      </c>
      <c r="T13" s="18">
        <v>0.11111111111111099</v>
      </c>
      <c r="U13" s="18">
        <v>0.2</v>
      </c>
      <c r="V13" s="18">
        <v>0</v>
      </c>
      <c r="W13" s="18">
        <v>0</v>
      </c>
      <c r="X13" s="18">
        <v>0</v>
      </c>
      <c r="Y13" s="18"/>
      <c r="Z13" s="18">
        <v>7.8167115902965004E-2</v>
      </c>
      <c r="AA13" s="18">
        <v>0</v>
      </c>
    </row>
    <row r="14" spans="2:27" x14ac:dyDescent="0.35">
      <c r="B14" s="15"/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326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317</v>
      </c>
      <c r="C8" s="16">
        <v>0.30399999999999999</v>
      </c>
      <c r="D8" s="16">
        <v>0.29963898916967502</v>
      </c>
      <c r="E8" s="16">
        <v>0.41379310344827602</v>
      </c>
      <c r="F8" s="16">
        <v>0.28070175438596501</v>
      </c>
      <c r="G8" s="16"/>
      <c r="H8" s="16">
        <v>0.27777777777777801</v>
      </c>
      <c r="I8" s="16">
        <v>0.24657534246575299</v>
      </c>
      <c r="J8" s="16">
        <v>0.29729729729729698</v>
      </c>
      <c r="K8" s="16">
        <v>0.4375</v>
      </c>
      <c r="L8" s="16">
        <v>0.18333333333333299</v>
      </c>
      <c r="M8" s="16">
        <v>0.8</v>
      </c>
      <c r="N8" s="16">
        <v>0.31343283582089598</v>
      </c>
      <c r="O8" s="16">
        <v>0.36363636363636398</v>
      </c>
      <c r="P8" s="16">
        <v>0.33333333333333298</v>
      </c>
      <c r="Q8" s="16">
        <v>0.75</v>
      </c>
      <c r="R8" s="16">
        <v>0.5</v>
      </c>
      <c r="S8" s="16">
        <v>0.5</v>
      </c>
      <c r="T8" s="16">
        <v>0.44444444444444398</v>
      </c>
      <c r="U8" s="16">
        <v>0</v>
      </c>
      <c r="V8" s="16">
        <v>0.5</v>
      </c>
      <c r="W8" s="16">
        <v>0</v>
      </c>
      <c r="X8" s="16">
        <v>0.2</v>
      </c>
      <c r="Y8" s="16"/>
      <c r="Z8" s="16">
        <v>0.30458221024258803</v>
      </c>
      <c r="AA8" s="16">
        <v>0.5</v>
      </c>
    </row>
    <row r="9" spans="2:27" x14ac:dyDescent="0.35">
      <c r="B9" s="17" t="s">
        <v>318</v>
      </c>
      <c r="C9" s="16">
        <v>0.42399999999999999</v>
      </c>
      <c r="D9" s="16">
        <v>0.42960288808664299</v>
      </c>
      <c r="E9" s="16">
        <v>0.37931034482758602</v>
      </c>
      <c r="F9" s="16">
        <v>0.40350877192982498</v>
      </c>
      <c r="G9" s="16"/>
      <c r="H9" s="16">
        <v>0.52777777777777801</v>
      </c>
      <c r="I9" s="16">
        <v>0.42465753424657499</v>
      </c>
      <c r="J9" s="16">
        <v>0.43243243243243201</v>
      </c>
      <c r="K9" s="16">
        <v>0.33333333333333298</v>
      </c>
      <c r="L9" s="16">
        <v>0.53333333333333299</v>
      </c>
      <c r="M9" s="16">
        <v>0.2</v>
      </c>
      <c r="N9" s="16">
        <v>0.44776119402985098</v>
      </c>
      <c r="O9" s="16">
        <v>0.18181818181818199</v>
      </c>
      <c r="P9" s="16">
        <v>0.33333333333333298</v>
      </c>
      <c r="Q9" s="16">
        <v>0</v>
      </c>
      <c r="R9" s="16">
        <v>0</v>
      </c>
      <c r="S9" s="16">
        <v>0.16666666666666699</v>
      </c>
      <c r="T9" s="16">
        <v>0.33333333333333298</v>
      </c>
      <c r="U9" s="16">
        <v>0.6</v>
      </c>
      <c r="V9" s="16">
        <v>0.5</v>
      </c>
      <c r="W9" s="16">
        <v>0.5</v>
      </c>
      <c r="X9" s="16">
        <v>0.4</v>
      </c>
      <c r="Y9" s="16"/>
      <c r="Z9" s="16">
        <v>0.420485175202156</v>
      </c>
      <c r="AA9" s="16">
        <v>0.5</v>
      </c>
    </row>
    <row r="10" spans="2:27" ht="29" x14ac:dyDescent="0.35">
      <c r="B10" s="17" t="s">
        <v>319</v>
      </c>
      <c r="C10" s="16">
        <v>0.17066666666666699</v>
      </c>
      <c r="D10" s="16">
        <v>0.16967509025270799</v>
      </c>
      <c r="E10" s="16">
        <v>0.17241379310344801</v>
      </c>
      <c r="F10" s="16">
        <v>0.19298245614035101</v>
      </c>
      <c r="G10" s="16"/>
      <c r="H10" s="16">
        <v>0.194444444444444</v>
      </c>
      <c r="I10" s="16">
        <v>0.232876712328767</v>
      </c>
      <c r="J10" s="16">
        <v>8.1081081081081099E-2</v>
      </c>
      <c r="K10" s="16">
        <v>0.14583333333333301</v>
      </c>
      <c r="L10" s="16">
        <v>0.18333333333333299</v>
      </c>
      <c r="M10" s="16">
        <v>0</v>
      </c>
      <c r="N10" s="16">
        <v>0.164179104477612</v>
      </c>
      <c r="O10" s="16">
        <v>0.36363636363636398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0.2</v>
      </c>
      <c r="V10" s="16">
        <v>0</v>
      </c>
      <c r="W10" s="16">
        <v>0.5</v>
      </c>
      <c r="X10" s="16">
        <v>0.4</v>
      </c>
      <c r="Y10" s="16"/>
      <c r="Z10" s="16">
        <v>0.17250673854447399</v>
      </c>
      <c r="AA10" s="16">
        <v>0</v>
      </c>
    </row>
    <row r="11" spans="2:27" x14ac:dyDescent="0.35">
      <c r="B11" s="17" t="s">
        <v>320</v>
      </c>
      <c r="C11" s="16">
        <v>2.9333333333333302E-2</v>
      </c>
      <c r="D11" s="16">
        <v>2.1660649819494601E-2</v>
      </c>
      <c r="E11" s="16">
        <v>3.4482758620689703E-2</v>
      </c>
      <c r="F11" s="16">
        <v>5.2631578947368397E-2</v>
      </c>
      <c r="G11" s="16"/>
      <c r="H11" s="16">
        <v>0</v>
      </c>
      <c r="I11" s="16">
        <v>2.7397260273972601E-2</v>
      </c>
      <c r="J11" s="16">
        <v>8.1081081081081099E-2</v>
      </c>
      <c r="K11" s="16">
        <v>0</v>
      </c>
      <c r="L11" s="16">
        <v>3.3333333333333298E-2</v>
      </c>
      <c r="M11" s="16">
        <v>0</v>
      </c>
      <c r="N11" s="16">
        <v>0</v>
      </c>
      <c r="O11" s="16">
        <v>9.0909090909090898E-2</v>
      </c>
      <c r="P11" s="16">
        <v>0.33333333333333298</v>
      </c>
      <c r="Q11" s="16">
        <v>0.25</v>
      </c>
      <c r="R11" s="16">
        <v>0</v>
      </c>
      <c r="S11" s="16">
        <v>0</v>
      </c>
      <c r="T11" s="16">
        <v>0.11111111111111099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2.9649595687331502E-2</v>
      </c>
      <c r="AA11" s="16">
        <v>0</v>
      </c>
    </row>
    <row r="12" spans="2:27" x14ac:dyDescent="0.35">
      <c r="B12" s="17" t="s">
        <v>321</v>
      </c>
      <c r="C12" s="16">
        <v>1.3333333333333299E-2</v>
      </c>
      <c r="D12" s="16">
        <v>1.0830324909747301E-2</v>
      </c>
      <c r="E12" s="16">
        <v>0</v>
      </c>
      <c r="F12" s="16">
        <v>3.5087719298245598E-2</v>
      </c>
      <c r="G12" s="16"/>
      <c r="H12" s="16">
        <v>0</v>
      </c>
      <c r="I12" s="16">
        <v>1.3698630136986301E-2</v>
      </c>
      <c r="J12" s="16">
        <v>0</v>
      </c>
      <c r="K12" s="16">
        <v>0</v>
      </c>
      <c r="L12" s="16">
        <v>3.3333333333333298E-2</v>
      </c>
      <c r="M12" s="16">
        <v>0</v>
      </c>
      <c r="N12" s="16">
        <v>2.9850746268656699E-2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1.3477088948787099E-2</v>
      </c>
      <c r="AA12" s="16">
        <v>0</v>
      </c>
    </row>
    <row r="13" spans="2:27" x14ac:dyDescent="0.35">
      <c r="B13" s="17" t="s">
        <v>97</v>
      </c>
      <c r="C13" s="18">
        <v>5.86666666666667E-2</v>
      </c>
      <c r="D13" s="18">
        <v>6.8592057761732897E-2</v>
      </c>
      <c r="E13" s="18">
        <v>0</v>
      </c>
      <c r="F13" s="18">
        <v>3.5087719298245598E-2</v>
      </c>
      <c r="G13" s="18"/>
      <c r="H13" s="18">
        <v>0</v>
      </c>
      <c r="I13" s="18">
        <v>5.4794520547945202E-2</v>
      </c>
      <c r="J13" s="18">
        <v>0.108108108108108</v>
      </c>
      <c r="K13" s="18">
        <v>8.3333333333333301E-2</v>
      </c>
      <c r="L13" s="18">
        <v>3.3333333333333298E-2</v>
      </c>
      <c r="M13" s="18">
        <v>0</v>
      </c>
      <c r="N13" s="18">
        <v>4.47761194029851E-2</v>
      </c>
      <c r="O13" s="18">
        <v>0</v>
      </c>
      <c r="P13" s="18">
        <v>0</v>
      </c>
      <c r="Q13" s="18">
        <v>0</v>
      </c>
      <c r="R13" s="18">
        <v>0.5</v>
      </c>
      <c r="S13" s="18">
        <v>0.33333333333333298</v>
      </c>
      <c r="T13" s="18">
        <v>0.11111111111111099</v>
      </c>
      <c r="U13" s="18">
        <v>0.2</v>
      </c>
      <c r="V13" s="18">
        <v>0</v>
      </c>
      <c r="W13" s="18">
        <v>0</v>
      </c>
      <c r="X13" s="18">
        <v>0</v>
      </c>
      <c r="Y13" s="18"/>
      <c r="Z13" s="18">
        <v>5.92991913746631E-2</v>
      </c>
      <c r="AA13" s="18">
        <v>0</v>
      </c>
    </row>
    <row r="14" spans="2:27" x14ac:dyDescent="0.35">
      <c r="B14" s="15"/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327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317</v>
      </c>
      <c r="C8" s="16">
        <v>0.32800000000000001</v>
      </c>
      <c r="D8" s="16">
        <v>0.324909747292419</v>
      </c>
      <c r="E8" s="16">
        <v>0.58620689655172398</v>
      </c>
      <c r="F8" s="16">
        <v>0.21052631578947401</v>
      </c>
      <c r="G8" s="16"/>
      <c r="H8" s="16">
        <v>0.194444444444444</v>
      </c>
      <c r="I8" s="16">
        <v>0.38356164383561597</v>
      </c>
      <c r="J8" s="16">
        <v>0.32432432432432401</v>
      </c>
      <c r="K8" s="16">
        <v>0.4375</v>
      </c>
      <c r="L8" s="16">
        <v>0.2</v>
      </c>
      <c r="M8" s="16">
        <v>0.4</v>
      </c>
      <c r="N8" s="16">
        <v>0.31343283582089598</v>
      </c>
      <c r="O8" s="16">
        <v>0.45454545454545497</v>
      </c>
      <c r="P8" s="16">
        <v>0.33333333333333298</v>
      </c>
      <c r="Q8" s="16">
        <v>0.75</v>
      </c>
      <c r="R8" s="16">
        <v>0.5</v>
      </c>
      <c r="S8" s="16">
        <v>0.5</v>
      </c>
      <c r="T8" s="16">
        <v>0.33333333333333298</v>
      </c>
      <c r="U8" s="16">
        <v>0.4</v>
      </c>
      <c r="V8" s="16">
        <v>0</v>
      </c>
      <c r="W8" s="16">
        <v>0</v>
      </c>
      <c r="X8" s="16">
        <v>0.4</v>
      </c>
      <c r="Y8" s="16"/>
      <c r="Z8" s="16">
        <v>0.33153638814016201</v>
      </c>
      <c r="AA8" s="16">
        <v>0</v>
      </c>
    </row>
    <row r="9" spans="2:27" x14ac:dyDescent="0.35">
      <c r="B9" s="17" t="s">
        <v>318</v>
      </c>
      <c r="C9" s="16">
        <v>0.39200000000000002</v>
      </c>
      <c r="D9" s="16">
        <v>0.38989169675090302</v>
      </c>
      <c r="E9" s="16">
        <v>0.24137931034482801</v>
      </c>
      <c r="F9" s="16">
        <v>0.49122807017543901</v>
      </c>
      <c r="G9" s="16"/>
      <c r="H9" s="16">
        <v>0.44444444444444398</v>
      </c>
      <c r="I9" s="16">
        <v>0.36986301369863001</v>
      </c>
      <c r="J9" s="16">
        <v>0.43243243243243201</v>
      </c>
      <c r="K9" s="16">
        <v>0.3125</v>
      </c>
      <c r="L9" s="16">
        <v>0.51666666666666705</v>
      </c>
      <c r="M9" s="16">
        <v>0.6</v>
      </c>
      <c r="N9" s="16">
        <v>0.43283582089552203</v>
      </c>
      <c r="O9" s="16">
        <v>0</v>
      </c>
      <c r="P9" s="16">
        <v>0.33333333333333298</v>
      </c>
      <c r="Q9" s="16">
        <v>0</v>
      </c>
      <c r="R9" s="16">
        <v>0.5</v>
      </c>
      <c r="S9" s="16">
        <v>0</v>
      </c>
      <c r="T9" s="16">
        <v>0.33333333333333298</v>
      </c>
      <c r="U9" s="16">
        <v>0</v>
      </c>
      <c r="V9" s="16">
        <v>0.5</v>
      </c>
      <c r="W9" s="16">
        <v>1</v>
      </c>
      <c r="X9" s="16">
        <v>0.4</v>
      </c>
      <c r="Y9" s="16"/>
      <c r="Z9" s="16">
        <v>0.38544474393530997</v>
      </c>
      <c r="AA9" s="16">
        <v>1</v>
      </c>
    </row>
    <row r="10" spans="2:27" ht="29" x14ac:dyDescent="0.35">
      <c r="B10" s="17" t="s">
        <v>319</v>
      </c>
      <c r="C10" s="16">
        <v>0.146666666666667</v>
      </c>
      <c r="D10" s="16">
        <v>0.14440433212996401</v>
      </c>
      <c r="E10" s="16">
        <v>0.13793103448275901</v>
      </c>
      <c r="F10" s="16">
        <v>0.175438596491228</v>
      </c>
      <c r="G10" s="16"/>
      <c r="H10" s="16">
        <v>0.16666666666666699</v>
      </c>
      <c r="I10" s="16">
        <v>0.164383561643836</v>
      </c>
      <c r="J10" s="16">
        <v>0.108108108108108</v>
      </c>
      <c r="K10" s="16">
        <v>0.16666666666666699</v>
      </c>
      <c r="L10" s="16">
        <v>0.15</v>
      </c>
      <c r="M10" s="16">
        <v>0</v>
      </c>
      <c r="N10" s="16">
        <v>0.104477611940299</v>
      </c>
      <c r="O10" s="16">
        <v>0.45454545454545497</v>
      </c>
      <c r="P10" s="16">
        <v>0.33333333333333298</v>
      </c>
      <c r="Q10" s="16">
        <v>0</v>
      </c>
      <c r="R10" s="16">
        <v>0</v>
      </c>
      <c r="S10" s="16">
        <v>0.16666666666666699</v>
      </c>
      <c r="T10" s="16">
        <v>0</v>
      </c>
      <c r="U10" s="16">
        <v>0.2</v>
      </c>
      <c r="V10" s="16">
        <v>0</v>
      </c>
      <c r="W10" s="16">
        <v>0</v>
      </c>
      <c r="X10" s="16">
        <v>0.2</v>
      </c>
      <c r="Y10" s="16"/>
      <c r="Z10" s="16">
        <v>0.14824797843665799</v>
      </c>
      <c r="AA10" s="16">
        <v>0</v>
      </c>
    </row>
    <row r="11" spans="2:27" x14ac:dyDescent="0.35">
      <c r="B11" s="17" t="s">
        <v>320</v>
      </c>
      <c r="C11" s="16">
        <v>6.4000000000000001E-2</v>
      </c>
      <c r="D11" s="16">
        <v>5.4151624548736503E-2</v>
      </c>
      <c r="E11" s="16">
        <v>3.4482758620689703E-2</v>
      </c>
      <c r="F11" s="16">
        <v>8.7719298245614002E-2</v>
      </c>
      <c r="G11" s="16"/>
      <c r="H11" s="16">
        <v>0.13888888888888901</v>
      </c>
      <c r="I11" s="16">
        <v>1.3698630136986301E-2</v>
      </c>
      <c r="J11" s="16">
        <v>8.1081081081081099E-2</v>
      </c>
      <c r="K11" s="16">
        <v>2.0833333333333301E-2</v>
      </c>
      <c r="L11" s="16">
        <v>0.1</v>
      </c>
      <c r="M11" s="16">
        <v>0</v>
      </c>
      <c r="N11" s="16">
        <v>7.4626865671641798E-2</v>
      </c>
      <c r="O11" s="16">
        <v>0</v>
      </c>
      <c r="P11" s="16">
        <v>0</v>
      </c>
      <c r="Q11" s="16">
        <v>0.25</v>
      </c>
      <c r="R11" s="16">
        <v>0</v>
      </c>
      <c r="S11" s="16">
        <v>0</v>
      </c>
      <c r="T11" s="16">
        <v>0.22222222222222199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6.4690026954177901E-2</v>
      </c>
      <c r="AA11" s="16">
        <v>0</v>
      </c>
    </row>
    <row r="12" spans="2:27" x14ac:dyDescent="0.35">
      <c r="B12" s="17" t="s">
        <v>321</v>
      </c>
      <c r="C12" s="16">
        <v>1.0666666666666699E-2</v>
      </c>
      <c r="D12" s="16">
        <v>1.4440433212996401E-2</v>
      </c>
      <c r="E12" s="16">
        <v>0</v>
      </c>
      <c r="F12" s="16">
        <v>0</v>
      </c>
      <c r="G12" s="16"/>
      <c r="H12" s="16">
        <v>0</v>
      </c>
      <c r="I12" s="16">
        <v>1.3698630136986301E-2</v>
      </c>
      <c r="J12" s="16">
        <v>0</v>
      </c>
      <c r="K12" s="16">
        <v>0</v>
      </c>
      <c r="L12" s="16">
        <v>0</v>
      </c>
      <c r="M12" s="16">
        <v>0</v>
      </c>
      <c r="N12" s="16">
        <v>1.49253731343284E-2</v>
      </c>
      <c r="O12" s="16">
        <v>0</v>
      </c>
      <c r="P12" s="16">
        <v>0</v>
      </c>
      <c r="Q12" s="16">
        <v>0</v>
      </c>
      <c r="R12" s="16">
        <v>0</v>
      </c>
      <c r="S12" s="16">
        <v>0.16666666666666699</v>
      </c>
      <c r="T12" s="16">
        <v>0</v>
      </c>
      <c r="U12" s="16">
        <v>0</v>
      </c>
      <c r="V12" s="16">
        <v>0.5</v>
      </c>
      <c r="W12" s="16">
        <v>0</v>
      </c>
      <c r="X12" s="16">
        <v>0</v>
      </c>
      <c r="Y12" s="16"/>
      <c r="Z12" s="16">
        <v>1.07816711590297E-2</v>
      </c>
      <c r="AA12" s="16">
        <v>0</v>
      </c>
    </row>
    <row r="13" spans="2:27" x14ac:dyDescent="0.35">
      <c r="B13" s="17" t="s">
        <v>97</v>
      </c>
      <c r="C13" s="18">
        <v>5.86666666666667E-2</v>
      </c>
      <c r="D13" s="18">
        <v>7.2202166064981907E-2</v>
      </c>
      <c r="E13" s="18">
        <v>0</v>
      </c>
      <c r="F13" s="18">
        <v>3.5087719298245598E-2</v>
      </c>
      <c r="G13" s="18"/>
      <c r="H13" s="18">
        <v>5.5555555555555601E-2</v>
      </c>
      <c r="I13" s="18">
        <v>5.4794520547945202E-2</v>
      </c>
      <c r="J13" s="18">
        <v>5.4054054054054099E-2</v>
      </c>
      <c r="K13" s="18">
        <v>6.25E-2</v>
      </c>
      <c r="L13" s="18">
        <v>3.3333333333333298E-2</v>
      </c>
      <c r="M13" s="18">
        <v>0</v>
      </c>
      <c r="N13" s="18">
        <v>5.9701492537313397E-2</v>
      </c>
      <c r="O13" s="18">
        <v>9.0909090909090898E-2</v>
      </c>
      <c r="P13" s="18">
        <v>0</v>
      </c>
      <c r="Q13" s="18">
        <v>0</v>
      </c>
      <c r="R13" s="18">
        <v>0</v>
      </c>
      <c r="S13" s="18">
        <v>0.16666666666666699</v>
      </c>
      <c r="T13" s="18">
        <v>0.11111111111111099</v>
      </c>
      <c r="U13" s="18">
        <v>0.4</v>
      </c>
      <c r="V13" s="18">
        <v>0</v>
      </c>
      <c r="W13" s="18">
        <v>0</v>
      </c>
      <c r="X13" s="18">
        <v>0</v>
      </c>
      <c r="Y13" s="18"/>
      <c r="Z13" s="18">
        <v>5.92991913746631E-2</v>
      </c>
      <c r="AA13" s="18">
        <v>0</v>
      </c>
    </row>
    <row r="14" spans="2:27" x14ac:dyDescent="0.35">
      <c r="B14" s="15"/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328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317</v>
      </c>
      <c r="C8" s="16">
        <v>0.24</v>
      </c>
      <c r="D8" s="16">
        <v>0.22743682310469299</v>
      </c>
      <c r="E8" s="16">
        <v>0.48275862068965503</v>
      </c>
      <c r="F8" s="16">
        <v>0.19298245614035101</v>
      </c>
      <c r="G8" s="16"/>
      <c r="H8" s="16">
        <v>0.194444444444444</v>
      </c>
      <c r="I8" s="16">
        <v>0.26027397260273999</v>
      </c>
      <c r="J8" s="16">
        <v>0.162162162162162</v>
      </c>
      <c r="K8" s="16">
        <v>0.41666666666666702</v>
      </c>
      <c r="L8" s="16">
        <v>0.116666666666667</v>
      </c>
      <c r="M8" s="16">
        <v>0.4</v>
      </c>
      <c r="N8" s="16">
        <v>0.17910447761194001</v>
      </c>
      <c r="O8" s="16">
        <v>0.36363636363636398</v>
      </c>
      <c r="P8" s="16">
        <v>0.33333333333333298</v>
      </c>
      <c r="Q8" s="16">
        <v>0.75</v>
      </c>
      <c r="R8" s="16">
        <v>0.5</v>
      </c>
      <c r="S8" s="16">
        <v>0.33333333333333298</v>
      </c>
      <c r="T8" s="16">
        <v>0.33333333333333298</v>
      </c>
      <c r="U8" s="16">
        <v>0.2</v>
      </c>
      <c r="V8" s="16">
        <v>0.5</v>
      </c>
      <c r="W8" s="16">
        <v>0</v>
      </c>
      <c r="X8" s="16">
        <v>0.2</v>
      </c>
      <c r="Y8" s="16"/>
      <c r="Z8" s="16">
        <v>0.24258760107816699</v>
      </c>
      <c r="AA8" s="16">
        <v>0</v>
      </c>
    </row>
    <row r="9" spans="2:27" x14ac:dyDescent="0.35">
      <c r="B9" s="17" t="s">
        <v>318</v>
      </c>
      <c r="C9" s="16">
        <v>0.42933333333333301</v>
      </c>
      <c r="D9" s="16">
        <v>0.41877256317689499</v>
      </c>
      <c r="E9" s="16">
        <v>0.31034482758620702</v>
      </c>
      <c r="F9" s="16">
        <v>0.49122807017543901</v>
      </c>
      <c r="G9" s="16"/>
      <c r="H9" s="16">
        <v>0.47222222222222199</v>
      </c>
      <c r="I9" s="16">
        <v>0.41095890410958902</v>
      </c>
      <c r="J9" s="16">
        <v>0.43243243243243201</v>
      </c>
      <c r="K9" s="16">
        <v>0.375</v>
      </c>
      <c r="L9" s="16">
        <v>0.51666666666666705</v>
      </c>
      <c r="M9" s="16">
        <v>0.6</v>
      </c>
      <c r="N9" s="16">
        <v>0.49253731343283602</v>
      </c>
      <c r="O9" s="16">
        <v>0.36363636363636398</v>
      </c>
      <c r="P9" s="16">
        <v>0</v>
      </c>
      <c r="Q9" s="16">
        <v>0</v>
      </c>
      <c r="R9" s="16">
        <v>0.5</v>
      </c>
      <c r="S9" s="16">
        <v>0</v>
      </c>
      <c r="T9" s="16">
        <v>0.44444444444444398</v>
      </c>
      <c r="U9" s="16">
        <v>0</v>
      </c>
      <c r="V9" s="16">
        <v>0.5</v>
      </c>
      <c r="W9" s="16">
        <v>0.5</v>
      </c>
      <c r="X9" s="16">
        <v>0.4</v>
      </c>
      <c r="Y9" s="16"/>
      <c r="Z9" s="16">
        <v>0.42318059299191402</v>
      </c>
      <c r="AA9" s="16">
        <v>1</v>
      </c>
    </row>
    <row r="10" spans="2:27" ht="29" x14ac:dyDescent="0.35">
      <c r="B10" s="17" t="s">
        <v>319</v>
      </c>
      <c r="C10" s="16">
        <v>0.21333333333333299</v>
      </c>
      <c r="D10" s="16">
        <v>0.21660649819494601</v>
      </c>
      <c r="E10" s="16">
        <v>0.20689655172413801</v>
      </c>
      <c r="F10" s="16">
        <v>0.22807017543859601</v>
      </c>
      <c r="G10" s="16"/>
      <c r="H10" s="16">
        <v>0.33333333333333298</v>
      </c>
      <c r="I10" s="16">
        <v>0.24657534246575299</v>
      </c>
      <c r="J10" s="16">
        <v>0.24324324324324301</v>
      </c>
      <c r="K10" s="16">
        <v>0.125</v>
      </c>
      <c r="L10" s="16">
        <v>0.233333333333333</v>
      </c>
      <c r="M10" s="16">
        <v>0</v>
      </c>
      <c r="N10" s="16">
        <v>0.17910447761194001</v>
      </c>
      <c r="O10" s="16">
        <v>9.0909090909090898E-2</v>
      </c>
      <c r="P10" s="16">
        <v>0.33333333333333298</v>
      </c>
      <c r="Q10" s="16">
        <v>0.25</v>
      </c>
      <c r="R10" s="16">
        <v>0</v>
      </c>
      <c r="S10" s="16">
        <v>0.5</v>
      </c>
      <c r="T10" s="16">
        <v>0</v>
      </c>
      <c r="U10" s="16">
        <v>0.4</v>
      </c>
      <c r="V10" s="16">
        <v>0</v>
      </c>
      <c r="W10" s="16">
        <v>0.5</v>
      </c>
      <c r="X10" s="16">
        <v>0</v>
      </c>
      <c r="Y10" s="16"/>
      <c r="Z10" s="16">
        <v>0.215633423180593</v>
      </c>
      <c r="AA10" s="16">
        <v>0</v>
      </c>
    </row>
    <row r="11" spans="2:27" x14ac:dyDescent="0.35">
      <c r="B11" s="17" t="s">
        <v>320</v>
      </c>
      <c r="C11" s="16">
        <v>3.2000000000000001E-2</v>
      </c>
      <c r="D11" s="16">
        <v>3.9711191335740102E-2</v>
      </c>
      <c r="E11" s="16">
        <v>0</v>
      </c>
      <c r="F11" s="16">
        <v>1.7543859649122799E-2</v>
      </c>
      <c r="G11" s="16"/>
      <c r="H11" s="16">
        <v>0</v>
      </c>
      <c r="I11" s="16">
        <v>1.3698630136986301E-2</v>
      </c>
      <c r="J11" s="16">
        <v>0</v>
      </c>
      <c r="K11" s="16">
        <v>0</v>
      </c>
      <c r="L11" s="16">
        <v>6.6666666666666693E-2</v>
      </c>
      <c r="M11" s="16">
        <v>0</v>
      </c>
      <c r="N11" s="16">
        <v>4.47761194029851E-2</v>
      </c>
      <c r="O11" s="16">
        <v>9.0909090909090898E-2</v>
      </c>
      <c r="P11" s="16">
        <v>0.33333333333333298</v>
      </c>
      <c r="Q11" s="16">
        <v>0</v>
      </c>
      <c r="R11" s="16">
        <v>0</v>
      </c>
      <c r="S11" s="16">
        <v>0</v>
      </c>
      <c r="T11" s="16">
        <v>0.11111111111111099</v>
      </c>
      <c r="U11" s="16">
        <v>0</v>
      </c>
      <c r="V11" s="16">
        <v>0</v>
      </c>
      <c r="W11" s="16">
        <v>0</v>
      </c>
      <c r="X11" s="16">
        <v>0.2</v>
      </c>
      <c r="Y11" s="16"/>
      <c r="Z11" s="16">
        <v>3.2345013477088999E-2</v>
      </c>
      <c r="AA11" s="16">
        <v>0</v>
      </c>
    </row>
    <row r="12" spans="2:27" x14ac:dyDescent="0.35">
      <c r="B12" s="17" t="s">
        <v>321</v>
      </c>
      <c r="C12" s="16">
        <v>1.3333333333333299E-2</v>
      </c>
      <c r="D12" s="16">
        <v>1.0830324909747301E-2</v>
      </c>
      <c r="E12" s="16">
        <v>0</v>
      </c>
      <c r="F12" s="16">
        <v>3.5087719298245598E-2</v>
      </c>
      <c r="G12" s="16"/>
      <c r="H12" s="16">
        <v>0</v>
      </c>
      <c r="I12" s="16">
        <v>1.3698630136986301E-2</v>
      </c>
      <c r="J12" s="16">
        <v>0</v>
      </c>
      <c r="K12" s="16">
        <v>0</v>
      </c>
      <c r="L12" s="16">
        <v>3.3333333333333298E-2</v>
      </c>
      <c r="M12" s="16">
        <v>0</v>
      </c>
      <c r="N12" s="16">
        <v>2.9850746268656699E-2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1.3477088948787099E-2</v>
      </c>
      <c r="AA12" s="16">
        <v>0</v>
      </c>
    </row>
    <row r="13" spans="2:27" x14ac:dyDescent="0.35">
      <c r="B13" s="17" t="s">
        <v>97</v>
      </c>
      <c r="C13" s="18">
        <v>7.1999999999999995E-2</v>
      </c>
      <c r="D13" s="18">
        <v>8.6642599277978294E-2</v>
      </c>
      <c r="E13" s="18">
        <v>0</v>
      </c>
      <c r="F13" s="18">
        <v>3.5087719298245598E-2</v>
      </c>
      <c r="G13" s="18"/>
      <c r="H13" s="18">
        <v>0</v>
      </c>
      <c r="I13" s="18">
        <v>5.4794520547945202E-2</v>
      </c>
      <c r="J13" s="18">
        <v>0.162162162162162</v>
      </c>
      <c r="K13" s="18">
        <v>8.3333333333333301E-2</v>
      </c>
      <c r="L13" s="18">
        <v>3.3333333333333298E-2</v>
      </c>
      <c r="M13" s="18">
        <v>0</v>
      </c>
      <c r="N13" s="18">
        <v>7.4626865671641798E-2</v>
      </c>
      <c r="O13" s="18">
        <v>9.0909090909090898E-2</v>
      </c>
      <c r="P13" s="18">
        <v>0</v>
      </c>
      <c r="Q13" s="18">
        <v>0</v>
      </c>
      <c r="R13" s="18">
        <v>0</v>
      </c>
      <c r="S13" s="18">
        <v>0.16666666666666699</v>
      </c>
      <c r="T13" s="18">
        <v>0.11111111111111099</v>
      </c>
      <c r="U13" s="18">
        <v>0.4</v>
      </c>
      <c r="V13" s="18">
        <v>0</v>
      </c>
      <c r="W13" s="18">
        <v>0</v>
      </c>
      <c r="X13" s="18">
        <v>0.2</v>
      </c>
      <c r="Y13" s="18"/>
      <c r="Z13" s="18">
        <v>7.2776280323450099E-2</v>
      </c>
      <c r="AA13" s="18">
        <v>0</v>
      </c>
    </row>
    <row r="14" spans="2:27" x14ac:dyDescent="0.35">
      <c r="B14" s="15"/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329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317</v>
      </c>
      <c r="C8" s="16">
        <v>0.229333333333333</v>
      </c>
      <c r="D8" s="16">
        <v>0.223826714801444</v>
      </c>
      <c r="E8" s="16">
        <v>0.37931034482758602</v>
      </c>
      <c r="F8" s="16">
        <v>0.19298245614035101</v>
      </c>
      <c r="G8" s="16"/>
      <c r="H8" s="16">
        <v>0.11111111111111099</v>
      </c>
      <c r="I8" s="16">
        <v>0.24657534246575299</v>
      </c>
      <c r="J8" s="16">
        <v>0.21621621621621601</v>
      </c>
      <c r="K8" s="16">
        <v>0.35416666666666702</v>
      </c>
      <c r="L8" s="16">
        <v>0.116666666666667</v>
      </c>
      <c r="M8" s="16">
        <v>0.6</v>
      </c>
      <c r="N8" s="16">
        <v>0.238805970149254</v>
      </c>
      <c r="O8" s="16">
        <v>0.27272727272727298</v>
      </c>
      <c r="P8" s="16">
        <v>0.33333333333333298</v>
      </c>
      <c r="Q8" s="16">
        <v>0.5</v>
      </c>
      <c r="R8" s="16">
        <v>0.5</v>
      </c>
      <c r="S8" s="16">
        <v>0.33333333333333298</v>
      </c>
      <c r="T8" s="16">
        <v>0.11111111111111099</v>
      </c>
      <c r="U8" s="16">
        <v>0.2</v>
      </c>
      <c r="V8" s="16">
        <v>0.5</v>
      </c>
      <c r="W8" s="16">
        <v>0.5</v>
      </c>
      <c r="X8" s="16">
        <v>0</v>
      </c>
      <c r="Y8" s="16"/>
      <c r="Z8" s="16">
        <v>0.22641509433962301</v>
      </c>
      <c r="AA8" s="16">
        <v>1</v>
      </c>
    </row>
    <row r="9" spans="2:27" x14ac:dyDescent="0.35">
      <c r="B9" s="17" t="s">
        <v>318</v>
      </c>
      <c r="C9" s="16">
        <v>0.38666666666666699</v>
      </c>
      <c r="D9" s="16">
        <v>0.36823104693140801</v>
      </c>
      <c r="E9" s="16">
        <v>0.37931034482758602</v>
      </c>
      <c r="F9" s="16">
        <v>0.47368421052631599</v>
      </c>
      <c r="G9" s="16"/>
      <c r="H9" s="16">
        <v>0.41666666666666702</v>
      </c>
      <c r="I9" s="16">
        <v>0.38356164383561597</v>
      </c>
      <c r="J9" s="16">
        <v>0.37837837837837801</v>
      </c>
      <c r="K9" s="16">
        <v>0.41666666666666702</v>
      </c>
      <c r="L9" s="16">
        <v>0.45</v>
      </c>
      <c r="M9" s="16">
        <v>0.4</v>
      </c>
      <c r="N9" s="16">
        <v>0.38805970149253699</v>
      </c>
      <c r="O9" s="16">
        <v>0.18181818181818199</v>
      </c>
      <c r="P9" s="16">
        <v>0.33333333333333298</v>
      </c>
      <c r="Q9" s="16">
        <v>0</v>
      </c>
      <c r="R9" s="16">
        <v>0.5</v>
      </c>
      <c r="S9" s="16">
        <v>0</v>
      </c>
      <c r="T9" s="16">
        <v>0.55555555555555602</v>
      </c>
      <c r="U9" s="16">
        <v>0</v>
      </c>
      <c r="V9" s="16">
        <v>0</v>
      </c>
      <c r="W9" s="16">
        <v>0</v>
      </c>
      <c r="X9" s="16">
        <v>0.8</v>
      </c>
      <c r="Y9" s="16"/>
      <c r="Z9" s="16">
        <v>0.38544474393530997</v>
      </c>
      <c r="AA9" s="16">
        <v>0</v>
      </c>
    </row>
    <row r="10" spans="2:27" ht="29" x14ac:dyDescent="0.35">
      <c r="B10" s="17" t="s">
        <v>319</v>
      </c>
      <c r="C10" s="16">
        <v>0.248</v>
      </c>
      <c r="D10" s="16">
        <v>0.25270758122743697</v>
      </c>
      <c r="E10" s="16">
        <v>0.24137931034482801</v>
      </c>
      <c r="F10" s="16">
        <v>0.22807017543859601</v>
      </c>
      <c r="G10" s="16"/>
      <c r="H10" s="16">
        <v>0.33333333333333298</v>
      </c>
      <c r="I10" s="16">
        <v>0.27397260273972601</v>
      </c>
      <c r="J10" s="16">
        <v>0.29729729729729698</v>
      </c>
      <c r="K10" s="16">
        <v>0.14583333333333301</v>
      </c>
      <c r="L10" s="16">
        <v>0.28333333333333299</v>
      </c>
      <c r="M10" s="16">
        <v>0</v>
      </c>
      <c r="N10" s="16">
        <v>0.17910447761194001</v>
      </c>
      <c r="O10" s="16">
        <v>0.54545454545454497</v>
      </c>
      <c r="P10" s="16">
        <v>0.33333333333333298</v>
      </c>
      <c r="Q10" s="16">
        <v>0.5</v>
      </c>
      <c r="R10" s="16">
        <v>0</v>
      </c>
      <c r="S10" s="16">
        <v>0.33333333333333298</v>
      </c>
      <c r="T10" s="16">
        <v>0.11111111111111099</v>
      </c>
      <c r="U10" s="16">
        <v>0.2</v>
      </c>
      <c r="V10" s="16">
        <v>0.5</v>
      </c>
      <c r="W10" s="16">
        <v>0</v>
      </c>
      <c r="X10" s="16">
        <v>0</v>
      </c>
      <c r="Y10" s="16"/>
      <c r="Z10" s="16">
        <v>0.250673854447439</v>
      </c>
      <c r="AA10" s="16">
        <v>0</v>
      </c>
    </row>
    <row r="11" spans="2:27" x14ac:dyDescent="0.35">
      <c r="B11" s="17" t="s">
        <v>320</v>
      </c>
      <c r="C11" s="16">
        <v>6.6666666666666693E-2</v>
      </c>
      <c r="D11" s="16">
        <v>6.4981949458483707E-2</v>
      </c>
      <c r="E11" s="16">
        <v>0</v>
      </c>
      <c r="F11" s="16">
        <v>0.105263157894737</v>
      </c>
      <c r="G11" s="16"/>
      <c r="H11" s="16">
        <v>0.11111111111111099</v>
      </c>
      <c r="I11" s="16">
        <v>1.3698630136986301E-2</v>
      </c>
      <c r="J11" s="16">
        <v>2.7027027027027001E-2</v>
      </c>
      <c r="K11" s="16">
        <v>2.0833333333333301E-2</v>
      </c>
      <c r="L11" s="16">
        <v>0.116666666666667</v>
      </c>
      <c r="M11" s="16">
        <v>0</v>
      </c>
      <c r="N11" s="16">
        <v>8.9552238805970102E-2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0.11111111111111099</v>
      </c>
      <c r="U11" s="16">
        <v>0.4</v>
      </c>
      <c r="V11" s="16">
        <v>0</v>
      </c>
      <c r="W11" s="16">
        <v>0.5</v>
      </c>
      <c r="X11" s="16">
        <v>0.2</v>
      </c>
      <c r="Y11" s="16"/>
      <c r="Z11" s="16">
        <v>6.7385444743935305E-2</v>
      </c>
      <c r="AA11" s="16">
        <v>0</v>
      </c>
    </row>
    <row r="12" spans="2:27" x14ac:dyDescent="0.35">
      <c r="B12" s="17" t="s">
        <v>321</v>
      </c>
      <c r="C12" s="16">
        <v>1.8666666666666699E-2</v>
      </c>
      <c r="D12" s="16">
        <v>2.5270758122743701E-2</v>
      </c>
      <c r="E12" s="16">
        <v>0</v>
      </c>
      <c r="F12" s="16">
        <v>0</v>
      </c>
      <c r="G12" s="16"/>
      <c r="H12" s="16">
        <v>0</v>
      </c>
      <c r="I12" s="16">
        <v>2.7397260273972601E-2</v>
      </c>
      <c r="J12" s="16">
        <v>2.7027027027027001E-2</v>
      </c>
      <c r="K12" s="16">
        <v>0</v>
      </c>
      <c r="L12" s="16">
        <v>1.6666666666666701E-2</v>
      </c>
      <c r="M12" s="16">
        <v>0</v>
      </c>
      <c r="N12" s="16">
        <v>2.9850746268656699E-2</v>
      </c>
      <c r="O12" s="16">
        <v>0</v>
      </c>
      <c r="P12" s="16">
        <v>0</v>
      </c>
      <c r="Q12" s="16">
        <v>0</v>
      </c>
      <c r="R12" s="16">
        <v>0</v>
      </c>
      <c r="S12" s="16">
        <v>0.16666666666666699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1.88679245283019E-2</v>
      </c>
      <c r="AA12" s="16">
        <v>0</v>
      </c>
    </row>
    <row r="13" spans="2:27" x14ac:dyDescent="0.35">
      <c r="B13" s="17" t="s">
        <v>97</v>
      </c>
      <c r="C13" s="18">
        <v>5.06666666666667E-2</v>
      </c>
      <c r="D13" s="18">
        <v>6.4981949458483707E-2</v>
      </c>
      <c r="E13" s="18">
        <v>0</v>
      </c>
      <c r="F13" s="18">
        <v>0</v>
      </c>
      <c r="G13" s="18"/>
      <c r="H13" s="18">
        <v>2.7777777777777801E-2</v>
      </c>
      <c r="I13" s="18">
        <v>5.4794520547945202E-2</v>
      </c>
      <c r="J13" s="18">
        <v>5.4054054054054099E-2</v>
      </c>
      <c r="K13" s="18">
        <v>6.25E-2</v>
      </c>
      <c r="L13" s="18">
        <v>1.6666666666666701E-2</v>
      </c>
      <c r="M13" s="18">
        <v>0</v>
      </c>
      <c r="N13" s="18">
        <v>7.4626865671641798E-2</v>
      </c>
      <c r="O13" s="18">
        <v>0</v>
      </c>
      <c r="P13" s="18">
        <v>0</v>
      </c>
      <c r="Q13" s="18">
        <v>0</v>
      </c>
      <c r="R13" s="18">
        <v>0</v>
      </c>
      <c r="S13" s="18">
        <v>0.16666666666666699</v>
      </c>
      <c r="T13" s="18">
        <v>0.11111111111111099</v>
      </c>
      <c r="U13" s="18">
        <v>0.2</v>
      </c>
      <c r="V13" s="18">
        <v>0</v>
      </c>
      <c r="W13" s="18">
        <v>0</v>
      </c>
      <c r="X13" s="18">
        <v>0</v>
      </c>
      <c r="Y13" s="18"/>
      <c r="Z13" s="18">
        <v>5.1212938005390798E-2</v>
      </c>
      <c r="AA13" s="18">
        <v>0</v>
      </c>
    </row>
    <row r="14" spans="2:27" x14ac:dyDescent="0.35">
      <c r="B14" s="15"/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330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317</v>
      </c>
      <c r="C8" s="16">
        <v>0.18666666666666701</v>
      </c>
      <c r="D8" s="16">
        <v>0.173285198555957</v>
      </c>
      <c r="E8" s="16">
        <v>0.31034482758620702</v>
      </c>
      <c r="F8" s="16">
        <v>0.21052631578947401</v>
      </c>
      <c r="G8" s="16"/>
      <c r="H8" s="16">
        <v>0.16666666666666699</v>
      </c>
      <c r="I8" s="16">
        <v>0.219178082191781</v>
      </c>
      <c r="J8" s="16">
        <v>0.108108108108108</v>
      </c>
      <c r="K8" s="16">
        <v>0.33333333333333298</v>
      </c>
      <c r="L8" s="16">
        <v>0.1</v>
      </c>
      <c r="M8" s="16">
        <v>0.4</v>
      </c>
      <c r="N8" s="16">
        <v>0.104477611940299</v>
      </c>
      <c r="O8" s="16">
        <v>0.36363636363636398</v>
      </c>
      <c r="P8" s="16">
        <v>0.33333333333333298</v>
      </c>
      <c r="Q8" s="16">
        <v>0.75</v>
      </c>
      <c r="R8" s="16">
        <v>0.5</v>
      </c>
      <c r="S8" s="16">
        <v>0.5</v>
      </c>
      <c r="T8" s="16">
        <v>0</v>
      </c>
      <c r="U8" s="16">
        <v>0</v>
      </c>
      <c r="V8" s="16">
        <v>0</v>
      </c>
      <c r="W8" s="16">
        <v>0</v>
      </c>
      <c r="X8" s="16">
        <v>0.2</v>
      </c>
      <c r="Y8" s="16"/>
      <c r="Z8" s="16">
        <v>0.18598382749326101</v>
      </c>
      <c r="AA8" s="16">
        <v>0.5</v>
      </c>
    </row>
    <row r="9" spans="2:27" x14ac:dyDescent="0.35">
      <c r="B9" s="17" t="s">
        <v>318</v>
      </c>
      <c r="C9" s="16">
        <v>0.33600000000000002</v>
      </c>
      <c r="D9" s="16">
        <v>0.33574007220216601</v>
      </c>
      <c r="E9" s="16">
        <v>0.34482758620689702</v>
      </c>
      <c r="F9" s="16">
        <v>0.29824561403508798</v>
      </c>
      <c r="G9" s="16"/>
      <c r="H9" s="16">
        <v>0.33333333333333298</v>
      </c>
      <c r="I9" s="16">
        <v>0.28767123287671198</v>
      </c>
      <c r="J9" s="16">
        <v>0.37837837837837801</v>
      </c>
      <c r="K9" s="16">
        <v>0.29166666666666702</v>
      </c>
      <c r="L9" s="16">
        <v>0.41666666666666702</v>
      </c>
      <c r="M9" s="16">
        <v>0.4</v>
      </c>
      <c r="N9" s="16">
        <v>0.37313432835820898</v>
      </c>
      <c r="O9" s="16">
        <v>0.27272727272727298</v>
      </c>
      <c r="P9" s="16">
        <v>0</v>
      </c>
      <c r="Q9" s="16">
        <v>0</v>
      </c>
      <c r="R9" s="16">
        <v>0.5</v>
      </c>
      <c r="S9" s="16">
        <v>0.16666666666666699</v>
      </c>
      <c r="T9" s="16">
        <v>0.55555555555555602</v>
      </c>
      <c r="U9" s="16">
        <v>0.4</v>
      </c>
      <c r="V9" s="16">
        <v>0</v>
      </c>
      <c r="W9" s="16">
        <v>0</v>
      </c>
      <c r="X9" s="16">
        <v>0.2</v>
      </c>
      <c r="Y9" s="16"/>
      <c r="Z9" s="16">
        <v>0.33423180592991902</v>
      </c>
      <c r="AA9" s="16">
        <v>0.5</v>
      </c>
    </row>
    <row r="10" spans="2:27" ht="29" x14ac:dyDescent="0.35">
      <c r="B10" s="17" t="s">
        <v>319</v>
      </c>
      <c r="C10" s="16">
        <v>0.36533333333333301</v>
      </c>
      <c r="D10" s="16">
        <v>0.37184115523465699</v>
      </c>
      <c r="E10" s="16">
        <v>0.27586206896551702</v>
      </c>
      <c r="F10" s="16">
        <v>0.40350877192982498</v>
      </c>
      <c r="G10" s="16"/>
      <c r="H10" s="16">
        <v>0.38888888888888901</v>
      </c>
      <c r="I10" s="16">
        <v>0.38356164383561597</v>
      </c>
      <c r="J10" s="16">
        <v>0.37837837837837801</v>
      </c>
      <c r="K10" s="16">
        <v>0.3125</v>
      </c>
      <c r="L10" s="16">
        <v>0.38333333333333303</v>
      </c>
      <c r="M10" s="16">
        <v>0.2</v>
      </c>
      <c r="N10" s="16">
        <v>0.37313432835820898</v>
      </c>
      <c r="O10" s="16">
        <v>0.27272727272727298</v>
      </c>
      <c r="P10" s="16">
        <v>0.33333333333333298</v>
      </c>
      <c r="Q10" s="16">
        <v>0.25</v>
      </c>
      <c r="R10" s="16">
        <v>0</v>
      </c>
      <c r="S10" s="16">
        <v>0.33333333333333298</v>
      </c>
      <c r="T10" s="16">
        <v>0.22222222222222199</v>
      </c>
      <c r="U10" s="16">
        <v>0.4</v>
      </c>
      <c r="V10" s="16">
        <v>1</v>
      </c>
      <c r="W10" s="16">
        <v>1</v>
      </c>
      <c r="X10" s="16">
        <v>0.4</v>
      </c>
      <c r="Y10" s="16"/>
      <c r="Z10" s="16">
        <v>0.36657681940700798</v>
      </c>
      <c r="AA10" s="16">
        <v>0</v>
      </c>
    </row>
    <row r="11" spans="2:27" x14ac:dyDescent="0.35">
      <c r="B11" s="17" t="s">
        <v>320</v>
      </c>
      <c r="C11" s="16">
        <v>4.26666666666667E-2</v>
      </c>
      <c r="D11" s="16">
        <v>3.6101083032491002E-2</v>
      </c>
      <c r="E11" s="16">
        <v>0</v>
      </c>
      <c r="F11" s="16">
        <v>8.7719298245614002E-2</v>
      </c>
      <c r="G11" s="16"/>
      <c r="H11" s="16">
        <v>5.5555555555555601E-2</v>
      </c>
      <c r="I11" s="16">
        <v>2.7397260273972601E-2</v>
      </c>
      <c r="J11" s="16">
        <v>2.7027027027027001E-2</v>
      </c>
      <c r="K11" s="16">
        <v>0</v>
      </c>
      <c r="L11" s="16">
        <v>6.6666666666666693E-2</v>
      </c>
      <c r="M11" s="16">
        <v>0</v>
      </c>
      <c r="N11" s="16">
        <v>4.47761194029851E-2</v>
      </c>
      <c r="O11" s="16">
        <v>9.0909090909090898E-2</v>
      </c>
      <c r="P11" s="16">
        <v>0.33333333333333298</v>
      </c>
      <c r="Q11" s="16">
        <v>0</v>
      </c>
      <c r="R11" s="16">
        <v>0</v>
      </c>
      <c r="S11" s="16">
        <v>0</v>
      </c>
      <c r="T11" s="16">
        <v>0.11111111111111099</v>
      </c>
      <c r="U11" s="16">
        <v>0</v>
      </c>
      <c r="V11" s="16">
        <v>0</v>
      </c>
      <c r="W11" s="16">
        <v>0</v>
      </c>
      <c r="X11" s="16">
        <v>0.2</v>
      </c>
      <c r="Y11" s="16"/>
      <c r="Z11" s="16">
        <v>4.3126684636118601E-2</v>
      </c>
      <c r="AA11" s="16">
        <v>0</v>
      </c>
    </row>
    <row r="12" spans="2:27" x14ac:dyDescent="0.35">
      <c r="B12" s="17" t="s">
        <v>321</v>
      </c>
      <c r="C12" s="16">
        <v>1.0666666666666699E-2</v>
      </c>
      <c r="D12" s="16">
        <v>1.0830324909747301E-2</v>
      </c>
      <c r="E12" s="16">
        <v>3.4482758620689703E-2</v>
      </c>
      <c r="F12" s="16">
        <v>0</v>
      </c>
      <c r="G12" s="16"/>
      <c r="H12" s="16">
        <v>5.5555555555555601E-2</v>
      </c>
      <c r="I12" s="16">
        <v>1.3698630136986301E-2</v>
      </c>
      <c r="J12" s="16">
        <v>2.7027027027027001E-2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1.07816711590297E-2</v>
      </c>
      <c r="AA12" s="16">
        <v>0</v>
      </c>
    </row>
    <row r="13" spans="2:27" x14ac:dyDescent="0.35">
      <c r="B13" s="17" t="s">
        <v>97</v>
      </c>
      <c r="C13" s="18">
        <v>5.86666666666667E-2</v>
      </c>
      <c r="D13" s="18">
        <v>7.2202166064981907E-2</v>
      </c>
      <c r="E13" s="18">
        <v>3.4482758620689703E-2</v>
      </c>
      <c r="F13" s="18">
        <v>0</v>
      </c>
      <c r="G13" s="18"/>
      <c r="H13" s="18">
        <v>0</v>
      </c>
      <c r="I13" s="18">
        <v>6.8493150684931503E-2</v>
      </c>
      <c r="J13" s="18">
        <v>8.1081081081081099E-2</v>
      </c>
      <c r="K13" s="18">
        <v>6.25E-2</v>
      </c>
      <c r="L13" s="18">
        <v>3.3333333333333298E-2</v>
      </c>
      <c r="M13" s="18">
        <v>0</v>
      </c>
      <c r="N13" s="18">
        <v>0.104477611940299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0.11111111111111099</v>
      </c>
      <c r="U13" s="18">
        <v>0.2</v>
      </c>
      <c r="V13" s="18">
        <v>0</v>
      </c>
      <c r="W13" s="18">
        <v>0</v>
      </c>
      <c r="X13" s="18">
        <v>0</v>
      </c>
      <c r="Y13" s="18"/>
      <c r="Z13" s="18">
        <v>5.92991913746631E-2</v>
      </c>
      <c r="AA13" s="18">
        <v>0</v>
      </c>
    </row>
    <row r="14" spans="2:27" x14ac:dyDescent="0.35">
      <c r="B14" s="15"/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A15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333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273</v>
      </c>
      <c r="D7" s="10">
        <v>202</v>
      </c>
      <c r="E7" s="10">
        <v>23</v>
      </c>
      <c r="F7" s="10">
        <v>39</v>
      </c>
      <c r="G7" s="10"/>
      <c r="H7" s="10">
        <v>29</v>
      </c>
      <c r="I7" s="10">
        <v>49</v>
      </c>
      <c r="J7" s="10">
        <v>27</v>
      </c>
      <c r="K7" s="10">
        <v>37</v>
      </c>
      <c r="L7" s="10">
        <v>43</v>
      </c>
      <c r="M7" s="10">
        <v>5</v>
      </c>
      <c r="N7" s="10">
        <v>51</v>
      </c>
      <c r="O7" s="10">
        <v>6</v>
      </c>
      <c r="P7" s="10">
        <v>2</v>
      </c>
      <c r="Q7" s="10">
        <v>3</v>
      </c>
      <c r="R7" s="10">
        <v>1</v>
      </c>
      <c r="S7" s="10">
        <v>4</v>
      </c>
      <c r="T7" s="10">
        <v>7</v>
      </c>
      <c r="U7" s="10">
        <v>3</v>
      </c>
      <c r="V7" s="10">
        <v>2</v>
      </c>
      <c r="W7" s="10">
        <v>1</v>
      </c>
      <c r="X7" s="10">
        <v>3</v>
      </c>
      <c r="Y7" s="10"/>
      <c r="Z7" s="10">
        <v>269</v>
      </c>
      <c r="AA7" s="10">
        <v>2</v>
      </c>
    </row>
    <row r="8" spans="2:27" ht="43.5" x14ac:dyDescent="0.35">
      <c r="B8" s="17" t="s">
        <v>331</v>
      </c>
      <c r="C8" s="16">
        <v>0.304029304029304</v>
      </c>
      <c r="D8" s="16">
        <v>0.29207920792079201</v>
      </c>
      <c r="E8" s="16">
        <v>0.34782608695652201</v>
      </c>
      <c r="F8" s="16">
        <v>0.33333333333333298</v>
      </c>
      <c r="G8" s="16"/>
      <c r="H8" s="16">
        <v>0.27586206896551702</v>
      </c>
      <c r="I8" s="16">
        <v>0.38775510204081598</v>
      </c>
      <c r="J8" s="16">
        <v>0.11111111111111099</v>
      </c>
      <c r="K8" s="16">
        <v>0.32432432432432401</v>
      </c>
      <c r="L8" s="16">
        <v>0.25581395348837199</v>
      </c>
      <c r="M8" s="16">
        <v>0.4</v>
      </c>
      <c r="N8" s="16">
        <v>0.25490196078431399</v>
      </c>
      <c r="O8" s="16">
        <v>0.66666666666666696</v>
      </c>
      <c r="P8" s="16">
        <v>0</v>
      </c>
      <c r="Q8" s="16">
        <v>1</v>
      </c>
      <c r="R8" s="16">
        <v>1</v>
      </c>
      <c r="S8" s="16">
        <v>0.75</v>
      </c>
      <c r="T8" s="16">
        <v>0.28571428571428598</v>
      </c>
      <c r="U8" s="16">
        <v>0.33333333333333298</v>
      </c>
      <c r="V8" s="16">
        <v>0.5</v>
      </c>
      <c r="W8" s="16">
        <v>0</v>
      </c>
      <c r="X8" s="16">
        <v>0</v>
      </c>
      <c r="Y8" s="16"/>
      <c r="Z8" s="16">
        <v>0.29739776951672903</v>
      </c>
      <c r="AA8" s="16">
        <v>0.5</v>
      </c>
    </row>
    <row r="9" spans="2:27" ht="43.5" x14ac:dyDescent="0.35">
      <c r="B9" s="17" t="s">
        <v>332</v>
      </c>
      <c r="C9" s="16">
        <v>0.57875457875457903</v>
      </c>
      <c r="D9" s="16">
        <v>0.59900990099009899</v>
      </c>
      <c r="E9" s="16">
        <v>0.52173913043478304</v>
      </c>
      <c r="F9" s="16">
        <v>0.487179487179487</v>
      </c>
      <c r="G9" s="16"/>
      <c r="H9" s="16">
        <v>0.58620689655172398</v>
      </c>
      <c r="I9" s="16">
        <v>0.51020408163265296</v>
      </c>
      <c r="J9" s="16">
        <v>0.70370370370370405</v>
      </c>
      <c r="K9" s="16">
        <v>0.59459459459459496</v>
      </c>
      <c r="L9" s="16">
        <v>0.53488372093023295</v>
      </c>
      <c r="M9" s="16">
        <v>0.6</v>
      </c>
      <c r="N9" s="16">
        <v>0.64705882352941202</v>
      </c>
      <c r="O9" s="16">
        <v>0.33333333333333298</v>
      </c>
      <c r="P9" s="16">
        <v>1</v>
      </c>
      <c r="Q9" s="16">
        <v>0</v>
      </c>
      <c r="R9" s="16">
        <v>0</v>
      </c>
      <c r="S9" s="16">
        <v>0.25</v>
      </c>
      <c r="T9" s="16">
        <v>0.71428571428571397</v>
      </c>
      <c r="U9" s="16">
        <v>0.66666666666666696</v>
      </c>
      <c r="V9" s="16">
        <v>0.5</v>
      </c>
      <c r="W9" s="16">
        <v>0</v>
      </c>
      <c r="X9" s="16">
        <v>1</v>
      </c>
      <c r="Y9" s="16"/>
      <c r="Z9" s="16">
        <v>0.58364312267658003</v>
      </c>
      <c r="AA9" s="16">
        <v>0.5</v>
      </c>
    </row>
    <row r="10" spans="2:27" x14ac:dyDescent="0.35">
      <c r="B10" s="17" t="s">
        <v>54</v>
      </c>
      <c r="C10" s="18">
        <v>0.11721611721611699</v>
      </c>
      <c r="D10" s="18">
        <v>0.10891089108910899</v>
      </c>
      <c r="E10" s="18">
        <v>0.13043478260869601</v>
      </c>
      <c r="F10" s="18">
        <v>0.17948717948717899</v>
      </c>
      <c r="G10" s="18"/>
      <c r="H10" s="18">
        <v>0.13793103448275901</v>
      </c>
      <c r="I10" s="18">
        <v>0.102040816326531</v>
      </c>
      <c r="J10" s="18">
        <v>0.18518518518518501</v>
      </c>
      <c r="K10" s="18">
        <v>8.1081081081081099E-2</v>
      </c>
      <c r="L10" s="18">
        <v>0.209302325581395</v>
      </c>
      <c r="M10" s="18">
        <v>0</v>
      </c>
      <c r="N10" s="18">
        <v>9.8039215686274495E-2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1</v>
      </c>
      <c r="X10" s="18">
        <v>0</v>
      </c>
      <c r="Y10" s="18"/>
      <c r="Z10" s="18">
        <v>0.118959107806691</v>
      </c>
      <c r="AA10" s="18">
        <v>0</v>
      </c>
    </row>
    <row r="11" spans="2:27" x14ac:dyDescent="0.35">
      <c r="B11" s="15" t="s">
        <v>334</v>
      </c>
    </row>
    <row r="12" spans="2:27" x14ac:dyDescent="0.35">
      <c r="B12" t="s">
        <v>48</v>
      </c>
    </row>
    <row r="13" spans="2:27" x14ac:dyDescent="0.35">
      <c r="B13" t="s">
        <v>49</v>
      </c>
    </row>
    <row r="15" spans="2:27" x14ac:dyDescent="0.35">
      <c r="B15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343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335</v>
      </c>
      <c r="C8" s="16">
        <v>0.72533333333333305</v>
      </c>
      <c r="D8" s="16">
        <v>0.74368231046931399</v>
      </c>
      <c r="E8" s="16">
        <v>0.65517241379310298</v>
      </c>
      <c r="F8" s="16">
        <v>0.66666666666666696</v>
      </c>
      <c r="G8" s="16"/>
      <c r="H8" s="16">
        <v>0.69444444444444398</v>
      </c>
      <c r="I8" s="16">
        <v>0.79452054794520499</v>
      </c>
      <c r="J8" s="16">
        <v>0.64864864864864902</v>
      </c>
      <c r="K8" s="16">
        <v>0.75</v>
      </c>
      <c r="L8" s="16">
        <v>0.76666666666666705</v>
      </c>
      <c r="M8" s="16">
        <v>0.6</v>
      </c>
      <c r="N8" s="16">
        <v>0.65671641791044799</v>
      </c>
      <c r="O8" s="16">
        <v>0.72727272727272696</v>
      </c>
      <c r="P8" s="16">
        <v>1</v>
      </c>
      <c r="Q8" s="16">
        <v>0.75</v>
      </c>
      <c r="R8" s="16">
        <v>0</v>
      </c>
      <c r="S8" s="16">
        <v>0.66666666666666696</v>
      </c>
      <c r="T8" s="16">
        <v>0.88888888888888895</v>
      </c>
      <c r="U8" s="16">
        <v>0.6</v>
      </c>
      <c r="V8" s="16">
        <v>0.5</v>
      </c>
      <c r="W8" s="16">
        <v>1</v>
      </c>
      <c r="X8" s="16">
        <v>0.8</v>
      </c>
      <c r="Y8" s="16"/>
      <c r="Z8" s="16">
        <v>0.72776280323450104</v>
      </c>
      <c r="AA8" s="16">
        <v>0.5</v>
      </c>
    </row>
    <row r="9" spans="2:27" ht="43.5" x14ac:dyDescent="0.35">
      <c r="B9" s="17" t="s">
        <v>336</v>
      </c>
      <c r="C9" s="16">
        <v>0.37866666666666698</v>
      </c>
      <c r="D9" s="16">
        <v>0.37184115523465699</v>
      </c>
      <c r="E9" s="16">
        <v>0.51724137931034497</v>
      </c>
      <c r="F9" s="16">
        <v>0.35087719298245601</v>
      </c>
      <c r="G9" s="16"/>
      <c r="H9" s="16">
        <v>0.41666666666666702</v>
      </c>
      <c r="I9" s="16">
        <v>0.34246575342465801</v>
      </c>
      <c r="J9" s="16">
        <v>0.43243243243243201</v>
      </c>
      <c r="K9" s="16">
        <v>0.35416666666666702</v>
      </c>
      <c r="L9" s="16">
        <v>0.41666666666666702</v>
      </c>
      <c r="M9" s="16">
        <v>0.4</v>
      </c>
      <c r="N9" s="16">
        <v>0.37313432835820898</v>
      </c>
      <c r="O9" s="16">
        <v>0.36363636363636398</v>
      </c>
      <c r="P9" s="16">
        <v>0.33333333333333298</v>
      </c>
      <c r="Q9" s="16">
        <v>0.5</v>
      </c>
      <c r="R9" s="16">
        <v>0.5</v>
      </c>
      <c r="S9" s="16">
        <v>0.33333333333333298</v>
      </c>
      <c r="T9" s="16">
        <v>0.11111111111111099</v>
      </c>
      <c r="U9" s="16">
        <v>0.4</v>
      </c>
      <c r="V9" s="16">
        <v>0.5</v>
      </c>
      <c r="W9" s="16">
        <v>0.5</v>
      </c>
      <c r="X9" s="16">
        <v>0.4</v>
      </c>
      <c r="Y9" s="16"/>
      <c r="Z9" s="16">
        <v>0.38274932614555301</v>
      </c>
      <c r="AA9" s="16">
        <v>0</v>
      </c>
    </row>
    <row r="10" spans="2:27" ht="58" x14ac:dyDescent="0.35">
      <c r="B10" s="17" t="s">
        <v>337</v>
      </c>
      <c r="C10" s="16">
        <v>0.30133333333333301</v>
      </c>
      <c r="D10" s="16">
        <v>0.30685920577617298</v>
      </c>
      <c r="E10" s="16">
        <v>0.37931034482758602</v>
      </c>
      <c r="F10" s="16">
        <v>0.24561403508771901</v>
      </c>
      <c r="G10" s="16"/>
      <c r="H10" s="16">
        <v>0.30555555555555602</v>
      </c>
      <c r="I10" s="16">
        <v>0.34246575342465801</v>
      </c>
      <c r="J10" s="16">
        <v>0.24324324324324301</v>
      </c>
      <c r="K10" s="16">
        <v>0.25</v>
      </c>
      <c r="L10" s="16">
        <v>0.3</v>
      </c>
      <c r="M10" s="16">
        <v>0.4</v>
      </c>
      <c r="N10" s="16">
        <v>0.31343283582089598</v>
      </c>
      <c r="O10" s="16">
        <v>0.27272727272727298</v>
      </c>
      <c r="P10" s="16">
        <v>0</v>
      </c>
      <c r="Q10" s="16">
        <v>0.75</v>
      </c>
      <c r="R10" s="16">
        <v>0</v>
      </c>
      <c r="S10" s="16">
        <v>0.16666666666666699</v>
      </c>
      <c r="T10" s="16">
        <v>0.33333333333333298</v>
      </c>
      <c r="U10" s="16">
        <v>0.6</v>
      </c>
      <c r="V10" s="16">
        <v>0.5</v>
      </c>
      <c r="W10" s="16">
        <v>0.5</v>
      </c>
      <c r="X10" s="16">
        <v>0</v>
      </c>
      <c r="Y10" s="16"/>
      <c r="Z10" s="16">
        <v>0.30188679245283001</v>
      </c>
      <c r="AA10" s="16">
        <v>0.5</v>
      </c>
    </row>
    <row r="11" spans="2:27" ht="43.5" x14ac:dyDescent="0.35">
      <c r="B11" s="17" t="s">
        <v>338</v>
      </c>
      <c r="C11" s="16">
        <v>0.242666666666667</v>
      </c>
      <c r="D11" s="16">
        <v>0.23465703971119101</v>
      </c>
      <c r="E11" s="16">
        <v>0.20689655172413801</v>
      </c>
      <c r="F11" s="16">
        <v>0.26315789473684198</v>
      </c>
      <c r="G11" s="16"/>
      <c r="H11" s="16">
        <v>0.11111111111111099</v>
      </c>
      <c r="I11" s="16">
        <v>0.20547945205479501</v>
      </c>
      <c r="J11" s="16">
        <v>0.35135135135135098</v>
      </c>
      <c r="K11" s="16">
        <v>0.33333333333333298</v>
      </c>
      <c r="L11" s="16">
        <v>0.25</v>
      </c>
      <c r="M11" s="16">
        <v>0.4</v>
      </c>
      <c r="N11" s="16">
        <v>0.20895522388059701</v>
      </c>
      <c r="O11" s="16">
        <v>0.45454545454545497</v>
      </c>
      <c r="P11" s="16">
        <v>0</v>
      </c>
      <c r="Q11" s="16">
        <v>0.25</v>
      </c>
      <c r="R11" s="16">
        <v>0</v>
      </c>
      <c r="S11" s="16">
        <v>0.33333333333333298</v>
      </c>
      <c r="T11" s="16">
        <v>0.22222222222222199</v>
      </c>
      <c r="U11" s="16">
        <v>0.2</v>
      </c>
      <c r="V11" s="16">
        <v>0</v>
      </c>
      <c r="W11" s="16">
        <v>0</v>
      </c>
      <c r="X11" s="16">
        <v>0.2</v>
      </c>
      <c r="Y11" s="16"/>
      <c r="Z11" s="16">
        <v>0.23719676549865201</v>
      </c>
      <c r="AA11" s="16">
        <v>1</v>
      </c>
    </row>
    <row r="12" spans="2:27" ht="43.5" x14ac:dyDescent="0.35">
      <c r="B12" s="17" t="s">
        <v>339</v>
      </c>
      <c r="C12" s="16">
        <v>9.0666666666666701E-2</v>
      </c>
      <c r="D12" s="16">
        <v>8.3032490974729201E-2</v>
      </c>
      <c r="E12" s="16">
        <v>6.8965517241379296E-2</v>
      </c>
      <c r="F12" s="16">
        <v>0.157894736842105</v>
      </c>
      <c r="G12" s="16"/>
      <c r="H12" s="16">
        <v>8.3333333333333301E-2</v>
      </c>
      <c r="I12" s="16">
        <v>0.13698630136986301</v>
      </c>
      <c r="J12" s="16">
        <v>8.1081081081081099E-2</v>
      </c>
      <c r="K12" s="16">
        <v>4.1666666666666699E-2</v>
      </c>
      <c r="L12" s="16">
        <v>0.116666666666667</v>
      </c>
      <c r="M12" s="16">
        <v>0</v>
      </c>
      <c r="N12" s="16">
        <v>7.4626865671641798E-2</v>
      </c>
      <c r="O12" s="16">
        <v>9.0909090909090898E-2</v>
      </c>
      <c r="P12" s="16">
        <v>0</v>
      </c>
      <c r="Q12" s="16">
        <v>0</v>
      </c>
      <c r="R12" s="16">
        <v>0</v>
      </c>
      <c r="S12" s="16">
        <v>0</v>
      </c>
      <c r="T12" s="16">
        <v>0.33333333333333298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9.1644204851751995E-2</v>
      </c>
      <c r="AA12" s="16">
        <v>0</v>
      </c>
    </row>
    <row r="13" spans="2:27" x14ac:dyDescent="0.35">
      <c r="B13" s="17" t="s">
        <v>54</v>
      </c>
      <c r="C13" s="16">
        <v>7.1999999999999995E-2</v>
      </c>
      <c r="D13" s="16">
        <v>6.8592057761732897E-2</v>
      </c>
      <c r="E13" s="16">
        <v>0</v>
      </c>
      <c r="F13" s="16">
        <v>0.105263157894737</v>
      </c>
      <c r="G13" s="16"/>
      <c r="H13" s="16">
        <v>8.3333333333333301E-2</v>
      </c>
      <c r="I13" s="16">
        <v>2.7397260273972601E-2</v>
      </c>
      <c r="J13" s="16">
        <v>0.135135135135135</v>
      </c>
      <c r="K13" s="16">
        <v>8.3333333333333301E-2</v>
      </c>
      <c r="L13" s="16">
        <v>3.3333333333333298E-2</v>
      </c>
      <c r="M13" s="16">
        <v>0</v>
      </c>
      <c r="N13" s="16">
        <v>0.119402985074627</v>
      </c>
      <c r="O13" s="16">
        <v>0</v>
      </c>
      <c r="P13" s="16">
        <v>0</v>
      </c>
      <c r="Q13" s="16">
        <v>0</v>
      </c>
      <c r="R13" s="16">
        <v>0.5</v>
      </c>
      <c r="S13" s="16">
        <v>0.16666666666666699</v>
      </c>
      <c r="T13" s="16">
        <v>0</v>
      </c>
      <c r="U13" s="16">
        <v>0.2</v>
      </c>
      <c r="V13" s="16">
        <v>0</v>
      </c>
      <c r="W13" s="16">
        <v>0</v>
      </c>
      <c r="X13" s="16">
        <v>0</v>
      </c>
      <c r="Y13" s="16"/>
      <c r="Z13" s="16">
        <v>7.2776280323450099E-2</v>
      </c>
      <c r="AA13" s="16">
        <v>0</v>
      </c>
    </row>
    <row r="14" spans="2:27" ht="43.5" x14ac:dyDescent="0.35">
      <c r="B14" s="17" t="s">
        <v>340</v>
      </c>
      <c r="C14" s="16">
        <v>5.6000000000000001E-2</v>
      </c>
      <c r="D14" s="16">
        <v>5.4151624548736503E-2</v>
      </c>
      <c r="E14" s="16">
        <v>6.8965517241379296E-2</v>
      </c>
      <c r="F14" s="16">
        <v>7.0175438596491196E-2</v>
      </c>
      <c r="G14" s="16"/>
      <c r="H14" s="16">
        <v>5.5555555555555601E-2</v>
      </c>
      <c r="I14" s="16">
        <v>5.4794520547945202E-2</v>
      </c>
      <c r="J14" s="16">
        <v>0</v>
      </c>
      <c r="K14" s="16">
        <v>0.104166666666667</v>
      </c>
      <c r="L14" s="16">
        <v>0.05</v>
      </c>
      <c r="M14" s="16">
        <v>0.2</v>
      </c>
      <c r="N14" s="16">
        <v>5.9701492537313397E-2</v>
      </c>
      <c r="O14" s="16">
        <v>9.0909090909090898E-2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0.5</v>
      </c>
      <c r="W14" s="16">
        <v>0</v>
      </c>
      <c r="X14" s="16">
        <v>0</v>
      </c>
      <c r="Y14" s="16"/>
      <c r="Z14" s="16">
        <v>5.3908355795148299E-2</v>
      </c>
      <c r="AA14" s="16">
        <v>0</v>
      </c>
    </row>
    <row r="15" spans="2:27" ht="29" x14ac:dyDescent="0.35">
      <c r="B15" s="17" t="s">
        <v>341</v>
      </c>
      <c r="C15" s="16">
        <v>4.5333333333333302E-2</v>
      </c>
      <c r="D15" s="16">
        <v>5.0541516245487403E-2</v>
      </c>
      <c r="E15" s="16">
        <v>3.4482758620689703E-2</v>
      </c>
      <c r="F15" s="16">
        <v>3.5087719298245598E-2</v>
      </c>
      <c r="G15" s="16"/>
      <c r="H15" s="16">
        <v>2.7777777777777801E-2</v>
      </c>
      <c r="I15" s="16">
        <v>1.3698630136986301E-2</v>
      </c>
      <c r="J15" s="16">
        <v>0.135135135135135</v>
      </c>
      <c r="K15" s="16">
        <v>6.25E-2</v>
      </c>
      <c r="L15" s="16">
        <v>6.6666666666666693E-2</v>
      </c>
      <c r="M15" s="16">
        <v>0</v>
      </c>
      <c r="N15" s="16">
        <v>1.49253731343284E-2</v>
      </c>
      <c r="O15" s="16">
        <v>0</v>
      </c>
      <c r="P15" s="16">
        <v>0.33333333333333298</v>
      </c>
      <c r="Q15" s="16">
        <v>0</v>
      </c>
      <c r="R15" s="16">
        <v>0</v>
      </c>
      <c r="S15" s="16">
        <v>0.16666666666666699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/>
      <c r="Z15" s="16">
        <v>4.5822102425875998E-2</v>
      </c>
      <c r="AA15" s="16">
        <v>0</v>
      </c>
    </row>
    <row r="16" spans="2:27" ht="29" x14ac:dyDescent="0.35">
      <c r="B16" s="17" t="s">
        <v>342</v>
      </c>
      <c r="C16" s="16">
        <v>1.8666666666666699E-2</v>
      </c>
      <c r="D16" s="16">
        <v>1.8050541516245501E-2</v>
      </c>
      <c r="E16" s="16">
        <v>3.4482758620689703E-2</v>
      </c>
      <c r="F16" s="16">
        <v>0</v>
      </c>
      <c r="G16" s="16"/>
      <c r="H16" s="16">
        <v>2.7777777777777801E-2</v>
      </c>
      <c r="I16" s="16">
        <v>1.3698630136986301E-2</v>
      </c>
      <c r="J16" s="16">
        <v>0</v>
      </c>
      <c r="K16" s="16">
        <v>0</v>
      </c>
      <c r="L16" s="16">
        <v>0</v>
      </c>
      <c r="M16" s="16">
        <v>0</v>
      </c>
      <c r="N16" s="16">
        <v>7.4626865671641798E-2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/>
      <c r="Z16" s="16">
        <v>1.88679245283019E-2</v>
      </c>
      <c r="AA16" s="16">
        <v>0</v>
      </c>
    </row>
    <row r="17" spans="2:27" x14ac:dyDescent="0.35">
      <c r="B17" s="17" t="s">
        <v>68</v>
      </c>
      <c r="C17" s="18">
        <v>1.8666666666666699E-2</v>
      </c>
      <c r="D17" s="18">
        <v>1.8050541516245501E-2</v>
      </c>
      <c r="E17" s="18">
        <v>3.4482758620689703E-2</v>
      </c>
      <c r="F17" s="18">
        <v>1.7543859649122799E-2</v>
      </c>
      <c r="G17" s="18"/>
      <c r="H17" s="18">
        <v>2.7777777777777801E-2</v>
      </c>
      <c r="I17" s="18">
        <v>1.3698630136986301E-2</v>
      </c>
      <c r="J17" s="18">
        <v>0</v>
      </c>
      <c r="K17" s="18">
        <v>2.0833333333333301E-2</v>
      </c>
      <c r="L17" s="18">
        <v>3.3333333333333298E-2</v>
      </c>
      <c r="M17" s="18">
        <v>0</v>
      </c>
      <c r="N17" s="18">
        <v>1.49253731343284E-2</v>
      </c>
      <c r="O17" s="18">
        <v>9.0909090909090898E-2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/>
      <c r="Z17" s="18">
        <v>1.88679245283019E-2</v>
      </c>
      <c r="AA17" s="18">
        <v>0</v>
      </c>
    </row>
    <row r="18" spans="2:27" x14ac:dyDescent="0.35">
      <c r="B18" s="15"/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A23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353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344</v>
      </c>
      <c r="C8" s="16">
        <v>0.458666666666667</v>
      </c>
      <c r="D8" s="16">
        <v>0.45126353790613699</v>
      </c>
      <c r="E8" s="16">
        <v>0.62068965517241403</v>
      </c>
      <c r="F8" s="16">
        <v>0.42105263157894701</v>
      </c>
      <c r="G8" s="16"/>
      <c r="H8" s="16">
        <v>0.36111111111111099</v>
      </c>
      <c r="I8" s="16">
        <v>0.397260273972603</v>
      </c>
      <c r="J8" s="16">
        <v>0.37837837837837801</v>
      </c>
      <c r="K8" s="16">
        <v>0.5</v>
      </c>
      <c r="L8" s="16">
        <v>0.56666666666666698</v>
      </c>
      <c r="M8" s="16">
        <v>0.6</v>
      </c>
      <c r="N8" s="16">
        <v>0.50746268656716398</v>
      </c>
      <c r="O8" s="16">
        <v>0.45454545454545497</v>
      </c>
      <c r="P8" s="16">
        <v>0.66666666666666696</v>
      </c>
      <c r="Q8" s="16">
        <v>0.5</v>
      </c>
      <c r="R8" s="16">
        <v>0</v>
      </c>
      <c r="S8" s="16">
        <v>0.5</v>
      </c>
      <c r="T8" s="16">
        <v>0.22222222222222199</v>
      </c>
      <c r="U8" s="16">
        <v>0.4</v>
      </c>
      <c r="V8" s="16">
        <v>0</v>
      </c>
      <c r="W8" s="16">
        <v>0.5</v>
      </c>
      <c r="X8" s="16">
        <v>0.8</v>
      </c>
      <c r="Y8" s="16"/>
      <c r="Z8" s="16">
        <v>0.45822102425875999</v>
      </c>
      <c r="AA8" s="16">
        <v>0</v>
      </c>
    </row>
    <row r="9" spans="2:27" ht="29" x14ac:dyDescent="0.35">
      <c r="B9" s="17" t="s">
        <v>345</v>
      </c>
      <c r="C9" s="16">
        <v>0.42399999999999999</v>
      </c>
      <c r="D9" s="16">
        <v>0.42960288808664299</v>
      </c>
      <c r="E9" s="16">
        <v>0.55172413793103403</v>
      </c>
      <c r="F9" s="16">
        <v>0.33333333333333298</v>
      </c>
      <c r="G9" s="16"/>
      <c r="H9" s="16">
        <v>0.25</v>
      </c>
      <c r="I9" s="16">
        <v>0.41095890410958902</v>
      </c>
      <c r="J9" s="16">
        <v>0.40540540540540498</v>
      </c>
      <c r="K9" s="16">
        <v>0.4375</v>
      </c>
      <c r="L9" s="16">
        <v>0.483333333333333</v>
      </c>
      <c r="M9" s="16">
        <v>0.8</v>
      </c>
      <c r="N9" s="16">
        <v>0.41791044776119401</v>
      </c>
      <c r="O9" s="16">
        <v>0.45454545454545497</v>
      </c>
      <c r="P9" s="16">
        <v>0.33333333333333298</v>
      </c>
      <c r="Q9" s="16">
        <v>0.5</v>
      </c>
      <c r="R9" s="16">
        <v>0.5</v>
      </c>
      <c r="S9" s="16">
        <v>0.5</v>
      </c>
      <c r="T9" s="16">
        <v>0.33333333333333298</v>
      </c>
      <c r="U9" s="16">
        <v>0.8</v>
      </c>
      <c r="V9" s="16">
        <v>0</v>
      </c>
      <c r="W9" s="16">
        <v>0.5</v>
      </c>
      <c r="X9" s="16">
        <v>0.6</v>
      </c>
      <c r="Y9" s="16"/>
      <c r="Z9" s="16">
        <v>0.42318059299191402</v>
      </c>
      <c r="AA9" s="16">
        <v>0.5</v>
      </c>
    </row>
    <row r="10" spans="2:27" ht="43.5" x14ac:dyDescent="0.35">
      <c r="B10" s="17" t="s">
        <v>346</v>
      </c>
      <c r="C10" s="16">
        <v>0.41866666666666702</v>
      </c>
      <c r="D10" s="16">
        <v>0.393501805054152</v>
      </c>
      <c r="E10" s="16">
        <v>0.62068965517241403</v>
      </c>
      <c r="F10" s="16">
        <v>0.43859649122806998</v>
      </c>
      <c r="G10" s="16"/>
      <c r="H10" s="16">
        <v>0.41666666666666702</v>
      </c>
      <c r="I10" s="16">
        <v>0.47945205479452102</v>
      </c>
      <c r="J10" s="16">
        <v>0.21621621621621601</v>
      </c>
      <c r="K10" s="16">
        <v>0.45833333333333298</v>
      </c>
      <c r="L10" s="16">
        <v>0.483333333333333</v>
      </c>
      <c r="M10" s="16">
        <v>0.4</v>
      </c>
      <c r="N10" s="16">
        <v>0.37313432835820898</v>
      </c>
      <c r="O10" s="16">
        <v>0.54545454545454497</v>
      </c>
      <c r="P10" s="16">
        <v>0.33333333333333298</v>
      </c>
      <c r="Q10" s="16">
        <v>0.75</v>
      </c>
      <c r="R10" s="16">
        <v>0.5</v>
      </c>
      <c r="S10" s="16">
        <v>0.5</v>
      </c>
      <c r="T10" s="16">
        <v>0.22222222222222199</v>
      </c>
      <c r="U10" s="16">
        <v>0</v>
      </c>
      <c r="V10" s="16">
        <v>1</v>
      </c>
      <c r="W10" s="16">
        <v>0</v>
      </c>
      <c r="X10" s="16">
        <v>0.6</v>
      </c>
      <c r="Y10" s="16"/>
      <c r="Z10" s="16">
        <v>0.41509433962264197</v>
      </c>
      <c r="AA10" s="16">
        <v>0.5</v>
      </c>
    </row>
    <row r="11" spans="2:27" ht="29" x14ac:dyDescent="0.35">
      <c r="B11" s="17" t="s">
        <v>347</v>
      </c>
      <c r="C11" s="16">
        <v>0.38933333333333298</v>
      </c>
      <c r="D11" s="16">
        <v>0.37906137184115501</v>
      </c>
      <c r="E11" s="16">
        <v>0.48275862068965503</v>
      </c>
      <c r="F11" s="16">
        <v>0.35087719298245601</v>
      </c>
      <c r="G11" s="16"/>
      <c r="H11" s="16">
        <v>0.33333333333333298</v>
      </c>
      <c r="I11" s="16">
        <v>0.38356164383561597</v>
      </c>
      <c r="J11" s="16">
        <v>0.48648648648648701</v>
      </c>
      <c r="K11" s="16">
        <v>0.375</v>
      </c>
      <c r="L11" s="16">
        <v>0.46666666666666701</v>
      </c>
      <c r="M11" s="16">
        <v>0.2</v>
      </c>
      <c r="N11" s="16">
        <v>0.402985074626866</v>
      </c>
      <c r="O11" s="16">
        <v>0.27272727272727298</v>
      </c>
      <c r="P11" s="16">
        <v>0.33333333333333298</v>
      </c>
      <c r="Q11" s="16">
        <v>0</v>
      </c>
      <c r="R11" s="16">
        <v>0</v>
      </c>
      <c r="S11" s="16">
        <v>0.33333333333333298</v>
      </c>
      <c r="T11" s="16">
        <v>0.22222222222222199</v>
      </c>
      <c r="U11" s="16">
        <v>0.6</v>
      </c>
      <c r="V11" s="16">
        <v>0</v>
      </c>
      <c r="W11" s="16">
        <v>0.5</v>
      </c>
      <c r="X11" s="16">
        <v>0.4</v>
      </c>
      <c r="Y11" s="16"/>
      <c r="Z11" s="16">
        <v>0.38814016172506699</v>
      </c>
      <c r="AA11" s="16">
        <v>0.5</v>
      </c>
    </row>
    <row r="12" spans="2:27" ht="43.5" x14ac:dyDescent="0.35">
      <c r="B12" s="17" t="s">
        <v>348</v>
      </c>
      <c r="C12" s="16">
        <v>0.338666666666667</v>
      </c>
      <c r="D12" s="16">
        <v>0.31768953068592098</v>
      </c>
      <c r="E12" s="16">
        <v>0.41379310344827602</v>
      </c>
      <c r="F12" s="16">
        <v>0.36842105263157898</v>
      </c>
      <c r="G12" s="16"/>
      <c r="H12" s="16">
        <v>0.38888888888888901</v>
      </c>
      <c r="I12" s="16">
        <v>0.38356164383561597</v>
      </c>
      <c r="J12" s="16">
        <v>0.18918918918918901</v>
      </c>
      <c r="K12" s="16">
        <v>0.4375</v>
      </c>
      <c r="L12" s="16">
        <v>0.3</v>
      </c>
      <c r="M12" s="16">
        <v>0.4</v>
      </c>
      <c r="N12" s="16">
        <v>0.29850746268656703</v>
      </c>
      <c r="O12" s="16">
        <v>0.36363636363636398</v>
      </c>
      <c r="P12" s="16">
        <v>0.33333333333333298</v>
      </c>
      <c r="Q12" s="16">
        <v>0.5</v>
      </c>
      <c r="R12" s="16">
        <v>0</v>
      </c>
      <c r="S12" s="16">
        <v>0.33333333333333298</v>
      </c>
      <c r="T12" s="16">
        <v>0.33333333333333298</v>
      </c>
      <c r="U12" s="16">
        <v>0.4</v>
      </c>
      <c r="V12" s="16">
        <v>0.5</v>
      </c>
      <c r="W12" s="16">
        <v>0.5</v>
      </c>
      <c r="X12" s="16">
        <v>0.2</v>
      </c>
      <c r="Y12" s="16"/>
      <c r="Z12" s="16">
        <v>0.33423180592991902</v>
      </c>
      <c r="AA12" s="16">
        <v>0.5</v>
      </c>
    </row>
    <row r="13" spans="2:27" ht="29" x14ac:dyDescent="0.35">
      <c r="B13" s="17" t="s">
        <v>349</v>
      </c>
      <c r="C13" s="16">
        <v>0.30133333333333301</v>
      </c>
      <c r="D13" s="16">
        <v>0.314079422382672</v>
      </c>
      <c r="E13" s="16">
        <v>0.17241379310344801</v>
      </c>
      <c r="F13" s="16">
        <v>0.28070175438596501</v>
      </c>
      <c r="G13" s="16"/>
      <c r="H13" s="16">
        <v>0.33333333333333298</v>
      </c>
      <c r="I13" s="16">
        <v>0.31506849315068503</v>
      </c>
      <c r="J13" s="16">
        <v>0.29729729729729698</v>
      </c>
      <c r="K13" s="16">
        <v>0.375</v>
      </c>
      <c r="L13" s="16">
        <v>0.28333333333333299</v>
      </c>
      <c r="M13" s="16">
        <v>0.2</v>
      </c>
      <c r="N13" s="16">
        <v>0.25373134328358199</v>
      </c>
      <c r="O13" s="16">
        <v>0.18181818181818199</v>
      </c>
      <c r="P13" s="16">
        <v>0.33333333333333298</v>
      </c>
      <c r="Q13" s="16">
        <v>0.5</v>
      </c>
      <c r="R13" s="16">
        <v>0.5</v>
      </c>
      <c r="S13" s="16">
        <v>0.33333333333333298</v>
      </c>
      <c r="T13" s="16">
        <v>0.11111111111111099</v>
      </c>
      <c r="U13" s="16">
        <v>0.2</v>
      </c>
      <c r="V13" s="16">
        <v>1</v>
      </c>
      <c r="W13" s="16">
        <v>0.5</v>
      </c>
      <c r="X13" s="16">
        <v>0.2</v>
      </c>
      <c r="Y13" s="16"/>
      <c r="Z13" s="16">
        <v>0.30188679245283001</v>
      </c>
      <c r="AA13" s="16">
        <v>0.5</v>
      </c>
    </row>
    <row r="14" spans="2:27" ht="29" x14ac:dyDescent="0.35">
      <c r="B14" s="17" t="s">
        <v>350</v>
      </c>
      <c r="C14" s="16">
        <v>0.29599999999999999</v>
      </c>
      <c r="D14" s="16">
        <v>0.314079422382672</v>
      </c>
      <c r="E14" s="16">
        <v>0.24137931034482801</v>
      </c>
      <c r="F14" s="16">
        <v>0.22807017543859601</v>
      </c>
      <c r="G14" s="16"/>
      <c r="H14" s="16">
        <v>0.16666666666666699</v>
      </c>
      <c r="I14" s="16">
        <v>0.232876712328767</v>
      </c>
      <c r="J14" s="16">
        <v>0.27027027027027001</v>
      </c>
      <c r="K14" s="16">
        <v>0.375</v>
      </c>
      <c r="L14" s="16">
        <v>0.31666666666666698</v>
      </c>
      <c r="M14" s="16">
        <v>0.4</v>
      </c>
      <c r="N14" s="16">
        <v>0.37313432835820898</v>
      </c>
      <c r="O14" s="16">
        <v>0.18181818181818199</v>
      </c>
      <c r="P14" s="16">
        <v>0</v>
      </c>
      <c r="Q14" s="16">
        <v>0.75</v>
      </c>
      <c r="R14" s="16">
        <v>0.5</v>
      </c>
      <c r="S14" s="16">
        <v>0.33333333333333298</v>
      </c>
      <c r="T14" s="16">
        <v>0.22222222222222199</v>
      </c>
      <c r="U14" s="16">
        <v>0.2</v>
      </c>
      <c r="V14" s="16">
        <v>0</v>
      </c>
      <c r="W14" s="16">
        <v>1</v>
      </c>
      <c r="X14" s="16">
        <v>0.2</v>
      </c>
      <c r="Y14" s="16"/>
      <c r="Z14" s="16">
        <v>0.29649595687331498</v>
      </c>
      <c r="AA14" s="16">
        <v>0</v>
      </c>
    </row>
    <row r="15" spans="2:27" ht="29" x14ac:dyDescent="0.35">
      <c r="B15" s="17" t="s">
        <v>351</v>
      </c>
      <c r="C15" s="16">
        <v>0.15466666666666701</v>
      </c>
      <c r="D15" s="16">
        <v>0.14801444043321299</v>
      </c>
      <c r="E15" s="16">
        <v>0.17241379310344801</v>
      </c>
      <c r="F15" s="16">
        <v>0.175438596491228</v>
      </c>
      <c r="G15" s="16"/>
      <c r="H15" s="16">
        <v>0.194444444444444</v>
      </c>
      <c r="I15" s="16">
        <v>0.19178082191780799</v>
      </c>
      <c r="J15" s="16">
        <v>0.18918918918918901</v>
      </c>
      <c r="K15" s="16">
        <v>0.125</v>
      </c>
      <c r="L15" s="16">
        <v>0.1</v>
      </c>
      <c r="M15" s="16">
        <v>0.2</v>
      </c>
      <c r="N15" s="16">
        <v>0.22388059701492499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0.2</v>
      </c>
      <c r="V15" s="16">
        <v>0</v>
      </c>
      <c r="W15" s="16">
        <v>0.5</v>
      </c>
      <c r="X15" s="16">
        <v>0</v>
      </c>
      <c r="Y15" s="16"/>
      <c r="Z15" s="16">
        <v>0.15363881401617299</v>
      </c>
      <c r="AA15" s="16">
        <v>0.5</v>
      </c>
    </row>
    <row r="16" spans="2:27" x14ac:dyDescent="0.35">
      <c r="B16" s="17" t="s">
        <v>54</v>
      </c>
      <c r="C16" s="16">
        <v>9.8666666666666694E-2</v>
      </c>
      <c r="D16" s="16">
        <v>0.10830324909747301</v>
      </c>
      <c r="E16" s="16">
        <v>3.4482758620689703E-2</v>
      </c>
      <c r="F16" s="16">
        <v>7.0175438596491196E-2</v>
      </c>
      <c r="G16" s="16"/>
      <c r="H16" s="16">
        <v>0.11111111111111099</v>
      </c>
      <c r="I16" s="16">
        <v>8.2191780821917804E-2</v>
      </c>
      <c r="J16" s="16">
        <v>0.18918918918918901</v>
      </c>
      <c r="K16" s="16">
        <v>8.3333333333333301E-2</v>
      </c>
      <c r="L16" s="16">
        <v>6.6666666666666693E-2</v>
      </c>
      <c r="M16" s="16">
        <v>0</v>
      </c>
      <c r="N16" s="16">
        <v>0.104477611940299</v>
      </c>
      <c r="O16" s="16">
        <v>0</v>
      </c>
      <c r="P16" s="16">
        <v>0</v>
      </c>
      <c r="Q16" s="16">
        <v>0</v>
      </c>
      <c r="R16" s="16">
        <v>0.5</v>
      </c>
      <c r="S16" s="16">
        <v>0.33333333333333298</v>
      </c>
      <c r="T16" s="16">
        <v>0.22222222222222199</v>
      </c>
      <c r="U16" s="16">
        <v>0</v>
      </c>
      <c r="V16" s="16">
        <v>0</v>
      </c>
      <c r="W16" s="16">
        <v>0</v>
      </c>
      <c r="X16" s="16">
        <v>0</v>
      </c>
      <c r="Y16" s="16"/>
      <c r="Z16" s="16">
        <v>9.9730458221024304E-2</v>
      </c>
      <c r="AA16" s="16">
        <v>0</v>
      </c>
    </row>
    <row r="17" spans="2:27" ht="43.5" x14ac:dyDescent="0.35">
      <c r="B17" s="17" t="s">
        <v>352</v>
      </c>
      <c r="C17" s="16">
        <v>3.2000000000000001E-2</v>
      </c>
      <c r="D17" s="16">
        <v>3.6101083032491002E-2</v>
      </c>
      <c r="E17" s="16">
        <v>0</v>
      </c>
      <c r="F17" s="16">
        <v>3.5087719298245598E-2</v>
      </c>
      <c r="G17" s="16"/>
      <c r="H17" s="16">
        <v>2.7777777777777801E-2</v>
      </c>
      <c r="I17" s="16">
        <v>2.7397260273972601E-2</v>
      </c>
      <c r="J17" s="16">
        <v>5.4054054054054099E-2</v>
      </c>
      <c r="K17" s="16">
        <v>2.0833333333333301E-2</v>
      </c>
      <c r="L17" s="16">
        <v>3.3333333333333298E-2</v>
      </c>
      <c r="M17" s="16">
        <v>0</v>
      </c>
      <c r="N17" s="16">
        <v>1.49253731343284E-2</v>
      </c>
      <c r="O17" s="16">
        <v>0.18181818181818199</v>
      </c>
      <c r="P17" s="16">
        <v>0</v>
      </c>
      <c r="Q17" s="16">
        <v>0</v>
      </c>
      <c r="R17" s="16">
        <v>0</v>
      </c>
      <c r="S17" s="16">
        <v>0</v>
      </c>
      <c r="T17" s="16">
        <v>0.11111111111111099</v>
      </c>
      <c r="U17" s="16">
        <v>0</v>
      </c>
      <c r="V17" s="16">
        <v>0</v>
      </c>
      <c r="W17" s="16">
        <v>0</v>
      </c>
      <c r="X17" s="16">
        <v>0</v>
      </c>
      <c r="Y17" s="16"/>
      <c r="Z17" s="16">
        <v>3.2345013477088999E-2</v>
      </c>
      <c r="AA17" s="16">
        <v>0</v>
      </c>
    </row>
    <row r="18" spans="2:27" x14ac:dyDescent="0.35">
      <c r="B18" s="17" t="s">
        <v>68</v>
      </c>
      <c r="C18" s="18">
        <v>8.0000000000000002E-3</v>
      </c>
      <c r="D18" s="18">
        <v>7.2202166064982004E-3</v>
      </c>
      <c r="E18" s="18">
        <v>0</v>
      </c>
      <c r="F18" s="18">
        <v>1.7543859649122799E-2</v>
      </c>
      <c r="G18" s="18"/>
      <c r="H18" s="18">
        <v>0</v>
      </c>
      <c r="I18" s="18">
        <v>1.3698630136986301E-2</v>
      </c>
      <c r="J18" s="18">
        <v>0</v>
      </c>
      <c r="K18" s="18">
        <v>2.0833333333333301E-2</v>
      </c>
      <c r="L18" s="18">
        <v>1.6666666666666701E-2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/>
      <c r="Z18" s="18">
        <v>8.0862533692722394E-3</v>
      </c>
      <c r="AA18" s="18">
        <v>0</v>
      </c>
    </row>
    <row r="19" spans="2:27" x14ac:dyDescent="0.35">
      <c r="B19" s="15"/>
    </row>
    <row r="20" spans="2:27" x14ac:dyDescent="0.35">
      <c r="B20" t="s">
        <v>48</v>
      </c>
    </row>
    <row r="21" spans="2:27" x14ac:dyDescent="0.35">
      <c r="B21" t="s">
        <v>49</v>
      </c>
    </row>
    <row r="23" spans="2:27" x14ac:dyDescent="0.35">
      <c r="B23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E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20.7265625" customWidth="1"/>
  </cols>
  <sheetData>
    <row r="2" spans="2:5" ht="40" customHeight="1" x14ac:dyDescent="0.35">
      <c r="D2" s="29" t="s">
        <v>201</v>
      </c>
      <c r="E2" s="25"/>
    </row>
    <row r="6" spans="2:5" ht="50" customHeight="1" x14ac:dyDescent="0.35">
      <c r="B6" s="19" t="s">
        <v>15</v>
      </c>
      <c r="C6" s="19" t="s">
        <v>354</v>
      </c>
      <c r="D6" s="19" t="s">
        <v>355</v>
      </c>
    </row>
    <row r="7" spans="2:5" x14ac:dyDescent="0.35">
      <c r="B7" s="17" t="s">
        <v>194</v>
      </c>
      <c r="C7" s="16">
        <v>0.293333333333333</v>
      </c>
      <c r="D7" s="16">
        <v>0.24</v>
      </c>
    </row>
    <row r="8" spans="2:5" x14ac:dyDescent="0.35">
      <c r="B8" s="17" t="s">
        <v>195</v>
      </c>
      <c r="C8" s="16">
        <v>0.4</v>
      </c>
      <c r="D8" s="16">
        <v>0.37333333333333302</v>
      </c>
    </row>
    <row r="9" spans="2:5" x14ac:dyDescent="0.35">
      <c r="B9" s="17" t="s">
        <v>196</v>
      </c>
      <c r="C9" s="16">
        <v>0.224</v>
      </c>
      <c r="D9" s="16">
        <v>0.28533333333333299</v>
      </c>
    </row>
    <row r="10" spans="2:5" x14ac:dyDescent="0.35">
      <c r="B10" s="17" t="s">
        <v>197</v>
      </c>
      <c r="C10" s="16">
        <v>1.8666666666666699E-2</v>
      </c>
      <c r="D10" s="16">
        <v>3.7333333333333302E-2</v>
      </c>
    </row>
    <row r="11" spans="2:5" x14ac:dyDescent="0.35">
      <c r="B11" s="17" t="s">
        <v>198</v>
      </c>
      <c r="C11" s="16">
        <v>1.6E-2</v>
      </c>
      <c r="D11" s="16">
        <v>1.8666666666666699E-2</v>
      </c>
    </row>
    <row r="12" spans="2:5" x14ac:dyDescent="0.35">
      <c r="B12" s="17" t="s">
        <v>54</v>
      </c>
      <c r="C12" s="16">
        <v>4.8000000000000001E-2</v>
      </c>
      <c r="D12" s="16">
        <v>4.5333333333333302E-2</v>
      </c>
    </row>
    <row r="13" spans="2:5" x14ac:dyDescent="0.35">
      <c r="B13" s="22" t="s">
        <v>199</v>
      </c>
      <c r="C13" s="20">
        <v>0.69333333333333302</v>
      </c>
      <c r="D13" s="20">
        <v>0.61333333333333295</v>
      </c>
    </row>
    <row r="14" spans="2:5" x14ac:dyDescent="0.35">
      <c r="B14" s="22" t="s">
        <v>200</v>
      </c>
      <c r="C14" s="20">
        <v>3.46666666666667E-2</v>
      </c>
      <c r="D14" s="20">
        <v>5.6000000000000001E-2</v>
      </c>
    </row>
    <row r="15" spans="2:5" x14ac:dyDescent="0.35">
      <c r="B15" s="22" t="s">
        <v>166</v>
      </c>
      <c r="C15" s="21">
        <v>0.65866666666666696</v>
      </c>
      <c r="D15" s="21">
        <v>0.55733333333333301</v>
      </c>
    </row>
    <row r="16" spans="2:5" x14ac:dyDescent="0.35">
      <c r="B16" s="15"/>
      <c r="C16" s="15"/>
      <c r="D16" s="15"/>
    </row>
    <row r="17" spans="2:2" x14ac:dyDescent="0.35">
      <c r="B17" t="s">
        <v>48</v>
      </c>
    </row>
    <row r="18" spans="2:2" x14ac:dyDescent="0.35">
      <c r="B18" t="s">
        <v>49</v>
      </c>
    </row>
    <row r="22" spans="2:2" x14ac:dyDescent="0.35">
      <c r="B22" s="8" t="str">
        <f>HYPERLINK("#'Contents'!A1", "Return to Contents")</f>
        <v>Return to Contents</v>
      </c>
    </row>
  </sheetData>
  <mergeCells count="1">
    <mergeCell ref="D2:E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A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356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194</v>
      </c>
      <c r="C8" s="16">
        <v>0.24</v>
      </c>
      <c r="D8" s="16">
        <v>0.24909747292418799</v>
      </c>
      <c r="E8" s="16">
        <v>0.20689655172413801</v>
      </c>
      <c r="F8" s="16">
        <v>0.22807017543859601</v>
      </c>
      <c r="G8" s="16"/>
      <c r="H8" s="16">
        <v>0.194444444444444</v>
      </c>
      <c r="I8" s="16">
        <v>0.26027397260273999</v>
      </c>
      <c r="J8" s="16">
        <v>0.27027027027027001</v>
      </c>
      <c r="K8" s="16">
        <v>0.3125</v>
      </c>
      <c r="L8" s="16">
        <v>0.18333333333333299</v>
      </c>
      <c r="M8" s="16">
        <v>0.6</v>
      </c>
      <c r="N8" s="16">
        <v>0.20895522388059701</v>
      </c>
      <c r="O8" s="16">
        <v>9.0909090909090898E-2</v>
      </c>
      <c r="P8" s="16">
        <v>0.33333333333333298</v>
      </c>
      <c r="Q8" s="16">
        <v>0.5</v>
      </c>
      <c r="R8" s="16">
        <v>0.5</v>
      </c>
      <c r="S8" s="16">
        <v>0.16666666666666699</v>
      </c>
      <c r="T8" s="16">
        <v>0.11111111111111099</v>
      </c>
      <c r="U8" s="16">
        <v>0.6</v>
      </c>
      <c r="V8" s="16">
        <v>0.5</v>
      </c>
      <c r="W8" s="16">
        <v>0</v>
      </c>
      <c r="X8" s="16">
        <v>0</v>
      </c>
      <c r="Y8" s="16"/>
      <c r="Z8" s="16">
        <v>0.24258760107816699</v>
      </c>
      <c r="AA8" s="16">
        <v>0</v>
      </c>
    </row>
    <row r="9" spans="2:27" x14ac:dyDescent="0.35">
      <c r="B9" s="17" t="s">
        <v>195</v>
      </c>
      <c r="C9" s="16">
        <v>0.37333333333333302</v>
      </c>
      <c r="D9" s="16">
        <v>0.36823104693140801</v>
      </c>
      <c r="E9" s="16">
        <v>0.44827586206896602</v>
      </c>
      <c r="F9" s="16">
        <v>0.38596491228070201</v>
      </c>
      <c r="G9" s="16"/>
      <c r="H9" s="16">
        <v>0.44444444444444398</v>
      </c>
      <c r="I9" s="16">
        <v>0.32876712328767099</v>
      </c>
      <c r="J9" s="16">
        <v>0.24324324324324301</v>
      </c>
      <c r="K9" s="16">
        <v>0.3125</v>
      </c>
      <c r="L9" s="16">
        <v>0.51666666666666705</v>
      </c>
      <c r="M9" s="16">
        <v>0.4</v>
      </c>
      <c r="N9" s="16">
        <v>0.37313432835820898</v>
      </c>
      <c r="O9" s="16">
        <v>0.36363636363636398</v>
      </c>
      <c r="P9" s="16">
        <v>0.33333333333333298</v>
      </c>
      <c r="Q9" s="16">
        <v>0.25</v>
      </c>
      <c r="R9" s="16">
        <v>0</v>
      </c>
      <c r="S9" s="16">
        <v>0.33333333333333298</v>
      </c>
      <c r="T9" s="16">
        <v>0.33333333333333298</v>
      </c>
      <c r="U9" s="16">
        <v>0.2</v>
      </c>
      <c r="V9" s="16">
        <v>0.5</v>
      </c>
      <c r="W9" s="16">
        <v>0.5</v>
      </c>
      <c r="X9" s="16">
        <v>0.8</v>
      </c>
      <c r="Y9" s="16"/>
      <c r="Z9" s="16">
        <v>0.36657681940700798</v>
      </c>
      <c r="AA9" s="16">
        <v>1</v>
      </c>
    </row>
    <row r="10" spans="2:27" x14ac:dyDescent="0.35">
      <c r="B10" s="17" t="s">
        <v>196</v>
      </c>
      <c r="C10" s="16">
        <v>0.28533333333333299</v>
      </c>
      <c r="D10" s="16">
        <v>0.27797833935018101</v>
      </c>
      <c r="E10" s="16">
        <v>0.31034482758620702</v>
      </c>
      <c r="F10" s="16">
        <v>0.26315789473684198</v>
      </c>
      <c r="G10" s="16"/>
      <c r="H10" s="16">
        <v>0.33333333333333298</v>
      </c>
      <c r="I10" s="16">
        <v>0.34246575342465801</v>
      </c>
      <c r="J10" s="16">
        <v>0.40540540540540498</v>
      </c>
      <c r="K10" s="16">
        <v>0.29166666666666702</v>
      </c>
      <c r="L10" s="16">
        <v>0.2</v>
      </c>
      <c r="M10" s="16">
        <v>0</v>
      </c>
      <c r="N10" s="16">
        <v>0.20895522388059701</v>
      </c>
      <c r="O10" s="16">
        <v>0.45454545454545497</v>
      </c>
      <c r="P10" s="16">
        <v>0.33333333333333298</v>
      </c>
      <c r="Q10" s="16">
        <v>0.25</v>
      </c>
      <c r="R10" s="16">
        <v>0.5</v>
      </c>
      <c r="S10" s="16">
        <v>0.16666666666666699</v>
      </c>
      <c r="T10" s="16">
        <v>0.33333333333333298</v>
      </c>
      <c r="U10" s="16">
        <v>0.2</v>
      </c>
      <c r="V10" s="16">
        <v>0</v>
      </c>
      <c r="W10" s="16">
        <v>0.5</v>
      </c>
      <c r="X10" s="16">
        <v>0.2</v>
      </c>
      <c r="Y10" s="16"/>
      <c r="Z10" s="16">
        <v>0.28840970350404299</v>
      </c>
      <c r="AA10" s="16">
        <v>0</v>
      </c>
    </row>
    <row r="11" spans="2:27" x14ac:dyDescent="0.35">
      <c r="B11" s="17" t="s">
        <v>197</v>
      </c>
      <c r="C11" s="16">
        <v>3.7333333333333302E-2</v>
      </c>
      <c r="D11" s="16">
        <v>3.6101083032491002E-2</v>
      </c>
      <c r="E11" s="16">
        <v>0</v>
      </c>
      <c r="F11" s="16">
        <v>7.0175438596491196E-2</v>
      </c>
      <c r="G11" s="16"/>
      <c r="H11" s="16">
        <v>2.7777777777777801E-2</v>
      </c>
      <c r="I11" s="16">
        <v>1.3698630136986301E-2</v>
      </c>
      <c r="J11" s="16">
        <v>2.7027027027027001E-2</v>
      </c>
      <c r="K11" s="16">
        <v>4.1666666666666699E-2</v>
      </c>
      <c r="L11" s="16">
        <v>3.3333333333333298E-2</v>
      </c>
      <c r="M11" s="16">
        <v>0</v>
      </c>
      <c r="N11" s="16">
        <v>8.9552238805970102E-2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0.11111111111111099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3.77358490566038E-2</v>
      </c>
      <c r="AA11" s="16">
        <v>0</v>
      </c>
    </row>
    <row r="12" spans="2:27" x14ac:dyDescent="0.35">
      <c r="B12" s="17" t="s">
        <v>198</v>
      </c>
      <c r="C12" s="16">
        <v>1.8666666666666699E-2</v>
      </c>
      <c r="D12" s="16">
        <v>1.8050541516245501E-2</v>
      </c>
      <c r="E12" s="16">
        <v>0</v>
      </c>
      <c r="F12" s="16">
        <v>3.5087719298245598E-2</v>
      </c>
      <c r="G12" s="16"/>
      <c r="H12" s="16">
        <v>0</v>
      </c>
      <c r="I12" s="16">
        <v>1.3698630136986301E-2</v>
      </c>
      <c r="J12" s="16">
        <v>0</v>
      </c>
      <c r="K12" s="16">
        <v>2.0833333333333301E-2</v>
      </c>
      <c r="L12" s="16">
        <v>0.05</v>
      </c>
      <c r="M12" s="16">
        <v>0</v>
      </c>
      <c r="N12" s="16">
        <v>2.9850746268656699E-2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1.88679245283019E-2</v>
      </c>
      <c r="AA12" s="16">
        <v>0</v>
      </c>
    </row>
    <row r="13" spans="2:27" x14ac:dyDescent="0.35">
      <c r="B13" s="17" t="s">
        <v>54</v>
      </c>
      <c r="C13" s="16">
        <v>4.5333333333333302E-2</v>
      </c>
      <c r="D13" s="16">
        <v>5.0541516245487403E-2</v>
      </c>
      <c r="E13" s="16">
        <v>3.4482758620689703E-2</v>
      </c>
      <c r="F13" s="16">
        <v>1.7543859649122799E-2</v>
      </c>
      <c r="G13" s="16"/>
      <c r="H13" s="16">
        <v>0</v>
      </c>
      <c r="I13" s="16">
        <v>4.1095890410958902E-2</v>
      </c>
      <c r="J13" s="16">
        <v>5.4054054054054099E-2</v>
      </c>
      <c r="K13" s="16">
        <v>2.0833333333333301E-2</v>
      </c>
      <c r="L13" s="16">
        <v>1.6666666666666701E-2</v>
      </c>
      <c r="M13" s="16">
        <v>0</v>
      </c>
      <c r="N13" s="16">
        <v>8.9552238805970102E-2</v>
      </c>
      <c r="O13" s="16">
        <v>9.0909090909090898E-2</v>
      </c>
      <c r="P13" s="16">
        <v>0</v>
      </c>
      <c r="Q13" s="16">
        <v>0</v>
      </c>
      <c r="R13" s="16">
        <v>0</v>
      </c>
      <c r="S13" s="16">
        <v>0.33333333333333298</v>
      </c>
      <c r="T13" s="16">
        <v>0.11111111111111099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4.5822102425875998E-2</v>
      </c>
      <c r="AA13" s="16">
        <v>0</v>
      </c>
    </row>
    <row r="14" spans="2:27" x14ac:dyDescent="0.35">
      <c r="B14" s="17" t="s">
        <v>199</v>
      </c>
      <c r="C14" s="20">
        <v>0.61333333333333295</v>
      </c>
      <c r="D14" s="20">
        <v>0.617328519855596</v>
      </c>
      <c r="E14" s="20">
        <v>0.65517241379310298</v>
      </c>
      <c r="F14" s="20">
        <v>0.61403508771929804</v>
      </c>
      <c r="G14" s="20"/>
      <c r="H14" s="20">
        <v>0.63888888888888895</v>
      </c>
      <c r="I14" s="20">
        <v>0.58904109589041098</v>
      </c>
      <c r="J14" s="20">
        <v>0.51351351351351404</v>
      </c>
      <c r="K14" s="20">
        <v>0.625</v>
      </c>
      <c r="L14" s="20">
        <v>0.7</v>
      </c>
      <c r="M14" s="20">
        <v>1</v>
      </c>
      <c r="N14" s="20">
        <v>0.58208955223880599</v>
      </c>
      <c r="O14" s="20">
        <v>0.45454545454545497</v>
      </c>
      <c r="P14" s="20">
        <v>0.66666666666666696</v>
      </c>
      <c r="Q14" s="20">
        <v>0.75</v>
      </c>
      <c r="R14" s="20">
        <v>0.5</v>
      </c>
      <c r="S14" s="20">
        <v>0.5</v>
      </c>
      <c r="T14" s="20">
        <v>0.44444444444444398</v>
      </c>
      <c r="U14" s="20">
        <v>0.8</v>
      </c>
      <c r="V14" s="20">
        <v>1</v>
      </c>
      <c r="W14" s="20">
        <v>0.5</v>
      </c>
      <c r="X14" s="20">
        <v>0.8</v>
      </c>
      <c r="Y14" s="20"/>
      <c r="Z14" s="20">
        <v>0.60916442048517505</v>
      </c>
      <c r="AA14" s="20">
        <v>1</v>
      </c>
    </row>
    <row r="15" spans="2:27" x14ac:dyDescent="0.35">
      <c r="B15" s="17" t="s">
        <v>200</v>
      </c>
      <c r="C15" s="20">
        <v>5.6000000000000001E-2</v>
      </c>
      <c r="D15" s="20">
        <v>5.4151624548736503E-2</v>
      </c>
      <c r="E15" s="20">
        <v>0</v>
      </c>
      <c r="F15" s="20">
        <v>0.105263157894737</v>
      </c>
      <c r="G15" s="20"/>
      <c r="H15" s="20">
        <v>2.7777777777777801E-2</v>
      </c>
      <c r="I15" s="20">
        <v>2.7397260273972601E-2</v>
      </c>
      <c r="J15" s="20">
        <v>2.7027027027027001E-2</v>
      </c>
      <c r="K15" s="20">
        <v>6.25E-2</v>
      </c>
      <c r="L15" s="20">
        <v>8.3333333333333301E-2</v>
      </c>
      <c r="M15" s="20">
        <v>0</v>
      </c>
      <c r="N15" s="20">
        <v>0.119402985074627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0.11111111111111099</v>
      </c>
      <c r="U15" s="20">
        <v>0</v>
      </c>
      <c r="V15" s="20">
        <v>0</v>
      </c>
      <c r="W15" s="20">
        <v>0</v>
      </c>
      <c r="X15" s="20">
        <v>0</v>
      </c>
      <c r="Y15" s="20"/>
      <c r="Z15" s="20">
        <v>5.6603773584905703E-2</v>
      </c>
      <c r="AA15" s="20">
        <v>0</v>
      </c>
    </row>
    <row r="16" spans="2:27" x14ac:dyDescent="0.35">
      <c r="B16" s="17" t="s">
        <v>166</v>
      </c>
      <c r="C16" s="21">
        <v>0.55733333333333301</v>
      </c>
      <c r="D16" s="21">
        <v>0.56317689530685899</v>
      </c>
      <c r="E16" s="21">
        <v>0.65517241379310298</v>
      </c>
      <c r="F16" s="21">
        <v>0.50877192982456099</v>
      </c>
      <c r="G16" s="21"/>
      <c r="H16" s="21">
        <v>0.61111111111111105</v>
      </c>
      <c r="I16" s="21">
        <v>0.56164383561643805</v>
      </c>
      <c r="J16" s="21">
        <v>0.48648648648648701</v>
      </c>
      <c r="K16" s="21">
        <v>0.5625</v>
      </c>
      <c r="L16" s="21">
        <v>0.61666666666666703</v>
      </c>
      <c r="M16" s="21">
        <v>1</v>
      </c>
      <c r="N16" s="21">
        <v>0.462686567164179</v>
      </c>
      <c r="O16" s="21">
        <v>0.45454545454545497</v>
      </c>
      <c r="P16" s="21">
        <v>0.66666666666666696</v>
      </c>
      <c r="Q16" s="21">
        <v>0.75</v>
      </c>
      <c r="R16" s="21">
        <v>0.5</v>
      </c>
      <c r="S16" s="21">
        <v>0.5</v>
      </c>
      <c r="T16" s="21">
        <v>0.33333333333333298</v>
      </c>
      <c r="U16" s="21">
        <v>0.8</v>
      </c>
      <c r="V16" s="21">
        <v>1</v>
      </c>
      <c r="W16" s="21">
        <v>0.5</v>
      </c>
      <c r="X16" s="21">
        <v>0.8</v>
      </c>
      <c r="Y16" s="21"/>
      <c r="Z16" s="21">
        <v>0.55256064690026996</v>
      </c>
      <c r="AA16" s="21">
        <v>1</v>
      </c>
    </row>
    <row r="17" spans="2:2" x14ac:dyDescent="0.35">
      <c r="B17" s="15"/>
    </row>
    <row r="18" spans="2:2" x14ac:dyDescent="0.35">
      <c r="B18" t="s">
        <v>48</v>
      </c>
    </row>
    <row r="19" spans="2:2" x14ac:dyDescent="0.35">
      <c r="B19" t="s">
        <v>49</v>
      </c>
    </row>
    <row r="21" spans="2:2" x14ac:dyDescent="0.35">
      <c r="B21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A21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357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194</v>
      </c>
      <c r="C8" s="16">
        <v>0.293333333333333</v>
      </c>
      <c r="D8" s="16">
        <v>0.29963898916967502</v>
      </c>
      <c r="E8" s="16">
        <v>0.27586206896551702</v>
      </c>
      <c r="F8" s="16">
        <v>0.26315789473684198</v>
      </c>
      <c r="G8" s="16"/>
      <c r="H8" s="16">
        <v>0.25</v>
      </c>
      <c r="I8" s="16">
        <v>0.31506849315068503</v>
      </c>
      <c r="J8" s="16">
        <v>0.27027027027027001</v>
      </c>
      <c r="K8" s="16">
        <v>0.41666666666666702</v>
      </c>
      <c r="L8" s="16">
        <v>0.2</v>
      </c>
      <c r="M8" s="16">
        <v>0.4</v>
      </c>
      <c r="N8" s="16">
        <v>0.28358208955223901</v>
      </c>
      <c r="O8" s="16">
        <v>0.18181818181818199</v>
      </c>
      <c r="P8" s="16">
        <v>0.33333333333333298</v>
      </c>
      <c r="Q8" s="16">
        <v>0.5</v>
      </c>
      <c r="R8" s="16">
        <v>0.5</v>
      </c>
      <c r="S8" s="16">
        <v>0.16666666666666699</v>
      </c>
      <c r="T8" s="16">
        <v>0.11111111111111099</v>
      </c>
      <c r="U8" s="16">
        <v>0.6</v>
      </c>
      <c r="V8" s="16">
        <v>1</v>
      </c>
      <c r="W8" s="16">
        <v>0.5</v>
      </c>
      <c r="X8" s="16">
        <v>0.2</v>
      </c>
      <c r="Y8" s="16"/>
      <c r="Z8" s="16">
        <v>0.29380053908355802</v>
      </c>
      <c r="AA8" s="16">
        <v>0.5</v>
      </c>
    </row>
    <row r="9" spans="2:27" x14ac:dyDescent="0.35">
      <c r="B9" s="17" t="s">
        <v>195</v>
      </c>
      <c r="C9" s="16">
        <v>0.4</v>
      </c>
      <c r="D9" s="16">
        <v>0.40072202166065002</v>
      </c>
      <c r="E9" s="16">
        <v>0.37931034482758602</v>
      </c>
      <c r="F9" s="16">
        <v>0.42105263157894701</v>
      </c>
      <c r="G9" s="16"/>
      <c r="H9" s="16">
        <v>0.38888888888888901</v>
      </c>
      <c r="I9" s="16">
        <v>0.35616438356164398</v>
      </c>
      <c r="J9" s="16">
        <v>0.27027027027027001</v>
      </c>
      <c r="K9" s="16">
        <v>0.33333333333333298</v>
      </c>
      <c r="L9" s="16">
        <v>0.56666666666666698</v>
      </c>
      <c r="M9" s="16">
        <v>0.6</v>
      </c>
      <c r="N9" s="16">
        <v>0.44776119402985098</v>
      </c>
      <c r="O9" s="16">
        <v>0.36363636363636398</v>
      </c>
      <c r="P9" s="16">
        <v>0</v>
      </c>
      <c r="Q9" s="16">
        <v>0.25</v>
      </c>
      <c r="R9" s="16">
        <v>0</v>
      </c>
      <c r="S9" s="16">
        <v>0.33333333333333298</v>
      </c>
      <c r="T9" s="16">
        <v>0.55555555555555602</v>
      </c>
      <c r="U9" s="16">
        <v>0.4</v>
      </c>
      <c r="V9" s="16">
        <v>0</v>
      </c>
      <c r="W9" s="16">
        <v>0.5</v>
      </c>
      <c r="X9" s="16">
        <v>0.4</v>
      </c>
      <c r="Y9" s="16"/>
      <c r="Z9" s="16">
        <v>0.39622641509433998</v>
      </c>
      <c r="AA9" s="16">
        <v>0.5</v>
      </c>
    </row>
    <row r="10" spans="2:27" x14ac:dyDescent="0.35">
      <c r="B10" s="17" t="s">
        <v>196</v>
      </c>
      <c r="C10" s="16">
        <v>0.224</v>
      </c>
      <c r="D10" s="16">
        <v>0.20938628158844799</v>
      </c>
      <c r="E10" s="16">
        <v>0.31034482758620702</v>
      </c>
      <c r="F10" s="16">
        <v>0.24561403508771901</v>
      </c>
      <c r="G10" s="16"/>
      <c r="H10" s="16">
        <v>0.33333333333333298</v>
      </c>
      <c r="I10" s="16">
        <v>0.28767123287671198</v>
      </c>
      <c r="J10" s="16">
        <v>0.35135135135135098</v>
      </c>
      <c r="K10" s="16">
        <v>0.1875</v>
      </c>
      <c r="L10" s="16">
        <v>0.15</v>
      </c>
      <c r="M10" s="16">
        <v>0</v>
      </c>
      <c r="N10" s="16">
        <v>0.104477611940299</v>
      </c>
      <c r="O10" s="16">
        <v>0.45454545454545497</v>
      </c>
      <c r="P10" s="16">
        <v>0.66666666666666696</v>
      </c>
      <c r="Q10" s="16">
        <v>0.25</v>
      </c>
      <c r="R10" s="16">
        <v>0.5</v>
      </c>
      <c r="S10" s="16">
        <v>0.16666666666666699</v>
      </c>
      <c r="T10" s="16">
        <v>0.11111111111111099</v>
      </c>
      <c r="U10" s="16">
        <v>0</v>
      </c>
      <c r="V10" s="16">
        <v>0</v>
      </c>
      <c r="W10" s="16">
        <v>0</v>
      </c>
      <c r="X10" s="16">
        <v>0.4</v>
      </c>
      <c r="Y10" s="16"/>
      <c r="Z10" s="16">
        <v>0.22641509433962301</v>
      </c>
      <c r="AA10" s="16">
        <v>0</v>
      </c>
    </row>
    <row r="11" spans="2:27" x14ac:dyDescent="0.35">
      <c r="B11" s="17" t="s">
        <v>197</v>
      </c>
      <c r="C11" s="16">
        <v>1.8666666666666699E-2</v>
      </c>
      <c r="D11" s="16">
        <v>2.1660649819494601E-2</v>
      </c>
      <c r="E11" s="16">
        <v>0</v>
      </c>
      <c r="F11" s="16">
        <v>1.7543859649122799E-2</v>
      </c>
      <c r="G11" s="16"/>
      <c r="H11" s="16">
        <v>0</v>
      </c>
      <c r="I11" s="16">
        <v>0</v>
      </c>
      <c r="J11" s="16">
        <v>5.4054054054054099E-2</v>
      </c>
      <c r="K11" s="16">
        <v>0</v>
      </c>
      <c r="L11" s="16">
        <v>1.6666666666666701E-2</v>
      </c>
      <c r="M11" s="16">
        <v>0</v>
      </c>
      <c r="N11" s="16">
        <v>4.47761194029851E-2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0.11111111111111099</v>
      </c>
      <c r="U11" s="16">
        <v>0</v>
      </c>
      <c r="V11" s="16">
        <v>0</v>
      </c>
      <c r="W11" s="16">
        <v>0</v>
      </c>
      <c r="X11" s="16">
        <v>0</v>
      </c>
      <c r="Y11" s="16"/>
      <c r="Z11" s="16">
        <v>1.88679245283019E-2</v>
      </c>
      <c r="AA11" s="16">
        <v>0</v>
      </c>
    </row>
    <row r="12" spans="2:27" x14ac:dyDescent="0.35">
      <c r="B12" s="17" t="s">
        <v>198</v>
      </c>
      <c r="C12" s="16">
        <v>1.6E-2</v>
      </c>
      <c r="D12" s="16">
        <v>1.4440433212996401E-2</v>
      </c>
      <c r="E12" s="16">
        <v>0</v>
      </c>
      <c r="F12" s="16">
        <v>3.5087719298245598E-2</v>
      </c>
      <c r="G12" s="16"/>
      <c r="H12" s="16">
        <v>0</v>
      </c>
      <c r="I12" s="16">
        <v>1.3698630136986301E-2</v>
      </c>
      <c r="J12" s="16">
        <v>0</v>
      </c>
      <c r="K12" s="16">
        <v>2.0833333333333301E-2</v>
      </c>
      <c r="L12" s="16">
        <v>0.05</v>
      </c>
      <c r="M12" s="16">
        <v>0</v>
      </c>
      <c r="N12" s="16">
        <v>1.49253731343284E-2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1.61725067385445E-2</v>
      </c>
      <c r="AA12" s="16">
        <v>0</v>
      </c>
    </row>
    <row r="13" spans="2:27" x14ac:dyDescent="0.35">
      <c r="B13" s="17" t="s">
        <v>54</v>
      </c>
      <c r="C13" s="16">
        <v>4.8000000000000001E-2</v>
      </c>
      <c r="D13" s="16">
        <v>5.4151624548736503E-2</v>
      </c>
      <c r="E13" s="16">
        <v>3.4482758620689703E-2</v>
      </c>
      <c r="F13" s="16">
        <v>1.7543859649122799E-2</v>
      </c>
      <c r="G13" s="16"/>
      <c r="H13" s="16">
        <v>2.7777777777777801E-2</v>
      </c>
      <c r="I13" s="16">
        <v>2.7397260273972601E-2</v>
      </c>
      <c r="J13" s="16">
        <v>5.4054054054054099E-2</v>
      </c>
      <c r="K13" s="16">
        <v>4.1666666666666699E-2</v>
      </c>
      <c r="L13" s="16">
        <v>1.6666666666666701E-2</v>
      </c>
      <c r="M13" s="16">
        <v>0</v>
      </c>
      <c r="N13" s="16">
        <v>0.104477611940299</v>
      </c>
      <c r="O13" s="16">
        <v>0</v>
      </c>
      <c r="P13" s="16">
        <v>0</v>
      </c>
      <c r="Q13" s="16">
        <v>0</v>
      </c>
      <c r="R13" s="16">
        <v>0</v>
      </c>
      <c r="S13" s="16">
        <v>0.33333333333333298</v>
      </c>
      <c r="T13" s="16">
        <v>0.11111111111111099</v>
      </c>
      <c r="U13" s="16">
        <v>0</v>
      </c>
      <c r="V13" s="16">
        <v>0</v>
      </c>
      <c r="W13" s="16">
        <v>0</v>
      </c>
      <c r="X13" s="16">
        <v>0</v>
      </c>
      <c r="Y13" s="16"/>
      <c r="Z13" s="16">
        <v>4.8517520215633402E-2</v>
      </c>
      <c r="AA13" s="16">
        <v>0</v>
      </c>
    </row>
    <row r="14" spans="2:27" x14ac:dyDescent="0.35">
      <c r="B14" s="17" t="s">
        <v>199</v>
      </c>
      <c r="C14" s="20">
        <v>0.69333333333333302</v>
      </c>
      <c r="D14" s="20">
        <v>0.70036101083032498</v>
      </c>
      <c r="E14" s="20">
        <v>0.65517241379310298</v>
      </c>
      <c r="F14" s="20">
        <v>0.68421052631578905</v>
      </c>
      <c r="G14" s="20"/>
      <c r="H14" s="20">
        <v>0.63888888888888895</v>
      </c>
      <c r="I14" s="20">
        <v>0.67123287671232901</v>
      </c>
      <c r="J14" s="20">
        <v>0.54054054054054101</v>
      </c>
      <c r="K14" s="20">
        <v>0.75</v>
      </c>
      <c r="L14" s="20">
        <v>0.76666666666666705</v>
      </c>
      <c r="M14" s="20">
        <v>1</v>
      </c>
      <c r="N14" s="20">
        <v>0.73134328358209</v>
      </c>
      <c r="O14" s="20">
        <v>0.54545454545454497</v>
      </c>
      <c r="P14" s="20">
        <v>0.33333333333333298</v>
      </c>
      <c r="Q14" s="20">
        <v>0.75</v>
      </c>
      <c r="R14" s="20">
        <v>0.5</v>
      </c>
      <c r="S14" s="20">
        <v>0.5</v>
      </c>
      <c r="T14" s="20">
        <v>0.66666666666666696</v>
      </c>
      <c r="U14" s="20">
        <v>1</v>
      </c>
      <c r="V14" s="20">
        <v>1</v>
      </c>
      <c r="W14" s="20">
        <v>1</v>
      </c>
      <c r="X14" s="20">
        <v>0.6</v>
      </c>
      <c r="Y14" s="20"/>
      <c r="Z14" s="20">
        <v>0.69002695417789806</v>
      </c>
      <c r="AA14" s="20">
        <v>1</v>
      </c>
    </row>
    <row r="15" spans="2:27" x14ac:dyDescent="0.35">
      <c r="B15" s="17" t="s">
        <v>200</v>
      </c>
      <c r="C15" s="20">
        <v>3.46666666666667E-2</v>
      </c>
      <c r="D15" s="20">
        <v>3.6101083032491002E-2</v>
      </c>
      <c r="E15" s="20">
        <v>0</v>
      </c>
      <c r="F15" s="20">
        <v>5.2631578947368397E-2</v>
      </c>
      <c r="G15" s="20"/>
      <c r="H15" s="20">
        <v>0</v>
      </c>
      <c r="I15" s="20">
        <v>1.3698630136986301E-2</v>
      </c>
      <c r="J15" s="20">
        <v>5.4054054054054099E-2</v>
      </c>
      <c r="K15" s="20">
        <v>2.0833333333333301E-2</v>
      </c>
      <c r="L15" s="20">
        <v>6.6666666666666693E-2</v>
      </c>
      <c r="M15" s="20">
        <v>0</v>
      </c>
      <c r="N15" s="20">
        <v>5.9701492537313397E-2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0.11111111111111099</v>
      </c>
      <c r="U15" s="20">
        <v>0</v>
      </c>
      <c r="V15" s="20">
        <v>0</v>
      </c>
      <c r="W15" s="20">
        <v>0</v>
      </c>
      <c r="X15" s="20">
        <v>0</v>
      </c>
      <c r="Y15" s="20"/>
      <c r="Z15" s="20">
        <v>3.5040431266846403E-2</v>
      </c>
      <c r="AA15" s="20">
        <v>0</v>
      </c>
    </row>
    <row r="16" spans="2:27" x14ac:dyDescent="0.35">
      <c r="B16" s="17" t="s">
        <v>166</v>
      </c>
      <c r="C16" s="21">
        <v>0.65866666666666696</v>
      </c>
      <c r="D16" s="21">
        <v>0.66425992779783405</v>
      </c>
      <c r="E16" s="21">
        <v>0.65517241379310298</v>
      </c>
      <c r="F16" s="21">
        <v>0.63157894736842102</v>
      </c>
      <c r="G16" s="21"/>
      <c r="H16" s="21">
        <v>0.63888888888888895</v>
      </c>
      <c r="I16" s="21">
        <v>0.65753424657534199</v>
      </c>
      <c r="J16" s="21">
        <v>0.48648648648648701</v>
      </c>
      <c r="K16" s="21">
        <v>0.72916666666666696</v>
      </c>
      <c r="L16" s="21">
        <v>0.7</v>
      </c>
      <c r="M16" s="21">
        <v>1</v>
      </c>
      <c r="N16" s="21">
        <v>0.67164179104477595</v>
      </c>
      <c r="O16" s="21">
        <v>0.54545454545454497</v>
      </c>
      <c r="P16" s="21">
        <v>0.33333333333333298</v>
      </c>
      <c r="Q16" s="21">
        <v>0.75</v>
      </c>
      <c r="R16" s="21">
        <v>0.5</v>
      </c>
      <c r="S16" s="21">
        <v>0.5</v>
      </c>
      <c r="T16" s="21">
        <v>0.55555555555555602</v>
      </c>
      <c r="U16" s="21">
        <v>1</v>
      </c>
      <c r="V16" s="21">
        <v>1</v>
      </c>
      <c r="W16" s="21">
        <v>1</v>
      </c>
      <c r="X16" s="21">
        <v>0.6</v>
      </c>
      <c r="Y16" s="21"/>
      <c r="Z16" s="21">
        <v>0.65498652291105097</v>
      </c>
      <c r="AA16" s="21">
        <v>1</v>
      </c>
    </row>
    <row r="17" spans="2:2" x14ac:dyDescent="0.35">
      <c r="B17" s="15"/>
    </row>
    <row r="18" spans="2:2" x14ac:dyDescent="0.35">
      <c r="B18" t="s">
        <v>48</v>
      </c>
    </row>
    <row r="19" spans="2:2" x14ac:dyDescent="0.35">
      <c r="B19" t="s">
        <v>49</v>
      </c>
    </row>
    <row r="21" spans="2:2" x14ac:dyDescent="0.35">
      <c r="B21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A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363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ht="29" x14ac:dyDescent="0.35">
      <c r="B8" s="17" t="s">
        <v>358</v>
      </c>
      <c r="C8" s="16">
        <v>0.117333333333333</v>
      </c>
      <c r="D8" s="16">
        <v>0.122743682310469</v>
      </c>
      <c r="E8" s="16">
        <v>0.13793103448275901</v>
      </c>
      <c r="F8" s="16">
        <v>8.7719298245614002E-2</v>
      </c>
      <c r="G8" s="16"/>
      <c r="H8" s="16">
        <v>0.194444444444444</v>
      </c>
      <c r="I8" s="16">
        <v>0.10958904109589</v>
      </c>
      <c r="J8" s="16">
        <v>0.135135135135135</v>
      </c>
      <c r="K8" s="16">
        <v>0.104166666666667</v>
      </c>
      <c r="L8" s="16">
        <v>0.1</v>
      </c>
      <c r="M8" s="16">
        <v>0.2</v>
      </c>
      <c r="N8" s="16">
        <v>0.104477611940299</v>
      </c>
      <c r="O8" s="16">
        <v>0</v>
      </c>
      <c r="P8" s="16">
        <v>0.33333333333333298</v>
      </c>
      <c r="Q8" s="16">
        <v>0.25</v>
      </c>
      <c r="R8" s="16">
        <v>0.5</v>
      </c>
      <c r="S8" s="16">
        <v>0</v>
      </c>
      <c r="T8" s="16">
        <v>0</v>
      </c>
      <c r="U8" s="16">
        <v>0.2</v>
      </c>
      <c r="V8" s="16">
        <v>0.5</v>
      </c>
      <c r="W8" s="16">
        <v>0</v>
      </c>
      <c r="X8" s="16">
        <v>0</v>
      </c>
      <c r="Y8" s="16"/>
      <c r="Z8" s="16">
        <v>0.115902964959569</v>
      </c>
      <c r="AA8" s="16">
        <v>0</v>
      </c>
    </row>
    <row r="9" spans="2:27" ht="43.5" x14ac:dyDescent="0.35">
      <c r="B9" s="17" t="s">
        <v>359</v>
      </c>
      <c r="C9" s="16">
        <v>0.24533333333333299</v>
      </c>
      <c r="D9" s="16">
        <v>0.24187725631769</v>
      </c>
      <c r="E9" s="16">
        <v>0.27586206896551702</v>
      </c>
      <c r="F9" s="16">
        <v>0.22807017543859601</v>
      </c>
      <c r="G9" s="16"/>
      <c r="H9" s="16">
        <v>0.194444444444444</v>
      </c>
      <c r="I9" s="16">
        <v>0.26027397260273999</v>
      </c>
      <c r="J9" s="16">
        <v>0.162162162162162</v>
      </c>
      <c r="K9" s="16">
        <v>0.22916666666666699</v>
      </c>
      <c r="L9" s="16">
        <v>0.233333333333333</v>
      </c>
      <c r="M9" s="16">
        <v>0.4</v>
      </c>
      <c r="N9" s="16">
        <v>0.31343283582089598</v>
      </c>
      <c r="O9" s="16">
        <v>0.27272727272727298</v>
      </c>
      <c r="P9" s="16">
        <v>0</v>
      </c>
      <c r="Q9" s="16">
        <v>0.5</v>
      </c>
      <c r="R9" s="16">
        <v>0</v>
      </c>
      <c r="S9" s="16">
        <v>0.16666666666666699</v>
      </c>
      <c r="T9" s="16">
        <v>0.33333333333333298</v>
      </c>
      <c r="U9" s="16">
        <v>0</v>
      </c>
      <c r="V9" s="16">
        <v>0</v>
      </c>
      <c r="W9" s="16">
        <v>0.5</v>
      </c>
      <c r="X9" s="16">
        <v>0.4</v>
      </c>
      <c r="Y9" s="16"/>
      <c r="Z9" s="16">
        <v>0.24258760107816699</v>
      </c>
      <c r="AA9" s="16">
        <v>1</v>
      </c>
    </row>
    <row r="10" spans="2:27" ht="29" x14ac:dyDescent="0.35">
      <c r="B10" s="17" t="s">
        <v>360</v>
      </c>
      <c r="C10" s="16">
        <v>0.48799999999999999</v>
      </c>
      <c r="D10" s="16">
        <v>0.483754512635379</v>
      </c>
      <c r="E10" s="16">
        <v>0.51724137931034497</v>
      </c>
      <c r="F10" s="16">
        <v>0.49122807017543901</v>
      </c>
      <c r="G10" s="16"/>
      <c r="H10" s="16">
        <v>0.5</v>
      </c>
      <c r="I10" s="16">
        <v>0.50684931506849296</v>
      </c>
      <c r="J10" s="16">
        <v>0.48648648648648701</v>
      </c>
      <c r="K10" s="16">
        <v>0.58333333333333304</v>
      </c>
      <c r="L10" s="16">
        <v>0.46666666666666701</v>
      </c>
      <c r="M10" s="16">
        <v>0.4</v>
      </c>
      <c r="N10" s="16">
        <v>0.43283582089552203</v>
      </c>
      <c r="O10" s="16">
        <v>0.54545454545454497</v>
      </c>
      <c r="P10" s="16">
        <v>0.66666666666666696</v>
      </c>
      <c r="Q10" s="16">
        <v>0</v>
      </c>
      <c r="R10" s="16">
        <v>0</v>
      </c>
      <c r="S10" s="16">
        <v>0.83333333333333304</v>
      </c>
      <c r="T10" s="16">
        <v>0.55555555555555602</v>
      </c>
      <c r="U10" s="16">
        <v>0.4</v>
      </c>
      <c r="V10" s="16">
        <v>0.5</v>
      </c>
      <c r="W10" s="16">
        <v>0</v>
      </c>
      <c r="X10" s="16">
        <v>0.4</v>
      </c>
      <c r="Y10" s="16"/>
      <c r="Z10" s="16">
        <v>0.490566037735849</v>
      </c>
      <c r="AA10" s="16">
        <v>0</v>
      </c>
    </row>
    <row r="11" spans="2:27" ht="43.5" x14ac:dyDescent="0.35">
      <c r="B11" s="17" t="s">
        <v>361</v>
      </c>
      <c r="C11" s="16">
        <v>4.5333333333333302E-2</v>
      </c>
      <c r="D11" s="16">
        <v>3.2490974729241902E-2</v>
      </c>
      <c r="E11" s="16">
        <v>0</v>
      </c>
      <c r="F11" s="16">
        <v>0.12280701754386</v>
      </c>
      <c r="G11" s="16"/>
      <c r="H11" s="16">
        <v>5.5555555555555601E-2</v>
      </c>
      <c r="I11" s="16">
        <v>5.4794520547945202E-2</v>
      </c>
      <c r="J11" s="16">
        <v>2.7027027027027001E-2</v>
      </c>
      <c r="K11" s="16">
        <v>2.0833333333333301E-2</v>
      </c>
      <c r="L11" s="16">
        <v>8.3333333333333301E-2</v>
      </c>
      <c r="M11" s="16">
        <v>0</v>
      </c>
      <c r="N11" s="16">
        <v>1.49253731343284E-2</v>
      </c>
      <c r="O11" s="16">
        <v>0</v>
      </c>
      <c r="P11" s="16">
        <v>0</v>
      </c>
      <c r="Q11" s="16">
        <v>0</v>
      </c>
      <c r="R11" s="16">
        <v>0.5</v>
      </c>
      <c r="S11" s="16">
        <v>0</v>
      </c>
      <c r="T11" s="16">
        <v>0</v>
      </c>
      <c r="U11" s="16">
        <v>0.2</v>
      </c>
      <c r="V11" s="16">
        <v>0</v>
      </c>
      <c r="W11" s="16">
        <v>0.5</v>
      </c>
      <c r="X11" s="16">
        <v>0</v>
      </c>
      <c r="Y11" s="16"/>
      <c r="Z11" s="16">
        <v>4.5822102425875998E-2</v>
      </c>
      <c r="AA11" s="16">
        <v>0</v>
      </c>
    </row>
    <row r="12" spans="2:27" ht="29" x14ac:dyDescent="0.35">
      <c r="B12" s="17" t="s">
        <v>362</v>
      </c>
      <c r="C12" s="16">
        <v>1.6E-2</v>
      </c>
      <c r="D12" s="16">
        <v>2.1660649819494601E-2</v>
      </c>
      <c r="E12" s="16">
        <v>0</v>
      </c>
      <c r="F12" s="16">
        <v>0</v>
      </c>
      <c r="G12" s="16"/>
      <c r="H12" s="16">
        <v>0</v>
      </c>
      <c r="I12" s="16">
        <v>2.7397260273972601E-2</v>
      </c>
      <c r="J12" s="16">
        <v>0</v>
      </c>
      <c r="K12" s="16">
        <v>0</v>
      </c>
      <c r="L12" s="16">
        <v>3.3333333333333298E-2</v>
      </c>
      <c r="M12" s="16">
        <v>0</v>
      </c>
      <c r="N12" s="16">
        <v>1.49253731343284E-2</v>
      </c>
      <c r="O12" s="16">
        <v>9.0909090909090898E-2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/>
      <c r="Z12" s="16">
        <v>1.61725067385445E-2</v>
      </c>
      <c r="AA12" s="16">
        <v>0</v>
      </c>
    </row>
    <row r="13" spans="2:27" x14ac:dyDescent="0.35">
      <c r="B13" s="17" t="s">
        <v>54</v>
      </c>
      <c r="C13" s="18">
        <v>8.7999999999999995E-2</v>
      </c>
      <c r="D13" s="18">
        <v>9.7472924187725601E-2</v>
      </c>
      <c r="E13" s="18">
        <v>6.8965517241379296E-2</v>
      </c>
      <c r="F13" s="18">
        <v>7.0175438596491196E-2</v>
      </c>
      <c r="G13" s="18"/>
      <c r="H13" s="18">
        <v>5.5555555555555601E-2</v>
      </c>
      <c r="I13" s="18">
        <v>4.1095890410958902E-2</v>
      </c>
      <c r="J13" s="18">
        <v>0.18918918918918901</v>
      </c>
      <c r="K13" s="18">
        <v>6.25E-2</v>
      </c>
      <c r="L13" s="18">
        <v>8.3333333333333301E-2</v>
      </c>
      <c r="M13" s="18">
        <v>0</v>
      </c>
      <c r="N13" s="18">
        <v>0.119402985074627</v>
      </c>
      <c r="O13" s="18">
        <v>9.0909090909090898E-2</v>
      </c>
      <c r="P13" s="18">
        <v>0</v>
      </c>
      <c r="Q13" s="18">
        <v>0.25</v>
      </c>
      <c r="R13" s="18">
        <v>0</v>
      </c>
      <c r="S13" s="18">
        <v>0</v>
      </c>
      <c r="T13" s="18">
        <v>0.11111111111111099</v>
      </c>
      <c r="U13" s="18">
        <v>0.2</v>
      </c>
      <c r="V13" s="18">
        <v>0</v>
      </c>
      <c r="W13" s="18">
        <v>0</v>
      </c>
      <c r="X13" s="18">
        <v>0.2</v>
      </c>
      <c r="Y13" s="18"/>
      <c r="Z13" s="18">
        <v>8.8948787061994605E-2</v>
      </c>
      <c r="AA13" s="18">
        <v>0</v>
      </c>
    </row>
    <row r="14" spans="2:27" x14ac:dyDescent="0.35">
      <c r="B14" s="15"/>
    </row>
    <row r="15" spans="2:27" x14ac:dyDescent="0.35">
      <c r="B15" t="s">
        <v>48</v>
      </c>
    </row>
    <row r="16" spans="2:27" x14ac:dyDescent="0.35">
      <c r="B16" t="s">
        <v>49</v>
      </c>
    </row>
    <row r="18" spans="2:2" x14ac:dyDescent="0.35">
      <c r="B18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A19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364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375</v>
      </c>
      <c r="D7" s="10">
        <v>277</v>
      </c>
      <c r="E7" s="10">
        <v>29</v>
      </c>
      <c r="F7" s="10">
        <v>57</v>
      </c>
      <c r="G7" s="10"/>
      <c r="H7" s="10">
        <v>36</v>
      </c>
      <c r="I7" s="10">
        <v>73</v>
      </c>
      <c r="J7" s="10">
        <v>37</v>
      </c>
      <c r="K7" s="10">
        <v>48</v>
      </c>
      <c r="L7" s="10">
        <v>60</v>
      </c>
      <c r="M7" s="10">
        <v>5</v>
      </c>
      <c r="N7" s="10">
        <v>67</v>
      </c>
      <c r="O7" s="10">
        <v>11</v>
      </c>
      <c r="P7" s="10">
        <v>3</v>
      </c>
      <c r="Q7" s="10">
        <v>4</v>
      </c>
      <c r="R7" s="10">
        <v>2</v>
      </c>
      <c r="S7" s="10">
        <v>6</v>
      </c>
      <c r="T7" s="10">
        <v>9</v>
      </c>
      <c r="U7" s="10">
        <v>5</v>
      </c>
      <c r="V7" s="10">
        <v>2</v>
      </c>
      <c r="W7" s="10">
        <v>2</v>
      </c>
      <c r="X7" s="10">
        <v>5</v>
      </c>
      <c r="Y7" s="10"/>
      <c r="Z7" s="10">
        <v>371</v>
      </c>
      <c r="AA7" s="10">
        <v>2</v>
      </c>
    </row>
    <row r="8" spans="2:27" x14ac:dyDescent="0.35">
      <c r="B8" s="17" t="s">
        <v>157</v>
      </c>
      <c r="C8" s="16">
        <v>0.17066666666666699</v>
      </c>
      <c r="D8" s="16">
        <v>0.18411552346570401</v>
      </c>
      <c r="E8" s="16">
        <v>0.13793103448275901</v>
      </c>
      <c r="F8" s="16">
        <v>0.12280701754386</v>
      </c>
      <c r="G8" s="16"/>
      <c r="H8" s="16">
        <v>0.11111111111111099</v>
      </c>
      <c r="I8" s="16">
        <v>0.164383561643836</v>
      </c>
      <c r="J8" s="16">
        <v>0.27027027027027001</v>
      </c>
      <c r="K8" s="16">
        <v>0.16666666666666699</v>
      </c>
      <c r="L8" s="16">
        <v>0.1</v>
      </c>
      <c r="M8" s="16">
        <v>0.4</v>
      </c>
      <c r="N8" s="16">
        <v>0.19402985074626899</v>
      </c>
      <c r="O8" s="16">
        <v>0.18181818181818199</v>
      </c>
      <c r="P8" s="16">
        <v>0.33333333333333298</v>
      </c>
      <c r="Q8" s="16">
        <v>0.5</v>
      </c>
      <c r="R8" s="16">
        <v>0.5</v>
      </c>
      <c r="S8" s="16">
        <v>0.16666666666666699</v>
      </c>
      <c r="T8" s="16">
        <v>0</v>
      </c>
      <c r="U8" s="16">
        <v>0.2</v>
      </c>
      <c r="V8" s="16">
        <v>0.5</v>
      </c>
      <c r="W8" s="16">
        <v>0</v>
      </c>
      <c r="X8" s="16">
        <v>0</v>
      </c>
      <c r="Y8" s="16"/>
      <c r="Z8" s="16">
        <v>0.169811320754717</v>
      </c>
      <c r="AA8" s="16">
        <v>0</v>
      </c>
    </row>
    <row r="9" spans="2:27" x14ac:dyDescent="0.35">
      <c r="B9" s="17" t="s">
        <v>158</v>
      </c>
      <c r="C9" s="16">
        <v>0.43466666666666698</v>
      </c>
      <c r="D9" s="16">
        <v>0.42960288808664299</v>
      </c>
      <c r="E9" s="16">
        <v>0.44827586206896602</v>
      </c>
      <c r="F9" s="16">
        <v>0.45614035087719301</v>
      </c>
      <c r="G9" s="16"/>
      <c r="H9" s="16">
        <v>0.38888888888888901</v>
      </c>
      <c r="I9" s="16">
        <v>0.42465753424657499</v>
      </c>
      <c r="J9" s="16">
        <v>0.35135135135135098</v>
      </c>
      <c r="K9" s="16">
        <v>0.45833333333333298</v>
      </c>
      <c r="L9" s="16">
        <v>0.483333333333333</v>
      </c>
      <c r="M9" s="16">
        <v>0.6</v>
      </c>
      <c r="N9" s="16">
        <v>0.49253731343283602</v>
      </c>
      <c r="O9" s="16">
        <v>0.36363636363636398</v>
      </c>
      <c r="P9" s="16">
        <v>0.33333333333333298</v>
      </c>
      <c r="Q9" s="16">
        <v>0.25</v>
      </c>
      <c r="R9" s="16">
        <v>0</v>
      </c>
      <c r="S9" s="16">
        <v>0.16666666666666699</v>
      </c>
      <c r="T9" s="16">
        <v>0.66666666666666696</v>
      </c>
      <c r="U9" s="16">
        <v>0.2</v>
      </c>
      <c r="V9" s="16">
        <v>0.5</v>
      </c>
      <c r="W9" s="16">
        <v>0</v>
      </c>
      <c r="X9" s="16">
        <v>0.6</v>
      </c>
      <c r="Y9" s="16"/>
      <c r="Z9" s="16">
        <v>0.43126684636118601</v>
      </c>
      <c r="AA9" s="16">
        <v>1</v>
      </c>
    </row>
    <row r="10" spans="2:27" x14ac:dyDescent="0.35">
      <c r="B10" s="17" t="s">
        <v>288</v>
      </c>
      <c r="C10" s="16">
        <v>0.165333333333333</v>
      </c>
      <c r="D10" s="16">
        <v>0.17689530685920599</v>
      </c>
      <c r="E10" s="16">
        <v>0.13793103448275901</v>
      </c>
      <c r="F10" s="16">
        <v>0.12280701754386</v>
      </c>
      <c r="G10" s="16"/>
      <c r="H10" s="16">
        <v>0.36111111111111099</v>
      </c>
      <c r="I10" s="16">
        <v>0.17808219178082199</v>
      </c>
      <c r="J10" s="16">
        <v>0.162162162162162</v>
      </c>
      <c r="K10" s="16">
        <v>0.125</v>
      </c>
      <c r="L10" s="16">
        <v>0.15</v>
      </c>
      <c r="M10" s="16">
        <v>0</v>
      </c>
      <c r="N10" s="16">
        <v>0.119402985074627</v>
      </c>
      <c r="O10" s="16">
        <v>0.18181818181818199</v>
      </c>
      <c r="P10" s="16">
        <v>0</v>
      </c>
      <c r="Q10" s="16">
        <v>0</v>
      </c>
      <c r="R10" s="16">
        <v>0</v>
      </c>
      <c r="S10" s="16">
        <v>0.33333333333333298</v>
      </c>
      <c r="T10" s="16">
        <v>0.11111111111111099</v>
      </c>
      <c r="U10" s="16">
        <v>0.2</v>
      </c>
      <c r="V10" s="16">
        <v>0</v>
      </c>
      <c r="W10" s="16">
        <v>0</v>
      </c>
      <c r="X10" s="16">
        <v>0.2</v>
      </c>
      <c r="Y10" s="16"/>
      <c r="Z10" s="16">
        <v>0.16711590296496001</v>
      </c>
      <c r="AA10" s="16">
        <v>0</v>
      </c>
    </row>
    <row r="11" spans="2:27" x14ac:dyDescent="0.35">
      <c r="B11" s="17" t="s">
        <v>289</v>
      </c>
      <c r="C11" s="16">
        <v>0.04</v>
      </c>
      <c r="D11" s="16">
        <v>4.6931407942238303E-2</v>
      </c>
      <c r="E11" s="16">
        <v>0</v>
      </c>
      <c r="F11" s="16">
        <v>3.5087719298245598E-2</v>
      </c>
      <c r="G11" s="16"/>
      <c r="H11" s="16">
        <v>2.7777777777777801E-2</v>
      </c>
      <c r="I11" s="16">
        <v>6.8493150684931503E-2</v>
      </c>
      <c r="J11" s="16">
        <v>2.7027027027027001E-2</v>
      </c>
      <c r="K11" s="16">
        <v>0</v>
      </c>
      <c r="L11" s="16">
        <v>6.6666666666666693E-2</v>
      </c>
      <c r="M11" s="16">
        <v>0</v>
      </c>
      <c r="N11" s="16">
        <v>2.9850746268656699E-2</v>
      </c>
      <c r="O11" s="16">
        <v>0</v>
      </c>
      <c r="P11" s="16">
        <v>0</v>
      </c>
      <c r="Q11" s="16">
        <v>0</v>
      </c>
      <c r="R11" s="16">
        <v>0</v>
      </c>
      <c r="S11" s="16">
        <v>0.16666666666666699</v>
      </c>
      <c r="T11" s="16">
        <v>0</v>
      </c>
      <c r="U11" s="16">
        <v>0</v>
      </c>
      <c r="V11" s="16">
        <v>0</v>
      </c>
      <c r="W11" s="16">
        <v>0.5</v>
      </c>
      <c r="X11" s="16">
        <v>0</v>
      </c>
      <c r="Y11" s="16"/>
      <c r="Z11" s="16">
        <v>4.0431266846361197E-2</v>
      </c>
      <c r="AA11" s="16">
        <v>0</v>
      </c>
    </row>
    <row r="12" spans="2:27" x14ac:dyDescent="0.35">
      <c r="B12" s="17" t="s">
        <v>54</v>
      </c>
      <c r="C12" s="20">
        <v>0.18933333333333299</v>
      </c>
      <c r="D12" s="20">
        <v>0.162454873646209</v>
      </c>
      <c r="E12" s="20">
        <v>0.27586206896551702</v>
      </c>
      <c r="F12" s="20">
        <v>0.26315789473684198</v>
      </c>
      <c r="G12" s="20"/>
      <c r="H12" s="20">
        <v>0.11111111111111099</v>
      </c>
      <c r="I12" s="20">
        <v>0.164383561643836</v>
      </c>
      <c r="J12" s="20">
        <v>0.18918918918918901</v>
      </c>
      <c r="K12" s="20">
        <v>0.25</v>
      </c>
      <c r="L12" s="20">
        <v>0.2</v>
      </c>
      <c r="M12" s="20">
        <v>0</v>
      </c>
      <c r="N12" s="20">
        <v>0.164179104477612</v>
      </c>
      <c r="O12" s="20">
        <v>0.27272727272727298</v>
      </c>
      <c r="P12" s="20">
        <v>0.33333333333333298</v>
      </c>
      <c r="Q12" s="20">
        <v>0.25</v>
      </c>
      <c r="R12" s="20">
        <v>0.5</v>
      </c>
      <c r="S12" s="20">
        <v>0.16666666666666699</v>
      </c>
      <c r="T12" s="20">
        <v>0.22222222222222199</v>
      </c>
      <c r="U12" s="20">
        <v>0.4</v>
      </c>
      <c r="V12" s="20">
        <v>0</v>
      </c>
      <c r="W12" s="20">
        <v>0.5</v>
      </c>
      <c r="X12" s="20">
        <v>0.2</v>
      </c>
      <c r="Y12" s="20"/>
      <c r="Z12" s="20">
        <v>0.19137466307277601</v>
      </c>
      <c r="AA12" s="20">
        <v>0</v>
      </c>
    </row>
    <row r="13" spans="2:27" x14ac:dyDescent="0.35">
      <c r="B13" s="17" t="s">
        <v>164</v>
      </c>
      <c r="C13" s="20">
        <v>0.60533333333333295</v>
      </c>
      <c r="D13" s="20">
        <v>0.61371841155234697</v>
      </c>
      <c r="E13" s="20">
        <v>0.58620689655172398</v>
      </c>
      <c r="F13" s="20">
        <v>0.57894736842105299</v>
      </c>
      <c r="G13" s="20"/>
      <c r="H13" s="20">
        <v>0.5</v>
      </c>
      <c r="I13" s="20">
        <v>0.58904109589041098</v>
      </c>
      <c r="J13" s="20">
        <v>0.62162162162162204</v>
      </c>
      <c r="K13" s="20">
        <v>0.625</v>
      </c>
      <c r="L13" s="20">
        <v>0.58333333333333304</v>
      </c>
      <c r="M13" s="20">
        <v>1</v>
      </c>
      <c r="N13" s="20">
        <v>0.68656716417910402</v>
      </c>
      <c r="O13" s="20">
        <v>0.54545454545454497</v>
      </c>
      <c r="P13" s="20">
        <v>0.66666666666666696</v>
      </c>
      <c r="Q13" s="20">
        <v>0.75</v>
      </c>
      <c r="R13" s="20">
        <v>0.5</v>
      </c>
      <c r="S13" s="20">
        <v>0.33333333333333298</v>
      </c>
      <c r="T13" s="20">
        <v>0.66666666666666696</v>
      </c>
      <c r="U13" s="20">
        <v>0.4</v>
      </c>
      <c r="V13" s="20">
        <v>1</v>
      </c>
      <c r="W13" s="20">
        <v>0</v>
      </c>
      <c r="X13" s="20">
        <v>0.6</v>
      </c>
      <c r="Y13" s="20"/>
      <c r="Z13" s="20">
        <v>0.60107816711590301</v>
      </c>
      <c r="AA13" s="20">
        <v>1</v>
      </c>
    </row>
    <row r="14" spans="2:27" x14ac:dyDescent="0.35">
      <c r="B14" s="17" t="s">
        <v>166</v>
      </c>
      <c r="C14" s="21">
        <v>-0.41599999999999998</v>
      </c>
      <c r="D14" s="21">
        <v>-0.45126353790613699</v>
      </c>
      <c r="E14" s="21">
        <v>-0.31034482758620702</v>
      </c>
      <c r="F14" s="21">
        <v>-0.31578947368421101</v>
      </c>
      <c r="G14" s="21"/>
      <c r="H14" s="21">
        <v>-0.38888888888888901</v>
      </c>
      <c r="I14" s="21">
        <v>-0.42465753424657499</v>
      </c>
      <c r="J14" s="21">
        <v>-0.43243243243243301</v>
      </c>
      <c r="K14" s="21">
        <v>-0.375</v>
      </c>
      <c r="L14" s="21">
        <v>-0.38333333333333303</v>
      </c>
      <c r="M14" s="21">
        <v>-1</v>
      </c>
      <c r="N14" s="21">
        <v>-0.52238805970149205</v>
      </c>
      <c r="O14" s="21">
        <v>-0.27272727272727298</v>
      </c>
      <c r="P14" s="21">
        <v>-0.33333333333333298</v>
      </c>
      <c r="Q14" s="21">
        <v>-0.5</v>
      </c>
      <c r="R14" s="21">
        <v>0</v>
      </c>
      <c r="S14" s="21">
        <v>-0.16666666666666699</v>
      </c>
      <c r="T14" s="21">
        <v>-0.44444444444444398</v>
      </c>
      <c r="U14" s="21">
        <v>0</v>
      </c>
      <c r="V14" s="21">
        <v>-1</v>
      </c>
      <c r="W14" s="21">
        <v>0.5</v>
      </c>
      <c r="X14" s="21">
        <v>-0.4</v>
      </c>
      <c r="Y14" s="21"/>
      <c r="Z14" s="21">
        <v>-0.409703504043127</v>
      </c>
      <c r="AA14" s="21">
        <v>-1</v>
      </c>
    </row>
    <row r="15" spans="2:27" x14ac:dyDescent="0.35">
      <c r="B15" s="15"/>
    </row>
    <row r="16" spans="2:27" x14ac:dyDescent="0.35">
      <c r="B16" t="s">
        <v>48</v>
      </c>
    </row>
    <row r="17" spans="2:2" x14ac:dyDescent="0.35">
      <c r="B17" t="s">
        <v>49</v>
      </c>
    </row>
    <row r="19" spans="2:2" x14ac:dyDescent="0.35">
      <c r="B19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A20"/>
  <sheetViews>
    <sheetView showGridLines="0" topLeftCell="A5" workbookViewId="0">
      <pane xSplit="2" topLeftCell="C1" activePane="topRight" state="frozen"/>
      <selection pane="topRight" activeCell="B6" sqref="B6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369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179</v>
      </c>
      <c r="D7" s="10">
        <v>134</v>
      </c>
      <c r="E7" s="10">
        <v>15</v>
      </c>
      <c r="F7" s="10">
        <v>25</v>
      </c>
      <c r="G7" s="10"/>
      <c r="H7" s="10">
        <v>16</v>
      </c>
      <c r="I7" s="10">
        <v>36</v>
      </c>
      <c r="J7" s="10">
        <v>18</v>
      </c>
      <c r="K7" s="10">
        <v>24</v>
      </c>
      <c r="L7" s="10">
        <v>33</v>
      </c>
      <c r="M7" s="10">
        <v>4</v>
      </c>
      <c r="N7" s="10">
        <v>27</v>
      </c>
      <c r="O7" s="10">
        <v>5</v>
      </c>
      <c r="P7" s="10" t="s">
        <v>69</v>
      </c>
      <c r="Q7" s="10">
        <v>2</v>
      </c>
      <c r="R7" s="10" t="s">
        <v>69</v>
      </c>
      <c r="S7" s="10">
        <v>3</v>
      </c>
      <c r="T7" s="10">
        <v>4</v>
      </c>
      <c r="U7" s="10">
        <v>3</v>
      </c>
      <c r="V7" s="10" t="s">
        <v>69</v>
      </c>
      <c r="W7" s="10">
        <v>1</v>
      </c>
      <c r="X7" s="10">
        <v>3</v>
      </c>
      <c r="Y7" s="10"/>
      <c r="Z7" s="10">
        <v>179</v>
      </c>
      <c r="AA7" s="10" t="s">
        <v>69</v>
      </c>
    </row>
    <row r="8" spans="2:27" x14ac:dyDescent="0.35">
      <c r="B8" s="17" t="s">
        <v>365</v>
      </c>
      <c r="C8" s="16">
        <v>0.68715083798882703</v>
      </c>
      <c r="D8" s="16">
        <v>0.69402985074626899</v>
      </c>
      <c r="E8" s="16">
        <v>0.66666666666666696</v>
      </c>
      <c r="F8" s="16">
        <v>0.64</v>
      </c>
      <c r="G8" s="16"/>
      <c r="H8" s="16">
        <v>0.625</v>
      </c>
      <c r="I8" s="16">
        <v>0.66666666666666696</v>
      </c>
      <c r="J8" s="16">
        <v>0.61111111111111105</v>
      </c>
      <c r="K8" s="16">
        <v>0.75</v>
      </c>
      <c r="L8" s="16">
        <v>0.69696969696969702</v>
      </c>
      <c r="M8" s="16">
        <v>1</v>
      </c>
      <c r="N8" s="16">
        <v>0.85185185185185197</v>
      </c>
      <c r="O8" s="16">
        <v>0.4</v>
      </c>
      <c r="P8" s="16" t="s">
        <v>70</v>
      </c>
      <c r="Q8" s="16">
        <v>0</v>
      </c>
      <c r="R8" s="16" t="s">
        <v>70</v>
      </c>
      <c r="S8" s="16">
        <v>0.33333333333333298</v>
      </c>
      <c r="T8" s="16">
        <v>0.75</v>
      </c>
      <c r="U8" s="16">
        <v>0.33333333333333298</v>
      </c>
      <c r="V8" s="16" t="s">
        <v>70</v>
      </c>
      <c r="W8" s="16">
        <v>1</v>
      </c>
      <c r="X8" s="16">
        <v>0.66666666666666696</v>
      </c>
      <c r="Y8" s="16"/>
      <c r="Z8" s="16">
        <v>0.68715083798882703</v>
      </c>
      <c r="AA8" s="16" t="s">
        <v>70</v>
      </c>
    </row>
    <row r="9" spans="2:27" x14ac:dyDescent="0.35">
      <c r="B9" s="17" t="s">
        <v>366</v>
      </c>
      <c r="C9" s="16">
        <v>0</v>
      </c>
      <c r="D9" s="16">
        <v>0</v>
      </c>
      <c r="E9" s="16">
        <v>0</v>
      </c>
      <c r="F9" s="16">
        <v>0</v>
      </c>
      <c r="G9" s="16"/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 t="s">
        <v>70</v>
      </c>
      <c r="Q9" s="16">
        <v>0</v>
      </c>
      <c r="R9" s="16" t="s">
        <v>70</v>
      </c>
      <c r="S9" s="16">
        <v>0</v>
      </c>
      <c r="T9" s="16">
        <v>0</v>
      </c>
      <c r="U9" s="16">
        <v>0</v>
      </c>
      <c r="V9" s="16" t="s">
        <v>70</v>
      </c>
      <c r="W9" s="16">
        <v>0</v>
      </c>
      <c r="X9" s="16">
        <v>0</v>
      </c>
      <c r="Y9" s="16"/>
      <c r="Z9" s="16">
        <v>0</v>
      </c>
      <c r="AA9" s="16" t="s">
        <v>70</v>
      </c>
    </row>
    <row r="10" spans="2:27" x14ac:dyDescent="0.35">
      <c r="B10" s="17" t="s">
        <v>67</v>
      </c>
      <c r="C10" s="16">
        <v>5.5865921787709499E-3</v>
      </c>
      <c r="D10" s="16">
        <v>7.4626865671641798E-3</v>
      </c>
      <c r="E10" s="16">
        <v>0</v>
      </c>
      <c r="F10" s="16">
        <v>0</v>
      </c>
      <c r="G10" s="16"/>
      <c r="H10" s="16">
        <v>0</v>
      </c>
      <c r="I10" s="16">
        <v>0</v>
      </c>
      <c r="J10" s="16">
        <v>0</v>
      </c>
      <c r="K10" s="16">
        <v>4.1666666666666699E-2</v>
      </c>
      <c r="L10" s="16">
        <v>0</v>
      </c>
      <c r="M10" s="16">
        <v>0</v>
      </c>
      <c r="N10" s="16">
        <v>0</v>
      </c>
      <c r="O10" s="16">
        <v>0</v>
      </c>
      <c r="P10" s="16" t="s">
        <v>70</v>
      </c>
      <c r="Q10" s="16">
        <v>0</v>
      </c>
      <c r="R10" s="16" t="s">
        <v>70</v>
      </c>
      <c r="S10" s="16">
        <v>0</v>
      </c>
      <c r="T10" s="16">
        <v>0</v>
      </c>
      <c r="U10" s="16">
        <v>0</v>
      </c>
      <c r="V10" s="16" t="s">
        <v>70</v>
      </c>
      <c r="W10" s="16">
        <v>0</v>
      </c>
      <c r="X10" s="16">
        <v>0</v>
      </c>
      <c r="Y10" s="16"/>
      <c r="Z10" s="16">
        <v>5.5865921787709499E-3</v>
      </c>
      <c r="AA10" s="16" t="s">
        <v>70</v>
      </c>
    </row>
    <row r="11" spans="2:27" x14ac:dyDescent="0.35">
      <c r="B11" s="17" t="s">
        <v>66</v>
      </c>
      <c r="C11" s="16">
        <v>0</v>
      </c>
      <c r="D11" s="16">
        <v>0</v>
      </c>
      <c r="E11" s="16">
        <v>0</v>
      </c>
      <c r="F11" s="16">
        <v>0</v>
      </c>
      <c r="G11" s="16"/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 t="s">
        <v>70</v>
      </c>
      <c r="Q11" s="16">
        <v>0</v>
      </c>
      <c r="R11" s="16" t="s">
        <v>70</v>
      </c>
      <c r="S11" s="16">
        <v>0</v>
      </c>
      <c r="T11" s="16">
        <v>0</v>
      </c>
      <c r="U11" s="16">
        <v>0</v>
      </c>
      <c r="V11" s="16" t="s">
        <v>70</v>
      </c>
      <c r="W11" s="16">
        <v>0</v>
      </c>
      <c r="X11" s="16">
        <v>0</v>
      </c>
      <c r="Y11" s="16"/>
      <c r="Z11" s="16">
        <v>0</v>
      </c>
      <c r="AA11" s="16" t="s">
        <v>70</v>
      </c>
    </row>
    <row r="12" spans="2:27" x14ac:dyDescent="0.35">
      <c r="B12" s="17" t="s">
        <v>367</v>
      </c>
      <c r="C12" s="16">
        <v>0.18994413407821201</v>
      </c>
      <c r="D12" s="16">
        <v>0.201492537313433</v>
      </c>
      <c r="E12" s="16">
        <v>0</v>
      </c>
      <c r="F12" s="16">
        <v>0.24</v>
      </c>
      <c r="G12" s="16"/>
      <c r="H12" s="16">
        <v>0.3125</v>
      </c>
      <c r="I12" s="16">
        <v>0.194444444444444</v>
      </c>
      <c r="J12" s="16">
        <v>0.22222222222222199</v>
      </c>
      <c r="K12" s="16">
        <v>8.3333333333333301E-2</v>
      </c>
      <c r="L12" s="16">
        <v>0.15151515151515199</v>
      </c>
      <c r="M12" s="16">
        <v>0</v>
      </c>
      <c r="N12" s="16">
        <v>0.11111111111111099</v>
      </c>
      <c r="O12" s="16">
        <v>0.4</v>
      </c>
      <c r="P12" s="16" t="s">
        <v>70</v>
      </c>
      <c r="Q12" s="16">
        <v>0.5</v>
      </c>
      <c r="R12" s="16" t="s">
        <v>70</v>
      </c>
      <c r="S12" s="16">
        <v>0.66666666666666696</v>
      </c>
      <c r="T12" s="16">
        <v>0</v>
      </c>
      <c r="U12" s="16">
        <v>0.66666666666666696</v>
      </c>
      <c r="V12" s="16" t="s">
        <v>70</v>
      </c>
      <c r="W12" s="16">
        <v>0</v>
      </c>
      <c r="X12" s="16">
        <v>0.33333333333333298</v>
      </c>
      <c r="Y12" s="16"/>
      <c r="Z12" s="16">
        <v>0.18994413407821201</v>
      </c>
      <c r="AA12" s="16" t="s">
        <v>70</v>
      </c>
    </row>
    <row r="13" spans="2:27" x14ac:dyDescent="0.35">
      <c r="B13" s="17" t="s">
        <v>368</v>
      </c>
      <c r="C13" s="16">
        <v>0</v>
      </c>
      <c r="D13" s="16">
        <v>0</v>
      </c>
      <c r="E13" s="16">
        <v>0</v>
      </c>
      <c r="F13" s="16">
        <v>0</v>
      </c>
      <c r="G13" s="16"/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 t="s">
        <v>70</v>
      </c>
      <c r="Q13" s="16">
        <v>0</v>
      </c>
      <c r="R13" s="16" t="s">
        <v>70</v>
      </c>
      <c r="S13" s="16">
        <v>0</v>
      </c>
      <c r="T13" s="16">
        <v>0</v>
      </c>
      <c r="U13" s="16">
        <v>0</v>
      </c>
      <c r="V13" s="16" t="s">
        <v>70</v>
      </c>
      <c r="W13" s="16">
        <v>0</v>
      </c>
      <c r="X13" s="16">
        <v>0</v>
      </c>
      <c r="Y13" s="16"/>
      <c r="Z13" s="16">
        <v>0</v>
      </c>
      <c r="AA13" s="16" t="s">
        <v>70</v>
      </c>
    </row>
    <row r="14" spans="2:27" x14ac:dyDescent="0.35">
      <c r="B14" s="17" t="s">
        <v>68</v>
      </c>
      <c r="C14" s="16">
        <v>5.5865921787709499E-3</v>
      </c>
      <c r="D14" s="16">
        <v>7.4626865671641798E-3</v>
      </c>
      <c r="E14" s="16">
        <v>0</v>
      </c>
      <c r="F14" s="16">
        <v>0</v>
      </c>
      <c r="G14" s="16"/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3.7037037037037E-2</v>
      </c>
      <c r="O14" s="16">
        <v>0</v>
      </c>
      <c r="P14" s="16" t="s">
        <v>70</v>
      </c>
      <c r="Q14" s="16">
        <v>0</v>
      </c>
      <c r="R14" s="16" t="s">
        <v>70</v>
      </c>
      <c r="S14" s="16">
        <v>0</v>
      </c>
      <c r="T14" s="16">
        <v>0</v>
      </c>
      <c r="U14" s="16">
        <v>0</v>
      </c>
      <c r="V14" s="16" t="s">
        <v>70</v>
      </c>
      <c r="W14" s="16">
        <v>0</v>
      </c>
      <c r="X14" s="16">
        <v>0</v>
      </c>
      <c r="Y14" s="16"/>
      <c r="Z14" s="16">
        <v>5.5865921787709499E-3</v>
      </c>
      <c r="AA14" s="16" t="s">
        <v>70</v>
      </c>
    </row>
    <row r="15" spans="2:27" x14ac:dyDescent="0.35">
      <c r="B15" s="17" t="s">
        <v>97</v>
      </c>
      <c r="C15" s="18">
        <v>0.111731843575419</v>
      </c>
      <c r="D15" s="18">
        <v>8.9552238805970102E-2</v>
      </c>
      <c r="E15" s="18">
        <v>0.33333333333333298</v>
      </c>
      <c r="F15" s="18">
        <v>0.12</v>
      </c>
      <c r="G15" s="18"/>
      <c r="H15" s="18">
        <v>6.25E-2</v>
      </c>
      <c r="I15" s="18">
        <v>0.13888888888888901</v>
      </c>
      <c r="J15" s="18">
        <v>0.16666666666666699</v>
      </c>
      <c r="K15" s="18">
        <v>0.125</v>
      </c>
      <c r="L15" s="18">
        <v>0.15151515151515199</v>
      </c>
      <c r="M15" s="18">
        <v>0</v>
      </c>
      <c r="N15" s="18">
        <v>0</v>
      </c>
      <c r="O15" s="18">
        <v>0.2</v>
      </c>
      <c r="P15" s="18" t="s">
        <v>70</v>
      </c>
      <c r="Q15" s="18">
        <v>0.5</v>
      </c>
      <c r="R15" s="18" t="s">
        <v>70</v>
      </c>
      <c r="S15" s="18">
        <v>0</v>
      </c>
      <c r="T15" s="18">
        <v>0.25</v>
      </c>
      <c r="U15" s="18">
        <v>0</v>
      </c>
      <c r="V15" s="18" t="s">
        <v>70</v>
      </c>
      <c r="W15" s="18">
        <v>0</v>
      </c>
      <c r="X15" s="18">
        <v>0</v>
      </c>
      <c r="Y15" s="18"/>
      <c r="Z15" s="18">
        <v>0.111731843575419</v>
      </c>
      <c r="AA15" s="18" t="s">
        <v>70</v>
      </c>
    </row>
    <row r="16" spans="2:27" x14ac:dyDescent="0.35">
      <c r="B16" s="15" t="s">
        <v>72</v>
      </c>
    </row>
    <row r="17" spans="2:2" x14ac:dyDescent="0.35">
      <c r="B17" t="s">
        <v>48</v>
      </c>
    </row>
    <row r="18" spans="2:2" x14ac:dyDescent="0.35">
      <c r="B18" t="s">
        <v>49</v>
      </c>
    </row>
    <row r="20" spans="2:2" x14ac:dyDescent="0.35">
      <c r="B20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A22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6" width="10.7265625" customWidth="1"/>
    <col min="7" max="7" width="2.1796875" customWidth="1"/>
    <col min="8" max="24" width="10.7265625" customWidth="1"/>
    <col min="25" max="25" width="2.1796875" customWidth="1"/>
    <col min="26" max="27" width="10.7265625" customWidth="1"/>
    <col min="28" max="28" width="2.1796875" customWidth="1"/>
  </cols>
  <sheetData>
    <row r="2" spans="2:27" ht="40" customHeight="1" x14ac:dyDescent="0.35">
      <c r="D2" s="29" t="s">
        <v>378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5" spans="2:27" ht="30" customHeight="1" x14ac:dyDescent="0.35">
      <c r="B5" s="14"/>
      <c r="C5" s="14"/>
      <c r="D5" s="28" t="s">
        <v>40</v>
      </c>
      <c r="E5" s="28"/>
      <c r="F5" s="28"/>
      <c r="G5" s="14"/>
      <c r="H5" s="28" t="s">
        <v>41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14"/>
      <c r="Z5" s="28" t="s">
        <v>42</v>
      </c>
      <c r="AA5" s="28"/>
    </row>
    <row r="6" spans="2:27" ht="43.5" x14ac:dyDescent="0.35">
      <c r="B6" t="s">
        <v>15</v>
      </c>
      <c r="C6" s="9" t="s">
        <v>16</v>
      </c>
      <c r="D6" s="11" t="s">
        <v>17</v>
      </c>
      <c r="E6" s="11" t="s">
        <v>18</v>
      </c>
      <c r="F6" s="11" t="s">
        <v>19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28</v>
      </c>
      <c r="P6" s="11" t="s">
        <v>29</v>
      </c>
      <c r="Q6" s="11" t="s">
        <v>30</v>
      </c>
      <c r="R6" s="11" t="s">
        <v>31</v>
      </c>
      <c r="S6" s="11" t="s">
        <v>32</v>
      </c>
      <c r="T6" s="11" t="s">
        <v>33</v>
      </c>
      <c r="U6" s="11" t="s">
        <v>34</v>
      </c>
      <c r="V6" s="11" t="s">
        <v>35</v>
      </c>
      <c r="W6" s="11" t="s">
        <v>36</v>
      </c>
      <c r="X6" s="11" t="s">
        <v>37</v>
      </c>
      <c r="Z6" s="11" t="s">
        <v>38</v>
      </c>
      <c r="AA6" s="11" t="s">
        <v>39</v>
      </c>
    </row>
    <row r="7" spans="2:27" ht="30" customHeight="1" x14ac:dyDescent="0.35">
      <c r="B7" s="10" t="s">
        <v>20</v>
      </c>
      <c r="C7" s="10">
        <v>123</v>
      </c>
      <c r="D7" s="10">
        <v>93</v>
      </c>
      <c r="E7" s="10">
        <v>10</v>
      </c>
      <c r="F7" s="10">
        <v>16</v>
      </c>
      <c r="G7" s="10"/>
      <c r="H7" s="10">
        <v>10</v>
      </c>
      <c r="I7" s="10">
        <v>24</v>
      </c>
      <c r="J7" s="10">
        <v>11</v>
      </c>
      <c r="K7" s="10">
        <v>18</v>
      </c>
      <c r="L7" s="10">
        <v>23</v>
      </c>
      <c r="M7" s="10">
        <v>4</v>
      </c>
      <c r="N7" s="10">
        <v>23</v>
      </c>
      <c r="O7" s="10">
        <v>2</v>
      </c>
      <c r="P7" s="10" t="s">
        <v>69</v>
      </c>
      <c r="Q7" s="10" t="s">
        <v>69</v>
      </c>
      <c r="R7" s="10" t="s">
        <v>69</v>
      </c>
      <c r="S7" s="10">
        <v>1</v>
      </c>
      <c r="T7" s="10">
        <v>3</v>
      </c>
      <c r="U7" s="10">
        <v>1</v>
      </c>
      <c r="V7" s="10" t="s">
        <v>69</v>
      </c>
      <c r="W7" s="10">
        <v>1</v>
      </c>
      <c r="X7" s="10">
        <v>2</v>
      </c>
      <c r="Y7" s="10"/>
      <c r="Z7" s="10">
        <v>123</v>
      </c>
      <c r="AA7" s="10" t="s">
        <v>69</v>
      </c>
    </row>
    <row r="8" spans="2:27" x14ac:dyDescent="0.35">
      <c r="B8" s="17" t="s">
        <v>370</v>
      </c>
      <c r="C8" s="16">
        <v>0.52032520325203302</v>
      </c>
      <c r="D8" s="16">
        <v>0.473118279569892</v>
      </c>
      <c r="E8" s="16">
        <v>0.7</v>
      </c>
      <c r="F8" s="16">
        <v>0.6875</v>
      </c>
      <c r="G8" s="16"/>
      <c r="H8" s="16">
        <v>0.6</v>
      </c>
      <c r="I8" s="16">
        <v>0.5</v>
      </c>
      <c r="J8" s="16">
        <v>0.27272727272727298</v>
      </c>
      <c r="K8" s="16">
        <v>0.77777777777777801</v>
      </c>
      <c r="L8" s="16">
        <v>0.60869565217391297</v>
      </c>
      <c r="M8" s="16">
        <v>0.75</v>
      </c>
      <c r="N8" s="16">
        <v>0.30434782608695699</v>
      </c>
      <c r="O8" s="16">
        <v>0</v>
      </c>
      <c r="P8" s="16" t="s">
        <v>70</v>
      </c>
      <c r="Q8" s="16" t="s">
        <v>70</v>
      </c>
      <c r="R8" s="16" t="s">
        <v>70</v>
      </c>
      <c r="S8" s="16">
        <v>1</v>
      </c>
      <c r="T8" s="16">
        <v>0.33333333333333298</v>
      </c>
      <c r="U8" s="16">
        <v>0</v>
      </c>
      <c r="V8" s="16" t="s">
        <v>70</v>
      </c>
      <c r="W8" s="16">
        <v>1</v>
      </c>
      <c r="X8" s="16">
        <v>1</v>
      </c>
      <c r="Y8" s="16"/>
      <c r="Z8" s="16">
        <v>0.52032520325203302</v>
      </c>
      <c r="AA8" s="16" t="s">
        <v>70</v>
      </c>
    </row>
    <row r="9" spans="2:27" x14ac:dyDescent="0.35">
      <c r="B9" s="17" t="s">
        <v>371</v>
      </c>
      <c r="C9" s="16">
        <v>0.45528455284552799</v>
      </c>
      <c r="D9" s="16">
        <v>0.45161290322580599</v>
      </c>
      <c r="E9" s="16">
        <v>0.4</v>
      </c>
      <c r="F9" s="16">
        <v>0.5</v>
      </c>
      <c r="G9" s="16"/>
      <c r="H9" s="16">
        <v>0.5</v>
      </c>
      <c r="I9" s="16">
        <v>0.5</v>
      </c>
      <c r="J9" s="16">
        <v>0.18181818181818199</v>
      </c>
      <c r="K9" s="16">
        <v>0.44444444444444398</v>
      </c>
      <c r="L9" s="16">
        <v>0.565217391304348</v>
      </c>
      <c r="M9" s="16">
        <v>0.75</v>
      </c>
      <c r="N9" s="16">
        <v>0.34782608695652201</v>
      </c>
      <c r="O9" s="16">
        <v>0</v>
      </c>
      <c r="P9" s="16" t="s">
        <v>70</v>
      </c>
      <c r="Q9" s="16" t="s">
        <v>70</v>
      </c>
      <c r="R9" s="16" t="s">
        <v>70</v>
      </c>
      <c r="S9" s="16">
        <v>1</v>
      </c>
      <c r="T9" s="16">
        <v>0.33333333333333298</v>
      </c>
      <c r="U9" s="16">
        <v>0</v>
      </c>
      <c r="V9" s="16" t="s">
        <v>70</v>
      </c>
      <c r="W9" s="16">
        <v>1</v>
      </c>
      <c r="X9" s="16">
        <v>1</v>
      </c>
      <c r="Y9" s="16"/>
      <c r="Z9" s="16">
        <v>0.45528455284552799</v>
      </c>
      <c r="AA9" s="16" t="s">
        <v>70</v>
      </c>
    </row>
    <row r="10" spans="2:27" ht="29" x14ac:dyDescent="0.35">
      <c r="B10" s="17" t="s">
        <v>372</v>
      </c>
      <c r="C10" s="16">
        <v>0.439024390243902</v>
      </c>
      <c r="D10" s="16">
        <v>0.41935483870967699</v>
      </c>
      <c r="E10" s="16">
        <v>0.4</v>
      </c>
      <c r="F10" s="16">
        <v>0.5625</v>
      </c>
      <c r="G10" s="16"/>
      <c r="H10" s="16">
        <v>0.3</v>
      </c>
      <c r="I10" s="16">
        <v>0.5</v>
      </c>
      <c r="J10" s="16">
        <v>0.27272727272727298</v>
      </c>
      <c r="K10" s="16">
        <v>0.38888888888888901</v>
      </c>
      <c r="L10" s="16">
        <v>0.34782608695652201</v>
      </c>
      <c r="M10" s="16">
        <v>1</v>
      </c>
      <c r="N10" s="16">
        <v>0.52173913043478304</v>
      </c>
      <c r="O10" s="16">
        <v>0</v>
      </c>
      <c r="P10" s="16" t="s">
        <v>70</v>
      </c>
      <c r="Q10" s="16" t="s">
        <v>70</v>
      </c>
      <c r="R10" s="16" t="s">
        <v>70</v>
      </c>
      <c r="S10" s="16">
        <v>1</v>
      </c>
      <c r="T10" s="16">
        <v>0.66666666666666696</v>
      </c>
      <c r="U10" s="16">
        <v>0</v>
      </c>
      <c r="V10" s="16" t="s">
        <v>70</v>
      </c>
      <c r="W10" s="16">
        <v>0</v>
      </c>
      <c r="X10" s="16">
        <v>1</v>
      </c>
      <c r="Y10" s="16"/>
      <c r="Z10" s="16">
        <v>0.439024390243902</v>
      </c>
      <c r="AA10" s="16" t="s">
        <v>70</v>
      </c>
    </row>
    <row r="11" spans="2:27" ht="29" x14ac:dyDescent="0.35">
      <c r="B11" s="17" t="s">
        <v>373</v>
      </c>
      <c r="C11" s="16">
        <v>0.34959349593495898</v>
      </c>
      <c r="D11" s="16">
        <v>0.34408602150537598</v>
      </c>
      <c r="E11" s="16">
        <v>0.4</v>
      </c>
      <c r="F11" s="16">
        <v>0.3125</v>
      </c>
      <c r="G11" s="16"/>
      <c r="H11" s="16">
        <v>0.3</v>
      </c>
      <c r="I11" s="16">
        <v>0.625</v>
      </c>
      <c r="J11" s="16">
        <v>9.0909090909090898E-2</v>
      </c>
      <c r="K11" s="16">
        <v>0.27777777777777801</v>
      </c>
      <c r="L11" s="16">
        <v>0.26086956521739102</v>
      </c>
      <c r="M11" s="16">
        <v>0.25</v>
      </c>
      <c r="N11" s="16">
        <v>0.434782608695652</v>
      </c>
      <c r="O11" s="16">
        <v>0.5</v>
      </c>
      <c r="P11" s="16" t="s">
        <v>70</v>
      </c>
      <c r="Q11" s="16" t="s">
        <v>70</v>
      </c>
      <c r="R11" s="16" t="s">
        <v>70</v>
      </c>
      <c r="S11" s="16">
        <v>0</v>
      </c>
      <c r="T11" s="16">
        <v>0.33333333333333298</v>
      </c>
      <c r="U11" s="16">
        <v>0</v>
      </c>
      <c r="V11" s="16" t="s">
        <v>70</v>
      </c>
      <c r="W11" s="16">
        <v>0</v>
      </c>
      <c r="X11" s="16">
        <v>0</v>
      </c>
      <c r="Y11" s="16"/>
      <c r="Z11" s="16">
        <v>0.34959349593495898</v>
      </c>
      <c r="AA11" s="16" t="s">
        <v>70</v>
      </c>
    </row>
    <row r="12" spans="2:27" x14ac:dyDescent="0.35">
      <c r="B12" s="17" t="s">
        <v>374</v>
      </c>
      <c r="C12" s="16">
        <v>0.32520325203251998</v>
      </c>
      <c r="D12" s="16">
        <v>0.30107526881720398</v>
      </c>
      <c r="E12" s="16">
        <v>0.4</v>
      </c>
      <c r="F12" s="16">
        <v>0.375</v>
      </c>
      <c r="G12" s="16"/>
      <c r="H12" s="16">
        <v>0.2</v>
      </c>
      <c r="I12" s="16">
        <v>0.375</v>
      </c>
      <c r="J12" s="16">
        <v>0.18181818181818199</v>
      </c>
      <c r="K12" s="16">
        <v>0.33333333333333298</v>
      </c>
      <c r="L12" s="16">
        <v>0.434782608695652</v>
      </c>
      <c r="M12" s="16">
        <v>0.5</v>
      </c>
      <c r="N12" s="16">
        <v>0.34782608695652201</v>
      </c>
      <c r="O12" s="16">
        <v>0</v>
      </c>
      <c r="P12" s="16" t="s">
        <v>70</v>
      </c>
      <c r="Q12" s="16" t="s">
        <v>70</v>
      </c>
      <c r="R12" s="16" t="s">
        <v>70</v>
      </c>
      <c r="S12" s="16">
        <v>0</v>
      </c>
      <c r="T12" s="16">
        <v>0.33333333333333298</v>
      </c>
      <c r="U12" s="16">
        <v>0</v>
      </c>
      <c r="V12" s="16" t="s">
        <v>70</v>
      </c>
      <c r="W12" s="16">
        <v>0</v>
      </c>
      <c r="X12" s="16">
        <v>0</v>
      </c>
      <c r="Y12" s="16"/>
      <c r="Z12" s="16">
        <v>0.32520325203251998</v>
      </c>
      <c r="AA12" s="16" t="s">
        <v>70</v>
      </c>
    </row>
    <row r="13" spans="2:27" x14ac:dyDescent="0.35">
      <c r="B13" s="17" t="s">
        <v>217</v>
      </c>
      <c r="C13" s="16">
        <v>0.31707317073170699</v>
      </c>
      <c r="D13" s="16">
        <v>0.32258064516128998</v>
      </c>
      <c r="E13" s="16">
        <v>0.2</v>
      </c>
      <c r="F13" s="16">
        <v>0.375</v>
      </c>
      <c r="G13" s="16"/>
      <c r="H13" s="16">
        <v>0.3</v>
      </c>
      <c r="I13" s="16">
        <v>0.41666666666666702</v>
      </c>
      <c r="J13" s="16">
        <v>9.0909090909090898E-2</v>
      </c>
      <c r="K13" s="16">
        <v>0.27777777777777801</v>
      </c>
      <c r="L13" s="16">
        <v>0.34782608695652201</v>
      </c>
      <c r="M13" s="16">
        <v>0.5</v>
      </c>
      <c r="N13" s="16">
        <v>0.30434782608695699</v>
      </c>
      <c r="O13" s="16">
        <v>0.5</v>
      </c>
      <c r="P13" s="16" t="s">
        <v>70</v>
      </c>
      <c r="Q13" s="16" t="s">
        <v>70</v>
      </c>
      <c r="R13" s="16" t="s">
        <v>70</v>
      </c>
      <c r="S13" s="16">
        <v>0</v>
      </c>
      <c r="T13" s="16">
        <v>0.33333333333333298</v>
      </c>
      <c r="U13" s="16">
        <v>1</v>
      </c>
      <c r="V13" s="16" t="s">
        <v>70</v>
      </c>
      <c r="W13" s="16">
        <v>0</v>
      </c>
      <c r="X13" s="16">
        <v>0</v>
      </c>
      <c r="Y13" s="16"/>
      <c r="Z13" s="16">
        <v>0.31707317073170699</v>
      </c>
      <c r="AA13" s="16" t="s">
        <v>70</v>
      </c>
    </row>
    <row r="14" spans="2:27" ht="29" x14ac:dyDescent="0.35">
      <c r="B14" s="17" t="s">
        <v>375</v>
      </c>
      <c r="C14" s="16">
        <v>0.26016260162601601</v>
      </c>
      <c r="D14" s="16">
        <v>0.236559139784946</v>
      </c>
      <c r="E14" s="16">
        <v>0.3</v>
      </c>
      <c r="F14" s="16">
        <v>0.3125</v>
      </c>
      <c r="G14" s="16"/>
      <c r="H14" s="16">
        <v>0.3</v>
      </c>
      <c r="I14" s="16">
        <v>0.375</v>
      </c>
      <c r="J14" s="16">
        <v>9.0909090909090898E-2</v>
      </c>
      <c r="K14" s="16">
        <v>0.33333333333333298</v>
      </c>
      <c r="L14" s="16">
        <v>8.6956521739130405E-2</v>
      </c>
      <c r="M14" s="16">
        <v>0.5</v>
      </c>
      <c r="N14" s="16">
        <v>0.26086956521739102</v>
      </c>
      <c r="O14" s="16">
        <v>0.5</v>
      </c>
      <c r="P14" s="16" t="s">
        <v>70</v>
      </c>
      <c r="Q14" s="16" t="s">
        <v>70</v>
      </c>
      <c r="R14" s="16" t="s">
        <v>70</v>
      </c>
      <c r="S14" s="16">
        <v>1</v>
      </c>
      <c r="T14" s="16">
        <v>0.33333333333333298</v>
      </c>
      <c r="U14" s="16">
        <v>0</v>
      </c>
      <c r="V14" s="16" t="s">
        <v>70</v>
      </c>
      <c r="W14" s="16">
        <v>0</v>
      </c>
      <c r="X14" s="16">
        <v>0</v>
      </c>
      <c r="Y14" s="16"/>
      <c r="Z14" s="16">
        <v>0.26016260162601601</v>
      </c>
      <c r="AA14" s="16" t="s">
        <v>70</v>
      </c>
    </row>
    <row r="15" spans="2:27" x14ac:dyDescent="0.35">
      <c r="B15" s="17" t="s">
        <v>376</v>
      </c>
      <c r="C15" s="16">
        <v>0.23577235772357699</v>
      </c>
      <c r="D15" s="16">
        <v>0.25806451612903197</v>
      </c>
      <c r="E15" s="16">
        <v>0</v>
      </c>
      <c r="F15" s="16">
        <v>0.25</v>
      </c>
      <c r="G15" s="16"/>
      <c r="H15" s="16">
        <v>0.2</v>
      </c>
      <c r="I15" s="16">
        <v>0.16666666666666699</v>
      </c>
      <c r="J15" s="16">
        <v>0.18181818181818199</v>
      </c>
      <c r="K15" s="16">
        <v>0.44444444444444398</v>
      </c>
      <c r="L15" s="16">
        <v>0.30434782608695699</v>
      </c>
      <c r="M15" s="16">
        <v>0.25</v>
      </c>
      <c r="N15" s="16">
        <v>0.217391304347826</v>
      </c>
      <c r="O15" s="16">
        <v>0</v>
      </c>
      <c r="P15" s="16" t="s">
        <v>70</v>
      </c>
      <c r="Q15" s="16" t="s">
        <v>70</v>
      </c>
      <c r="R15" s="16" t="s">
        <v>70</v>
      </c>
      <c r="S15" s="16">
        <v>0</v>
      </c>
      <c r="T15" s="16">
        <v>0</v>
      </c>
      <c r="U15" s="16">
        <v>0</v>
      </c>
      <c r="V15" s="16" t="s">
        <v>70</v>
      </c>
      <c r="W15" s="16">
        <v>0</v>
      </c>
      <c r="X15" s="16">
        <v>0</v>
      </c>
      <c r="Y15" s="16"/>
      <c r="Z15" s="16">
        <v>0.23577235772357699</v>
      </c>
      <c r="AA15" s="16" t="s">
        <v>70</v>
      </c>
    </row>
    <row r="16" spans="2:27" x14ac:dyDescent="0.35">
      <c r="B16" s="17" t="s">
        <v>377</v>
      </c>
      <c r="C16" s="16">
        <v>0.19512195121951201</v>
      </c>
      <c r="D16" s="16">
        <v>0.18279569892473099</v>
      </c>
      <c r="E16" s="16">
        <v>0.2</v>
      </c>
      <c r="F16" s="16">
        <v>0.125</v>
      </c>
      <c r="G16" s="16"/>
      <c r="H16" s="16">
        <v>0.3</v>
      </c>
      <c r="I16" s="16">
        <v>8.3333333333333301E-2</v>
      </c>
      <c r="J16" s="16">
        <v>9.0909090909090898E-2</v>
      </c>
      <c r="K16" s="16">
        <v>0.22222222222222199</v>
      </c>
      <c r="L16" s="16">
        <v>0.217391304347826</v>
      </c>
      <c r="M16" s="16">
        <v>0.25</v>
      </c>
      <c r="N16" s="16">
        <v>0.217391304347826</v>
      </c>
      <c r="O16" s="16">
        <v>0</v>
      </c>
      <c r="P16" s="16" t="s">
        <v>70</v>
      </c>
      <c r="Q16" s="16" t="s">
        <v>70</v>
      </c>
      <c r="R16" s="16" t="s">
        <v>70</v>
      </c>
      <c r="S16" s="16">
        <v>0</v>
      </c>
      <c r="T16" s="16">
        <v>0.33333333333333298</v>
      </c>
      <c r="U16" s="16">
        <v>0</v>
      </c>
      <c r="V16" s="16" t="s">
        <v>70</v>
      </c>
      <c r="W16" s="16">
        <v>0</v>
      </c>
      <c r="X16" s="16">
        <v>1</v>
      </c>
      <c r="Y16" s="16"/>
      <c r="Z16" s="16">
        <v>0.19512195121951201</v>
      </c>
      <c r="AA16" s="16" t="s">
        <v>70</v>
      </c>
    </row>
    <row r="17" spans="2:27" x14ac:dyDescent="0.35">
      <c r="B17" s="17" t="s">
        <v>68</v>
      </c>
      <c r="C17" s="18">
        <v>8.1300813008130093E-2</v>
      </c>
      <c r="D17" s="18">
        <v>7.5268817204301106E-2</v>
      </c>
      <c r="E17" s="18">
        <v>0.1</v>
      </c>
      <c r="F17" s="18">
        <v>0.125</v>
      </c>
      <c r="G17" s="18"/>
      <c r="H17" s="18">
        <v>0.1</v>
      </c>
      <c r="I17" s="18">
        <v>0.125</v>
      </c>
      <c r="J17" s="18">
        <v>0.27272727272727298</v>
      </c>
      <c r="K17" s="18">
        <v>0.16666666666666699</v>
      </c>
      <c r="L17" s="18">
        <v>0</v>
      </c>
      <c r="M17" s="18">
        <v>0</v>
      </c>
      <c r="N17" s="18">
        <v>0</v>
      </c>
      <c r="O17" s="18">
        <v>0</v>
      </c>
      <c r="P17" s="18" t="s">
        <v>70</v>
      </c>
      <c r="Q17" s="18" t="s">
        <v>70</v>
      </c>
      <c r="R17" s="18" t="s">
        <v>70</v>
      </c>
      <c r="S17" s="18">
        <v>0</v>
      </c>
      <c r="T17" s="18">
        <v>0</v>
      </c>
      <c r="U17" s="18">
        <v>0</v>
      </c>
      <c r="V17" s="18" t="s">
        <v>70</v>
      </c>
      <c r="W17" s="18">
        <v>0</v>
      </c>
      <c r="X17" s="18">
        <v>0</v>
      </c>
      <c r="Y17" s="18"/>
      <c r="Z17" s="18">
        <v>8.1300813008130093E-2</v>
      </c>
      <c r="AA17" s="18" t="s">
        <v>70</v>
      </c>
    </row>
    <row r="18" spans="2:27" x14ac:dyDescent="0.35">
      <c r="B18" s="15" t="s">
        <v>379</v>
      </c>
    </row>
    <row r="19" spans="2:27" x14ac:dyDescent="0.35">
      <c r="B19" t="s">
        <v>48</v>
      </c>
    </row>
    <row r="20" spans="2:27" x14ac:dyDescent="0.35">
      <c r="B20" t="s">
        <v>49</v>
      </c>
    </row>
    <row r="22" spans="2:27" x14ac:dyDescent="0.35">
      <c r="B22" s="8" t="str">
        <f>HYPERLINK("#'Contents'!A1", "Return to Contents")</f>
        <v>Return to Contents</v>
      </c>
    </row>
  </sheetData>
  <mergeCells count="4">
    <mergeCell ref="D5:F5"/>
    <mergeCell ref="H5:X5"/>
    <mergeCell ref="Z5:AA5"/>
    <mergeCell ref="D2:Z2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BenMurphy</dc:creator>
  <cp:lastModifiedBy>Ben Murphy</cp:lastModifiedBy>
  <dcterms:created xsi:type="dcterms:W3CDTF">2024-09-13T10:51:34Z</dcterms:created>
  <dcterms:modified xsi:type="dcterms:W3CDTF">2024-10-04T08:09:58Z</dcterms:modified>
</cp:coreProperties>
</file>